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i Budget\Desktop\2020 budget\"/>
    </mc:Choice>
  </mc:AlternateContent>
  <bookViews>
    <workbookView xWindow="-105" yWindow="-105" windowWidth="23250" windowHeight="12570" firstSheet="12" activeTab="12"/>
  </bookViews>
  <sheets>
    <sheet name="Fin. Bill" sheetId="16" state="hidden" r:id="rId1"/>
    <sheet name="Approp. I" sheetId="8" state="hidden" r:id="rId2"/>
    <sheet name="Approp. II" sheetId="9" state="hidden" r:id="rId3"/>
    <sheet name="Charts Data" sheetId="22" state="hidden" r:id="rId4"/>
    <sheet name="TOC" sheetId="24" state="hidden" r:id="rId5"/>
    <sheet name="Table of Contents" sheetId="25" state="hidden" r:id="rId6"/>
    <sheet name="Charts" sheetId="23" state="hidden" r:id="rId7"/>
    <sheet name="Appro. II" sheetId="31" state="hidden" r:id="rId8"/>
    <sheet name="Fin. Bill." sheetId="32" state="hidden" r:id="rId9"/>
    <sheet name="Cover" sheetId="11" r:id="rId10"/>
    <sheet name="Resource" sheetId="10" state="hidden" r:id="rId11"/>
    <sheet name="summary" sheetId="29" state="hidden" r:id="rId12"/>
    <sheet name="1.summary &amp; EN" sheetId="28" r:id="rId13"/>
    <sheet name="2. Explanatory Notes" sheetId="34" r:id="rId14"/>
    <sheet name="3.BUDGET Summary" sheetId="30" r:id="rId15"/>
    <sheet name="4.Revenue Details" sheetId="4" r:id="rId16"/>
    <sheet name="5. summary of exp" sheetId="7" r:id="rId17"/>
    <sheet name="6. Details" sheetId="2" r:id="rId18"/>
    <sheet name="Sector Allocation" sheetId="27" state="hidden" r:id="rId19"/>
    <sheet name="Admin Code" sheetId="26" state="hidden" r:id="rId20"/>
    <sheet name="Personnel cost" sheetId="5" state="hidden" r:id="rId21"/>
    <sheet name="Capital" sheetId="3" state="hidden" r:id="rId22"/>
    <sheet name="SAVINGS" sheetId="19" state="hidden" r:id="rId23"/>
    <sheet name="AUGMENTATIONS" sheetId="21" state="hidden" r:id="rId24"/>
    <sheet name="A Glance" sheetId="14" state="hidden" r:id="rId25"/>
    <sheet name="At a Glance" sheetId="13" state="hidden" r:id="rId26"/>
    <sheet name="Approp Cover" sheetId="17" state="hidden" r:id="rId27"/>
    <sheet name="Codes used in the Budget" sheetId="18" state="hidden" r:id="rId28"/>
    <sheet name="Net Financing" sheetId="12" state="hidden" r:id="rId29"/>
  </sheets>
  <externalReferences>
    <externalReference r:id="rId30"/>
  </externalReferences>
  <definedNames>
    <definedName name="_xlnm._FilterDatabase" localSheetId="15" hidden="1">'4.Revenue Details'!$A$12:$F$316</definedName>
    <definedName name="_xlnm._FilterDatabase" localSheetId="16" hidden="1">'5. summary of exp'!$P$1:$P$170</definedName>
    <definedName name="_xlnm._FilterDatabase" localSheetId="17" hidden="1">'6. Details'!$O$1:$O$3638</definedName>
    <definedName name="_xlnm._FilterDatabase" localSheetId="21" hidden="1">Capital!#REF!</definedName>
    <definedName name="_xlnm._FilterDatabase" localSheetId="27" hidden="1">'Codes used in the Budget'!$A$103:$B$2939</definedName>
    <definedName name="_xlnm.Print_Titles" localSheetId="12">'1.summary &amp; EN'!$1:$1</definedName>
    <definedName name="_xlnm.Print_Titles" localSheetId="13">'2. Explanatory Notes'!$1:$1</definedName>
    <definedName name="_xlnm.Print_Titles" localSheetId="14">'3.BUDGET Summary'!$1:$3</definedName>
    <definedName name="_xlnm.Print_Titles" localSheetId="15">'4.Revenue Details'!$1:$3</definedName>
    <definedName name="_xlnm.Print_Titles" localSheetId="16">'5. summary of exp'!$1:$3</definedName>
    <definedName name="_xlnm.Print_Titles" localSheetId="24">'A Glance'!$1:$4</definedName>
    <definedName name="_xlnm.Print_Titles" localSheetId="19">'Admin Code'!$1:$2</definedName>
    <definedName name="_xlnm.Print_Titles" localSheetId="7">'Appro. II'!$1:$3</definedName>
    <definedName name="_xlnm.Print_Titles" localSheetId="1">'Approp. I'!$1:$3</definedName>
    <definedName name="_xlnm.Print_Titles" localSheetId="2">'Approp. II'!$1:$3</definedName>
    <definedName name="_xlnm.Print_Titles" localSheetId="25">'At a Glance'!$1:$4</definedName>
    <definedName name="_xlnm.Print_Titles" localSheetId="21">Capital!#REF!</definedName>
    <definedName name="_xlnm.Print_Titles" localSheetId="27">'Codes used in the Budget'!$1:$1</definedName>
    <definedName name="_xlnm.Print_Titles" localSheetId="0">'Fin. Bill'!$1:$3</definedName>
    <definedName name="_xlnm.Print_Titles" localSheetId="8">'Fin. Bill.'!$1:$2</definedName>
    <definedName name="_xlnm.Print_Titles" localSheetId="11">summary!$1:$2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8" l="1"/>
  <c r="D10" i="28" s="1"/>
  <c r="B17" i="28"/>
  <c r="B10" i="28" s="1"/>
  <c r="C17" i="28"/>
  <c r="C10" i="28" s="1"/>
  <c r="D17" i="28"/>
  <c r="D20" i="28"/>
  <c r="D21" i="28"/>
  <c r="E21" i="28"/>
  <c r="E39" i="28" s="1"/>
  <c r="E22" i="28"/>
  <c r="B23" i="28"/>
  <c r="B22" i="28" s="1"/>
  <c r="B24" i="28"/>
  <c r="B25" i="28"/>
  <c r="B26" i="28"/>
  <c r="C27" i="28"/>
  <c r="C21" i="28" s="1"/>
  <c r="D27" i="28"/>
  <c r="E27" i="28"/>
  <c r="B28" i="28"/>
  <c r="B27" i="28" s="1"/>
  <c r="B29" i="28"/>
  <c r="B30" i="28"/>
  <c r="B31" i="28"/>
  <c r="B33" i="28"/>
  <c r="C33" i="28"/>
  <c r="D33" i="28"/>
  <c r="B34" i="28"/>
  <c r="D34" i="28"/>
  <c r="C32" i="28" l="1"/>
  <c r="C37" i="28"/>
  <c r="B21" i="28"/>
  <c r="B37" i="28" s="1"/>
  <c r="D32" i="28"/>
  <c r="D37" i="28"/>
  <c r="B32" i="28" l="1"/>
  <c r="F347" i="32" l="1"/>
  <c r="D347" i="32"/>
  <c r="E346" i="32"/>
  <c r="E343" i="32"/>
  <c r="E347" i="32" s="1"/>
  <c r="F343" i="32"/>
  <c r="D343" i="32"/>
  <c r="F334" i="32"/>
  <c r="D334" i="32"/>
  <c r="E329" i="32"/>
  <c r="E334" i="32" s="1"/>
  <c r="E324" i="32"/>
  <c r="F324" i="32"/>
  <c r="D324" i="32"/>
  <c r="D319" i="32"/>
  <c r="E313" i="32"/>
  <c r="F313" i="32"/>
  <c r="D313" i="32"/>
  <c r="E302" i="32"/>
  <c r="F302" i="32"/>
  <c r="E298" i="32"/>
  <c r="F298" i="32"/>
  <c r="E295" i="32"/>
  <c r="F295" i="32"/>
  <c r="D295" i="32"/>
  <c r="E290" i="32"/>
  <c r="F290" i="32"/>
  <c r="D290" i="32"/>
  <c r="E284" i="32"/>
  <c r="F284" i="32"/>
  <c r="E280" i="32"/>
  <c r="F280" i="32"/>
  <c r="E276" i="32"/>
  <c r="F276" i="32"/>
  <c r="E272" i="32"/>
  <c r="F272" i="32"/>
  <c r="E268" i="32"/>
  <c r="F268" i="32"/>
  <c r="E261" i="32"/>
  <c r="F261" i="32"/>
  <c r="D261" i="32"/>
  <c r="E258" i="32"/>
  <c r="F258" i="32"/>
  <c r="E254" i="32"/>
  <c r="F254" i="32"/>
  <c r="E248" i="32"/>
  <c r="F248" i="32"/>
  <c r="E245" i="32"/>
  <c r="F245" i="32"/>
  <c r="E242" i="32"/>
  <c r="F242" i="32"/>
  <c r="E239" i="32"/>
  <c r="F239" i="32"/>
  <c r="D239" i="32"/>
  <c r="E236" i="32"/>
  <c r="F236" i="32"/>
  <c r="D236" i="32"/>
  <c r="E233" i="32"/>
  <c r="F233" i="32"/>
  <c r="D233" i="32"/>
  <c r="E229" i="32"/>
  <c r="F229" i="32"/>
  <c r="D229" i="32"/>
  <c r="E226" i="32"/>
  <c r="F226" i="32"/>
  <c r="D226" i="32"/>
  <c r="E210" i="32"/>
  <c r="F210" i="32"/>
  <c r="D210" i="32"/>
  <c r="E202" i="32"/>
  <c r="F202" i="32"/>
  <c r="E199" i="32"/>
  <c r="F199" i="32"/>
  <c r="D199" i="32"/>
  <c r="D197" i="32"/>
  <c r="E193" i="32"/>
  <c r="F193" i="32"/>
  <c r="D193" i="32"/>
  <c r="D187" i="32"/>
  <c r="E177" i="32"/>
  <c r="F177" i="32"/>
  <c r="D177" i="32"/>
  <c r="E173" i="32"/>
  <c r="F173" i="32"/>
  <c r="E170" i="32"/>
  <c r="F170" i="32"/>
  <c r="E167" i="32"/>
  <c r="F167" i="32"/>
  <c r="D167" i="32"/>
  <c r="E152" i="32"/>
  <c r="F152" i="32"/>
  <c r="D152" i="32"/>
  <c r="E149" i="32"/>
  <c r="F149" i="32"/>
  <c r="E146" i="32"/>
  <c r="F146" i="32"/>
  <c r="D146" i="32"/>
  <c r="E143" i="32"/>
  <c r="F143" i="32"/>
  <c r="D143" i="32"/>
  <c r="E136" i="32"/>
  <c r="F136" i="32"/>
  <c r="D136" i="32"/>
  <c r="E113" i="32"/>
  <c r="F113" i="32"/>
  <c r="D113" i="32"/>
  <c r="D112" i="32"/>
  <c r="D110" i="32"/>
  <c r="E100" i="32"/>
  <c r="F100" i="32"/>
  <c r="E91" i="32"/>
  <c r="F91" i="32"/>
  <c r="D91" i="32"/>
  <c r="E88" i="32"/>
  <c r="D88" i="32"/>
  <c r="E86" i="32"/>
  <c r="F86" i="32"/>
  <c r="F88" i="32" s="1"/>
  <c r="E67" i="32"/>
  <c r="F67" i="32"/>
  <c r="E64" i="32"/>
  <c r="F64" i="32"/>
  <c r="D64" i="32"/>
  <c r="E61" i="32"/>
  <c r="F61" i="32"/>
  <c r="D61" i="32"/>
  <c r="E58" i="32"/>
  <c r="F58" i="32"/>
  <c r="E55" i="32"/>
  <c r="F55" i="32"/>
  <c r="D55" i="32"/>
  <c r="E48" i="32"/>
  <c r="F48" i="32"/>
  <c r="D48" i="32"/>
  <c r="E45" i="32"/>
  <c r="F45" i="32"/>
  <c r="D45" i="32"/>
  <c r="E41" i="32"/>
  <c r="F41" i="32"/>
  <c r="D41" i="32"/>
  <c r="E38" i="32"/>
  <c r="F38" i="32"/>
  <c r="D38" i="32"/>
  <c r="E35" i="32"/>
  <c r="F35" i="32"/>
  <c r="D35" i="32"/>
  <c r="E28" i="32"/>
  <c r="F28" i="32"/>
  <c r="E23" i="32"/>
  <c r="F23" i="32"/>
  <c r="E17" i="32"/>
  <c r="F17" i="32"/>
  <c r="D17" i="32"/>
  <c r="E13" i="32"/>
  <c r="F13" i="32"/>
  <c r="E6" i="32"/>
  <c r="E3" i="32" s="1"/>
  <c r="F6" i="32"/>
  <c r="D6" i="32"/>
  <c r="D3" i="32" s="1"/>
  <c r="F3" i="32"/>
  <c r="E315" i="32" l="1"/>
  <c r="F338" i="32"/>
  <c r="D315" i="32"/>
  <c r="F315" i="32"/>
  <c r="D338" i="32"/>
  <c r="E338" i="32"/>
  <c r="F29" i="30"/>
  <c r="E29" i="30"/>
  <c r="E36" i="30" s="1"/>
  <c r="D29" i="30"/>
  <c r="F35" i="30"/>
  <c r="E35" i="30"/>
  <c r="D35" i="30"/>
  <c r="D36" i="30" s="1"/>
  <c r="F36" i="30" l="1"/>
  <c r="D72" i="16" l="1"/>
  <c r="C72" i="16"/>
  <c r="D85" i="31"/>
  <c r="C85" i="31"/>
  <c r="D146" i="8"/>
  <c r="C146" i="8"/>
  <c r="D18" i="30" l="1"/>
  <c r="F18" i="30"/>
  <c r="E330" i="4"/>
  <c r="E335" i="4" s="1"/>
  <c r="F7" i="30"/>
  <c r="F6" i="30"/>
  <c r="E20" i="30"/>
  <c r="E16" i="30"/>
  <c r="D14" i="30"/>
  <c r="E14" i="30"/>
  <c r="D7" i="30"/>
  <c r="D22" i="30" l="1"/>
  <c r="E22" i="30"/>
  <c r="D4" i="4" l="1"/>
  <c r="D7" i="4"/>
  <c r="E7" i="4"/>
  <c r="E4" i="4" s="1"/>
  <c r="F7" i="4"/>
  <c r="F4" i="4" s="1"/>
  <c r="L1364" i="2"/>
  <c r="I1364" i="2"/>
  <c r="M1355" i="2"/>
  <c r="L1355" i="2"/>
  <c r="J1355" i="2"/>
  <c r="I70" i="7" s="1"/>
  <c r="I1355" i="2"/>
  <c r="H1355" i="2"/>
  <c r="E347" i="4"/>
  <c r="F20" i="30" s="1"/>
  <c r="C71" i="7"/>
  <c r="D71" i="7"/>
  <c r="E71" i="7"/>
  <c r="F71" i="7"/>
  <c r="G71" i="7"/>
  <c r="M71" i="7"/>
  <c r="N71" i="7"/>
  <c r="O71" i="7"/>
  <c r="P71" i="7"/>
  <c r="Q71" i="7"/>
  <c r="R71" i="7"/>
  <c r="N1364" i="2"/>
  <c r="O1364" i="2"/>
  <c r="F348" i="4" l="1"/>
  <c r="F9" i="30" l="1"/>
  <c r="K81" i="2" l="1"/>
  <c r="K82" i="2"/>
  <c r="K83" i="2"/>
  <c r="K84" i="2"/>
  <c r="K85" i="2"/>
  <c r="K86" i="2"/>
  <c r="M87" i="2"/>
  <c r="K87" i="2" l="1"/>
  <c r="D35" i="29"/>
  <c r="E35" i="29"/>
  <c r="F30" i="29"/>
  <c r="F18" i="29"/>
  <c r="F10" i="29"/>
  <c r="K3135" i="2"/>
  <c r="F35" i="29" l="1"/>
  <c r="K2397" i="2"/>
  <c r="K1149" i="2"/>
  <c r="K1109" i="2"/>
  <c r="M1046" i="2"/>
  <c r="L326" i="2" l="1"/>
  <c r="K321" i="2"/>
  <c r="K326" i="2" s="1"/>
  <c r="R119" i="7" l="1"/>
  <c r="R120" i="7"/>
  <c r="R121" i="7"/>
  <c r="R122" i="7"/>
  <c r="R124" i="7"/>
  <c r="R125" i="7"/>
  <c r="R126" i="7"/>
  <c r="R127" i="7"/>
  <c r="R128" i="7"/>
  <c r="R129" i="7"/>
  <c r="R130" i="7"/>
  <c r="R131" i="7"/>
  <c r="R132" i="7"/>
  <c r="R133" i="7"/>
  <c r="R134" i="7"/>
  <c r="R135" i="7"/>
  <c r="R136" i="7"/>
  <c r="R137" i="7"/>
  <c r="R138" i="7"/>
  <c r="R139" i="7"/>
  <c r="R140" i="7"/>
  <c r="R141" i="7"/>
  <c r="R143" i="7"/>
  <c r="R144" i="7"/>
  <c r="R151" i="7"/>
  <c r="R152" i="7"/>
  <c r="R154" i="7"/>
  <c r="R155" i="7"/>
  <c r="R157" i="7"/>
  <c r="R158" i="7"/>
  <c r="Q119" i="7"/>
  <c r="Q120" i="7"/>
  <c r="Q121" i="7"/>
  <c r="Q124" i="7"/>
  <c r="Q128" i="7"/>
  <c r="Q133" i="7"/>
  <c r="Q135" i="7"/>
  <c r="Q143" i="7"/>
  <c r="Q144" i="7"/>
  <c r="Q151" i="7"/>
  <c r="Q152" i="7"/>
  <c r="Q158" i="7"/>
  <c r="R118" i="7"/>
  <c r="R106" i="7"/>
  <c r="R107" i="7"/>
  <c r="R108" i="7"/>
  <c r="R109" i="7"/>
  <c r="R110" i="7"/>
  <c r="R111" i="7"/>
  <c r="R112" i="7"/>
  <c r="R113" i="7"/>
  <c r="R114" i="7"/>
  <c r="Q108" i="7"/>
  <c r="Q109" i="7"/>
  <c r="Q110" i="7"/>
  <c r="Q112" i="7"/>
  <c r="Q113" i="7"/>
  <c r="R105" i="7"/>
  <c r="R64" i="7"/>
  <c r="R65" i="7"/>
  <c r="R66" i="7"/>
  <c r="R68" i="7"/>
  <c r="R69" i="7"/>
  <c r="R70" i="7"/>
  <c r="R72" i="7"/>
  <c r="R73" i="7"/>
  <c r="R74" i="7"/>
  <c r="R75" i="7"/>
  <c r="R76" i="7"/>
  <c r="R77" i="7"/>
  <c r="R79" i="7"/>
  <c r="R80" i="7"/>
  <c r="R81" i="7"/>
  <c r="R82" i="7"/>
  <c r="R83" i="7"/>
  <c r="R84" i="7"/>
  <c r="R86" i="7"/>
  <c r="R87" i="7"/>
  <c r="R89" i="7"/>
  <c r="R90" i="7"/>
  <c r="R91" i="7"/>
  <c r="R92" i="7"/>
  <c r="R93" i="7"/>
  <c r="R94" i="7"/>
  <c r="R95" i="7"/>
  <c r="R97" i="7"/>
  <c r="R98" i="7"/>
  <c r="R99" i="7"/>
  <c r="R100" i="7"/>
  <c r="R101" i="7"/>
  <c r="Q70" i="7"/>
  <c r="Q72" i="7"/>
  <c r="Q73" i="7"/>
  <c r="Q74" i="7"/>
  <c r="Q75" i="7"/>
  <c r="Q76" i="7"/>
  <c r="Q79" i="7"/>
  <c r="Q82" i="7"/>
  <c r="Q86" i="7"/>
  <c r="Q87" i="7"/>
  <c r="Q91" i="7"/>
  <c r="Q92" i="7"/>
  <c r="Q93" i="7"/>
  <c r="R6" i="7"/>
  <c r="R7" i="7"/>
  <c r="R8" i="7"/>
  <c r="R9" i="7"/>
  <c r="R10" i="7"/>
  <c r="R11" i="7"/>
  <c r="R12" i="7"/>
  <c r="R13" i="7"/>
  <c r="R14" i="7"/>
  <c r="R15" i="7"/>
  <c r="R16" i="7"/>
  <c r="R17" i="7"/>
  <c r="R18" i="7"/>
  <c r="R19" i="7"/>
  <c r="R20" i="7"/>
  <c r="R21" i="7"/>
  <c r="R22" i="7"/>
  <c r="R23" i="7"/>
  <c r="R24" i="7"/>
  <c r="R25" i="7"/>
  <c r="R26" i="7"/>
  <c r="R27" i="7"/>
  <c r="R29" i="7"/>
  <c r="R30" i="7"/>
  <c r="R31" i="7"/>
  <c r="R32" i="7"/>
  <c r="R33" i="7"/>
  <c r="R34" i="7"/>
  <c r="R35" i="7"/>
  <c r="R36" i="7"/>
  <c r="R37" i="7"/>
  <c r="R38" i="7"/>
  <c r="R39" i="7"/>
  <c r="R40" i="7"/>
  <c r="R41" i="7"/>
  <c r="R42" i="7"/>
  <c r="R43" i="7"/>
  <c r="R44" i="7"/>
  <c r="R45" i="7"/>
  <c r="R46" i="7"/>
  <c r="R47" i="7"/>
  <c r="R48" i="7"/>
  <c r="R49" i="7"/>
  <c r="R50" i="7"/>
  <c r="R51" i="7"/>
  <c r="R52" i="7"/>
  <c r="R53" i="7"/>
  <c r="R54" i="7"/>
  <c r="R55" i="7"/>
  <c r="R57" i="7"/>
  <c r="R58" i="7"/>
  <c r="R59" i="7"/>
  <c r="Q6" i="7"/>
  <c r="Q7" i="7"/>
  <c r="Q8" i="7"/>
  <c r="Q9" i="7"/>
  <c r="Q10" i="7"/>
  <c r="Q11" i="7"/>
  <c r="Q12" i="7"/>
  <c r="Q13" i="7"/>
  <c r="Q14" i="7"/>
  <c r="Q15" i="7"/>
  <c r="Q16" i="7"/>
  <c r="Q17" i="7"/>
  <c r="Q18" i="7"/>
  <c r="Q19" i="7"/>
  <c r="Q20" i="7"/>
  <c r="Q21" i="7"/>
  <c r="Q22" i="7"/>
  <c r="Q23" i="7"/>
  <c r="Q24" i="7"/>
  <c r="Q25" i="7"/>
  <c r="Q26" i="7"/>
  <c r="Q27" i="7"/>
  <c r="Q28" i="7"/>
  <c r="Q31" i="7"/>
  <c r="Q32" i="7"/>
  <c r="Q33" i="7"/>
  <c r="Q34" i="7"/>
  <c r="Q35" i="7"/>
  <c r="Q36" i="7"/>
  <c r="Q37" i="7"/>
  <c r="Q38" i="7"/>
  <c r="Q40" i="7"/>
  <c r="Q43" i="7"/>
  <c r="Q57" i="7"/>
  <c r="Q59" i="7"/>
  <c r="R5" i="7"/>
  <c r="Q5" i="7"/>
  <c r="M119" i="7"/>
  <c r="M120" i="7"/>
  <c r="M121" i="7"/>
  <c r="M124" i="7"/>
  <c r="M125" i="7"/>
  <c r="M126" i="7"/>
  <c r="M127" i="7"/>
  <c r="M128" i="7"/>
  <c r="M129" i="7"/>
  <c r="M130" i="7"/>
  <c r="M131" i="7"/>
  <c r="M132" i="7"/>
  <c r="M133" i="7"/>
  <c r="M134" i="7"/>
  <c r="M135" i="7"/>
  <c r="M136" i="7"/>
  <c r="M137" i="7"/>
  <c r="M138" i="7"/>
  <c r="M139" i="7"/>
  <c r="M140" i="7"/>
  <c r="M141" i="7"/>
  <c r="M143" i="7"/>
  <c r="M144" i="7"/>
  <c r="M145" i="7"/>
  <c r="M146" i="7"/>
  <c r="M147" i="7"/>
  <c r="M148" i="7"/>
  <c r="M149" i="7"/>
  <c r="M150" i="7"/>
  <c r="M151" i="7"/>
  <c r="M153" i="7"/>
  <c r="M154" i="7"/>
  <c r="M155" i="7"/>
  <c r="M157" i="7"/>
  <c r="M158" i="7"/>
  <c r="L158" i="7"/>
  <c r="M106" i="7"/>
  <c r="M107" i="7"/>
  <c r="M108" i="7"/>
  <c r="M109" i="7"/>
  <c r="M110" i="7"/>
  <c r="M111" i="7"/>
  <c r="M112" i="7"/>
  <c r="M113" i="7"/>
  <c r="M114" i="7"/>
  <c r="M105" i="7"/>
  <c r="M64" i="7"/>
  <c r="M65" i="7"/>
  <c r="M66" i="7"/>
  <c r="M67" i="7"/>
  <c r="M68" i="7"/>
  <c r="M69" i="7"/>
  <c r="M70"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L66" i="7"/>
  <c r="L79" i="7"/>
  <c r="L81" i="7"/>
  <c r="L82"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9" i="7"/>
  <c r="L8" i="7"/>
  <c r="M5"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F121" i="7"/>
  <c r="F124" i="7"/>
  <c r="F128" i="7"/>
  <c r="F133" i="7"/>
  <c r="F135" i="7"/>
  <c r="F143" i="7"/>
  <c r="F144" i="7"/>
  <c r="F145" i="7"/>
  <c r="F146" i="7"/>
  <c r="F151" i="7"/>
  <c r="F152" i="7"/>
  <c r="F155" i="7"/>
  <c r="G118" i="7"/>
  <c r="G106" i="7"/>
  <c r="G107" i="7"/>
  <c r="G108" i="7"/>
  <c r="G109" i="7"/>
  <c r="G110" i="7"/>
  <c r="G111" i="7"/>
  <c r="G112" i="7"/>
  <c r="G113" i="7"/>
  <c r="G114" i="7"/>
  <c r="F108" i="7"/>
  <c r="F109" i="7"/>
  <c r="F110" i="7"/>
  <c r="F112" i="7"/>
  <c r="G105" i="7"/>
  <c r="G64" i="7"/>
  <c r="G65" i="7"/>
  <c r="G66" i="7"/>
  <c r="G67" i="7"/>
  <c r="G68" i="7"/>
  <c r="G69" i="7"/>
  <c r="G70"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F64" i="7"/>
  <c r="F65" i="7"/>
  <c r="F66" i="7"/>
  <c r="F68" i="7"/>
  <c r="F70" i="7"/>
  <c r="F72" i="7"/>
  <c r="F73" i="7"/>
  <c r="F74" i="7"/>
  <c r="F75" i="7"/>
  <c r="F76" i="7"/>
  <c r="F79" i="7"/>
  <c r="F87" i="7"/>
  <c r="F89" i="7"/>
  <c r="F91" i="7"/>
  <c r="F92" i="7"/>
  <c r="F93" i="7"/>
  <c r="F94" i="7"/>
  <c r="G63"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5" i="7"/>
  <c r="F6" i="7"/>
  <c r="F7" i="7"/>
  <c r="F8" i="7"/>
  <c r="F9" i="7"/>
  <c r="F10" i="7"/>
  <c r="F11" i="7"/>
  <c r="F12" i="7"/>
  <c r="F13" i="7"/>
  <c r="F14" i="7"/>
  <c r="F15" i="7"/>
  <c r="F16" i="7"/>
  <c r="F17" i="7"/>
  <c r="F18" i="7"/>
  <c r="F19" i="7"/>
  <c r="F20" i="7"/>
  <c r="F21" i="7"/>
  <c r="F22" i="7"/>
  <c r="F23" i="7"/>
  <c r="F24" i="7"/>
  <c r="F25" i="7"/>
  <c r="F26" i="7"/>
  <c r="F27" i="7"/>
  <c r="F28" i="7"/>
  <c r="F31" i="7"/>
  <c r="F32" i="7"/>
  <c r="F33" i="7"/>
  <c r="F34" i="7"/>
  <c r="F35" i="7"/>
  <c r="F36" i="7"/>
  <c r="F37" i="7"/>
  <c r="F38" i="7"/>
  <c r="F39" i="7"/>
  <c r="F57" i="7"/>
  <c r="K3624" i="2"/>
  <c r="F158" i="7" s="1"/>
  <c r="K3616" i="2"/>
  <c r="K3615" i="2"/>
  <c r="K3614" i="2"/>
  <c r="K3613" i="2"/>
  <c r="K3605" i="2"/>
  <c r="K3604" i="2"/>
  <c r="K3603" i="2"/>
  <c r="K3602" i="2"/>
  <c r="K3601" i="2"/>
  <c r="K3600" i="2"/>
  <c r="K3599" i="2"/>
  <c r="K3598" i="2"/>
  <c r="K3597" i="2"/>
  <c r="K3596" i="2"/>
  <c r="K3595" i="2"/>
  <c r="K3594" i="2"/>
  <c r="K3593" i="2"/>
  <c r="F157" i="7" s="1"/>
  <c r="K3585" i="2"/>
  <c r="K3584" i="2"/>
  <c r="K3583" i="2"/>
  <c r="K3582" i="2"/>
  <c r="K3574" i="2"/>
  <c r="K3573" i="2"/>
  <c r="K3572" i="2"/>
  <c r="K3571" i="2"/>
  <c r="K3570" i="2"/>
  <c r="K3569" i="2"/>
  <c r="K3568" i="2"/>
  <c r="K3567" i="2"/>
  <c r="K3566" i="2"/>
  <c r="K3565" i="2"/>
  <c r="K3564" i="2"/>
  <c r="K3563" i="2"/>
  <c r="K3562" i="2"/>
  <c r="K3561" i="2"/>
  <c r="K3560" i="2"/>
  <c r="F156" i="7" s="1"/>
  <c r="K3552" i="2"/>
  <c r="K3551" i="2"/>
  <c r="K3550" i="2"/>
  <c r="K3542" i="2"/>
  <c r="K3541" i="2"/>
  <c r="K3540" i="2"/>
  <c r="K3539" i="2"/>
  <c r="K3538" i="2"/>
  <c r="K3537" i="2"/>
  <c r="K3536" i="2"/>
  <c r="K3535" i="2"/>
  <c r="K3534" i="2"/>
  <c r="K3533" i="2"/>
  <c r="K3525" i="2"/>
  <c r="K3524" i="2"/>
  <c r="K3523" i="2"/>
  <c r="K3515" i="2"/>
  <c r="K3514" i="2"/>
  <c r="K3513" i="2"/>
  <c r="K3512" i="2"/>
  <c r="K3511" i="2"/>
  <c r="K3510" i="2"/>
  <c r="K3509" i="2"/>
  <c r="K3508" i="2"/>
  <c r="K3507" i="2"/>
  <c r="K3506" i="2"/>
  <c r="K3505" i="2"/>
  <c r="K3504" i="2"/>
  <c r="K3503" i="2"/>
  <c r="F154" i="7" s="1"/>
  <c r="K3495" i="2"/>
  <c r="K3494" i="2"/>
  <c r="K3493" i="2"/>
  <c r="K3492" i="2"/>
  <c r="K3491" i="2"/>
  <c r="K3490" i="2"/>
  <c r="K3489" i="2"/>
  <c r="K3488" i="2"/>
  <c r="K3487" i="2"/>
  <c r="K3486" i="2"/>
  <c r="K3478" i="2"/>
  <c r="K3477" i="2"/>
  <c r="K3476" i="2"/>
  <c r="K3475" i="2"/>
  <c r="K3474" i="2"/>
  <c r="K3473" i="2"/>
  <c r="K3472" i="2"/>
  <c r="K3471" i="2"/>
  <c r="K3470" i="2"/>
  <c r="K3469" i="2"/>
  <c r="K3468" i="2"/>
  <c r="K3467" i="2"/>
  <c r="K3466" i="2"/>
  <c r="K3465" i="2"/>
  <c r="K3456" i="2"/>
  <c r="K3455" i="2"/>
  <c r="K3454" i="2"/>
  <c r="K3453" i="2"/>
  <c r="K3452" i="2"/>
  <c r="K3451" i="2"/>
  <c r="K3450" i="2"/>
  <c r="K3449" i="2"/>
  <c r="K3448" i="2"/>
  <c r="K3447" i="2"/>
  <c r="K3446" i="2"/>
  <c r="K3445" i="2"/>
  <c r="K3437" i="2"/>
  <c r="K3436" i="2"/>
  <c r="K3435" i="2"/>
  <c r="K3434" i="2"/>
  <c r="K3433" i="2"/>
  <c r="K3425" i="2"/>
  <c r="K3424" i="2"/>
  <c r="K3423" i="2"/>
  <c r="K3422" i="2"/>
  <c r="K3421" i="2"/>
  <c r="K3413" i="2"/>
  <c r="K3412" i="2"/>
  <c r="K3411" i="2"/>
  <c r="K3410" i="2"/>
  <c r="K3409" i="2"/>
  <c r="K3408" i="2"/>
  <c r="K3407" i="2"/>
  <c r="K3406" i="2"/>
  <c r="K3405" i="2"/>
  <c r="K3404" i="2"/>
  <c r="K3403" i="2"/>
  <c r="K3402" i="2"/>
  <c r="K3401" i="2"/>
  <c r="K3400" i="2"/>
  <c r="F150" i="7" s="1"/>
  <c r="K3392" i="2"/>
  <c r="K3391" i="2"/>
  <c r="K3390" i="2"/>
  <c r="K3389" i="2"/>
  <c r="K3388" i="2"/>
  <c r="K3387" i="2"/>
  <c r="K3386" i="2"/>
  <c r="K3385" i="2"/>
  <c r="K3377" i="2"/>
  <c r="K3376" i="2"/>
  <c r="K3375" i="2"/>
  <c r="K3374" i="2"/>
  <c r="K3373" i="2"/>
  <c r="K3372" i="2"/>
  <c r="K3371" i="2"/>
  <c r="K3370" i="2"/>
  <c r="K3369" i="2"/>
  <c r="K3368" i="2"/>
  <c r="K3367" i="2"/>
  <c r="K3366" i="2"/>
  <c r="K3365" i="2"/>
  <c r="K3364" i="2"/>
  <c r="K3363" i="2"/>
  <c r="K3362" i="2"/>
  <c r="K3361" i="2"/>
  <c r="K3360" i="2"/>
  <c r="F149" i="7" s="1"/>
  <c r="K3352" i="2"/>
  <c r="K3351" i="2"/>
  <c r="K3350" i="2"/>
  <c r="K3349" i="2"/>
  <c r="K3348" i="2"/>
  <c r="K3347" i="2"/>
  <c r="K3346" i="2"/>
  <c r="K3345" i="2"/>
  <c r="K3344" i="2"/>
  <c r="K3343" i="2"/>
  <c r="K3342" i="2"/>
  <c r="K3341" i="2"/>
  <c r="K3340" i="2"/>
  <c r="K3339" i="2"/>
  <c r="K3331" i="2"/>
  <c r="K3330" i="2"/>
  <c r="K3329" i="2"/>
  <c r="K3328" i="2"/>
  <c r="K3327" i="2"/>
  <c r="K3326" i="2"/>
  <c r="K3325" i="2"/>
  <c r="K3324" i="2"/>
  <c r="K3323" i="2"/>
  <c r="K3322" i="2"/>
  <c r="K3321" i="2"/>
  <c r="K3320" i="2"/>
  <c r="K3319" i="2"/>
  <c r="K3318" i="2"/>
  <c r="K3317" i="2"/>
  <c r="K3316" i="2"/>
  <c r="K3315" i="2"/>
  <c r="K3314" i="2"/>
  <c r="K3313" i="2"/>
  <c r="K3312" i="2"/>
  <c r="K3311" i="2"/>
  <c r="K3310" i="2"/>
  <c r="K3309" i="2"/>
  <c r="K3308" i="2"/>
  <c r="K3307" i="2"/>
  <c r="K3306" i="2"/>
  <c r="F148" i="7" s="1"/>
  <c r="K3298" i="2"/>
  <c r="K3297" i="2"/>
  <c r="K3296" i="2"/>
  <c r="K3295" i="2"/>
  <c r="K3294" i="2"/>
  <c r="K3293" i="2"/>
  <c r="K3292" i="2"/>
  <c r="K3291" i="2"/>
  <c r="K3290" i="2"/>
  <c r="K3289" i="2"/>
  <c r="K3288" i="2"/>
  <c r="K3287" i="2"/>
  <c r="K3286" i="2"/>
  <c r="K3285" i="2"/>
  <c r="K3284" i="2"/>
  <c r="K3283" i="2"/>
  <c r="K3282" i="2"/>
  <c r="K3281" i="2"/>
  <c r="K3280" i="2"/>
  <c r="K3279" i="2"/>
  <c r="K3278" i="2"/>
  <c r="K3270" i="2"/>
  <c r="K3269" i="2"/>
  <c r="K3268" i="2"/>
  <c r="K3267" i="2"/>
  <c r="K3266" i="2"/>
  <c r="K3265" i="2"/>
  <c r="K3264" i="2"/>
  <c r="K3263" i="2"/>
  <c r="K3262" i="2"/>
  <c r="K3261" i="2"/>
  <c r="K3260" i="2"/>
  <c r="K3259" i="2"/>
  <c r="K3258" i="2"/>
  <c r="K3257" i="2"/>
  <c r="K3256" i="2"/>
  <c r="K3255" i="2"/>
  <c r="K3254" i="2"/>
  <c r="K3253" i="2"/>
  <c r="K3252" i="2"/>
  <c r="K3243" i="2"/>
  <c r="K3242" i="2"/>
  <c r="K3241" i="2"/>
  <c r="K3240" i="2"/>
  <c r="K3239" i="2"/>
  <c r="K3238" i="2"/>
  <c r="K3237" i="2"/>
  <c r="K3236" i="2"/>
  <c r="K3228" i="2"/>
  <c r="K3227" i="2"/>
  <c r="K3226" i="2"/>
  <c r="K3225" i="2"/>
  <c r="K3224" i="2"/>
  <c r="K3223" i="2"/>
  <c r="K3222" i="2"/>
  <c r="K3221" i="2"/>
  <c r="K3220" i="2"/>
  <c r="K3219" i="2"/>
  <c r="K3218" i="2"/>
  <c r="K3217" i="2"/>
  <c r="K3216" i="2"/>
  <c r="K3215" i="2"/>
  <c r="K3214" i="2"/>
  <c r="K3213" i="2"/>
  <c r="K3205" i="2"/>
  <c r="K3204" i="2"/>
  <c r="K3203" i="2"/>
  <c r="K3195" i="2"/>
  <c r="K3194" i="2"/>
  <c r="K3193" i="2"/>
  <c r="K3192" i="2"/>
  <c r="K3191" i="2"/>
  <c r="K3190" i="2"/>
  <c r="K3189" i="2"/>
  <c r="K3188" i="2"/>
  <c r="K3187" i="2"/>
  <c r="K3186" i="2"/>
  <c r="K3185" i="2"/>
  <c r="K3184" i="2"/>
  <c r="K3183" i="2"/>
  <c r="K3175" i="2"/>
  <c r="K3174" i="2"/>
  <c r="K3173" i="2"/>
  <c r="K3172" i="2"/>
  <c r="K3171" i="2"/>
  <c r="K3163" i="2"/>
  <c r="K3162" i="2"/>
  <c r="K3161" i="2"/>
  <c r="K3160" i="2"/>
  <c r="K3159" i="2"/>
  <c r="K3152" i="2"/>
  <c r="K3151" i="2"/>
  <c r="K3150" i="2"/>
  <c r="K3149" i="2"/>
  <c r="K3148" i="2"/>
  <c r="K3147" i="2"/>
  <c r="K3146" i="2"/>
  <c r="K3145" i="2"/>
  <c r="K3144" i="2"/>
  <c r="K3143" i="2"/>
  <c r="K3142" i="2"/>
  <c r="K3141" i="2"/>
  <c r="K3140" i="2"/>
  <c r="K3139" i="2"/>
  <c r="K3138" i="2"/>
  <c r="K3137" i="2"/>
  <c r="K3136" i="2"/>
  <c r="K3134" i="2"/>
  <c r="K3133" i="2"/>
  <c r="K3132" i="2"/>
  <c r="K3131" i="2"/>
  <c r="K3130" i="2"/>
  <c r="K3122" i="2"/>
  <c r="K3121" i="2"/>
  <c r="K3120" i="2"/>
  <c r="K3119" i="2"/>
  <c r="K3118" i="2"/>
  <c r="K3117" i="2"/>
  <c r="K3116" i="2"/>
  <c r="K3115" i="2"/>
  <c r="K3114" i="2"/>
  <c r="K3113" i="2"/>
  <c r="K3112" i="2"/>
  <c r="K3111" i="2"/>
  <c r="K3102" i="2"/>
  <c r="K3101" i="2"/>
  <c r="K3100" i="2"/>
  <c r="K3099" i="2"/>
  <c r="K3098" i="2"/>
  <c r="K3090" i="2"/>
  <c r="K3089" i="2"/>
  <c r="K3088" i="2"/>
  <c r="K3087" i="2"/>
  <c r="K3086" i="2"/>
  <c r="K3085" i="2"/>
  <c r="K3084" i="2"/>
  <c r="K3083" i="2"/>
  <c r="K3082" i="2"/>
  <c r="K3081" i="2"/>
  <c r="K3080" i="2"/>
  <c r="K3079" i="2"/>
  <c r="K3078" i="2"/>
  <c r="K3077" i="2"/>
  <c r="F141" i="7" s="1"/>
  <c r="K3069" i="2"/>
  <c r="K3068" i="2"/>
  <c r="K3067" i="2"/>
  <c r="K3066" i="2"/>
  <c r="K3065" i="2"/>
  <c r="K3064" i="2"/>
  <c r="K3063" i="2"/>
  <c r="K3062" i="2"/>
  <c r="K3061" i="2"/>
  <c r="K3060" i="2"/>
  <c r="K3059" i="2"/>
  <c r="K3058" i="2"/>
  <c r="K3050" i="2"/>
  <c r="K3049" i="2"/>
  <c r="K3048" i="2"/>
  <c r="K3047" i="2"/>
  <c r="K3046" i="2"/>
  <c r="K3045" i="2"/>
  <c r="K3044" i="2"/>
  <c r="K3043" i="2"/>
  <c r="K3042" i="2"/>
  <c r="K3041" i="2"/>
  <c r="K3040" i="2"/>
  <c r="K3039" i="2"/>
  <c r="K3038" i="2"/>
  <c r="F140" i="7" s="1"/>
  <c r="K3030" i="2"/>
  <c r="K3029" i="2"/>
  <c r="K3028" i="2"/>
  <c r="K3027" i="2"/>
  <c r="K3026" i="2"/>
  <c r="K3025" i="2"/>
  <c r="K3024" i="2"/>
  <c r="K3023" i="2"/>
  <c r="K3022" i="2"/>
  <c r="K3021" i="2"/>
  <c r="K3013" i="2"/>
  <c r="K3012" i="2"/>
  <c r="K3011" i="2"/>
  <c r="K3010" i="2"/>
  <c r="K3009" i="2"/>
  <c r="K3008" i="2"/>
  <c r="K3007" i="2"/>
  <c r="K3006" i="2"/>
  <c r="K3005" i="2"/>
  <c r="K3004" i="2"/>
  <c r="K3003" i="2"/>
  <c r="K3002" i="2"/>
  <c r="K3001" i="2"/>
  <c r="K3000" i="2"/>
  <c r="K2999" i="2"/>
  <c r="K2990" i="2"/>
  <c r="K2989" i="2"/>
  <c r="K2988" i="2"/>
  <c r="K2987" i="2"/>
  <c r="K2986" i="2"/>
  <c r="K2985" i="2"/>
  <c r="K2984" i="2"/>
  <c r="K2983" i="2"/>
  <c r="K2975" i="2"/>
  <c r="K2974" i="2"/>
  <c r="K2973" i="2"/>
  <c r="K2972" i="2"/>
  <c r="K2971" i="2"/>
  <c r="K2970" i="2"/>
  <c r="K2969" i="2"/>
  <c r="K2968" i="2"/>
  <c r="K2967" i="2"/>
  <c r="K2966" i="2"/>
  <c r="K2965" i="2"/>
  <c r="K2964" i="2"/>
  <c r="K2963" i="2"/>
  <c r="K2962" i="2"/>
  <c r="F138" i="7" s="1"/>
  <c r="K2954" i="2"/>
  <c r="K2953" i="2"/>
  <c r="K2952" i="2"/>
  <c r="K2951" i="2"/>
  <c r="K2950" i="2"/>
  <c r="K2949" i="2"/>
  <c r="K2948" i="2"/>
  <c r="K2947" i="2"/>
  <c r="K2946" i="2"/>
  <c r="K2945" i="2"/>
  <c r="K2944" i="2"/>
  <c r="K2943" i="2"/>
  <c r="K2942"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F137" i="7" s="1"/>
  <c r="K2896" i="2"/>
  <c r="K2897" i="2" s="1"/>
  <c r="Q136" i="7" s="1"/>
  <c r="K2888" i="2"/>
  <c r="K2887" i="2"/>
  <c r="K2886" i="2"/>
  <c r="K2885" i="2"/>
  <c r="K2884" i="2"/>
  <c r="K2883" i="2"/>
  <c r="K2882" i="2"/>
  <c r="K2881" i="2"/>
  <c r="K2880" i="2"/>
  <c r="K2879" i="2"/>
  <c r="K2878" i="2"/>
  <c r="K2877" i="2"/>
  <c r="K2876" i="2"/>
  <c r="K2875" i="2"/>
  <c r="F136" i="7" s="1"/>
  <c r="K2867" i="2"/>
  <c r="K2866" i="2"/>
  <c r="K2865" i="2"/>
  <c r="K2864" i="2"/>
  <c r="K2863" i="2"/>
  <c r="K2862" i="2"/>
  <c r="K2861" i="2"/>
  <c r="K2860" i="2"/>
  <c r="K2852" i="2"/>
  <c r="K2851" i="2"/>
  <c r="K2850" i="2"/>
  <c r="K2849" i="2"/>
  <c r="K2841" i="2"/>
  <c r="K2840" i="2"/>
  <c r="K2839" i="2"/>
  <c r="K2838" i="2"/>
  <c r="K2837" i="2"/>
  <c r="K2836" i="2"/>
  <c r="K2835" i="2"/>
  <c r="K2834" i="2"/>
  <c r="K2833" i="2"/>
  <c r="K2832" i="2"/>
  <c r="K2831" i="2"/>
  <c r="F134" i="7" s="1"/>
  <c r="K2823" i="2"/>
  <c r="K2822" i="2"/>
  <c r="K2821" i="2"/>
  <c r="K2820" i="2"/>
  <c r="K2819" i="2"/>
  <c r="K2818" i="2"/>
  <c r="K2817" i="2"/>
  <c r="K2809" i="2"/>
  <c r="K2808" i="2"/>
  <c r="K2807" i="2"/>
  <c r="K2806" i="2"/>
  <c r="K2805" i="2"/>
  <c r="K2797" i="2"/>
  <c r="K2796" i="2"/>
  <c r="K2795" i="2"/>
  <c r="K2794" i="2"/>
  <c r="K2793" i="2"/>
  <c r="K2792" i="2"/>
  <c r="K2791" i="2"/>
  <c r="K2790" i="2"/>
  <c r="K2789" i="2"/>
  <c r="K2788" i="2"/>
  <c r="K2787" i="2"/>
  <c r="K2786" i="2"/>
  <c r="K2785" i="2"/>
  <c r="K2784" i="2"/>
  <c r="F132" i="7" s="1"/>
  <c r="K2776" i="2"/>
  <c r="K2775" i="2"/>
  <c r="K2774" i="2"/>
  <c r="K2773" i="2"/>
  <c r="K2772" i="2"/>
  <c r="K2771" i="2"/>
  <c r="K2770" i="2"/>
  <c r="K2762" i="2"/>
  <c r="K2761" i="2"/>
  <c r="K2760" i="2"/>
  <c r="K2759" i="2"/>
  <c r="K2758" i="2"/>
  <c r="K2757" i="2"/>
  <c r="K2756" i="2"/>
  <c r="K2755" i="2"/>
  <c r="K2754" i="2"/>
  <c r="K2753" i="2"/>
  <c r="K2752" i="2"/>
  <c r="K2751" i="2"/>
  <c r="K2750" i="2"/>
  <c r="K2749" i="2"/>
  <c r="K2740" i="2"/>
  <c r="K2739" i="2"/>
  <c r="K2738" i="2"/>
  <c r="K2737" i="2"/>
  <c r="K2736" i="2"/>
  <c r="K2728" i="2"/>
  <c r="K2727" i="2"/>
  <c r="K2726" i="2"/>
  <c r="K2725" i="2"/>
  <c r="K2724" i="2"/>
  <c r="K2723" i="2"/>
  <c r="K2722" i="2"/>
  <c r="K2721" i="2"/>
  <c r="K2720" i="2"/>
  <c r="K2719" i="2"/>
  <c r="K2718" i="2"/>
  <c r="K2717" i="2"/>
  <c r="K2716" i="2"/>
  <c r="K2715" i="2"/>
  <c r="K2706" i="2"/>
  <c r="K2705" i="2"/>
  <c r="K2697" i="2"/>
  <c r="K2696" i="2"/>
  <c r="K2695" i="2"/>
  <c r="K2694" i="2"/>
  <c r="K2693" i="2"/>
  <c r="K2692" i="2"/>
  <c r="K2691" i="2"/>
  <c r="K2690" i="2"/>
  <c r="K2689" i="2"/>
  <c r="K2688" i="2"/>
  <c r="K2687" i="2"/>
  <c r="K2686" i="2"/>
  <c r="F129" i="7" s="1"/>
  <c r="K2678" i="2"/>
  <c r="K2677" i="2"/>
  <c r="K2676" i="2"/>
  <c r="K2675" i="2"/>
  <c r="K2674" i="2"/>
  <c r="K2673" i="2"/>
  <c r="K2672" i="2"/>
  <c r="K2671" i="2"/>
  <c r="K2670" i="2"/>
  <c r="K2662" i="2"/>
  <c r="K2661" i="2"/>
  <c r="K2660" i="2"/>
  <c r="K2659" i="2"/>
  <c r="K2651" i="2"/>
  <c r="K2650" i="2"/>
  <c r="K2649" i="2"/>
  <c r="K2648" i="2"/>
  <c r="K2647" i="2"/>
  <c r="K2646" i="2"/>
  <c r="K2645" i="2"/>
  <c r="K2644" i="2"/>
  <c r="K2643" i="2"/>
  <c r="K2642" i="2"/>
  <c r="K2641" i="2"/>
  <c r="K2640" i="2"/>
  <c r="K2639" i="2"/>
  <c r="K2638" i="2"/>
  <c r="F127" i="7" s="1"/>
  <c r="K2630" i="2"/>
  <c r="K2629" i="2"/>
  <c r="K2628" i="2"/>
  <c r="K2627" i="2"/>
  <c r="K2619" i="2"/>
  <c r="K2618" i="2"/>
  <c r="K2617" i="2"/>
  <c r="K2616" i="2"/>
  <c r="K2615" i="2"/>
  <c r="K2614" i="2"/>
  <c r="K2613" i="2"/>
  <c r="K2612" i="2"/>
  <c r="K2611" i="2"/>
  <c r="K2610" i="2"/>
  <c r="K2609" i="2"/>
  <c r="K2608" i="2"/>
  <c r="K2607" i="2"/>
  <c r="K2606" i="2"/>
  <c r="K2605" i="2"/>
  <c r="K2604" i="2"/>
  <c r="K2603" i="2"/>
  <c r="K2602" i="2"/>
  <c r="F126" i="7" s="1"/>
  <c r="K2594" i="2"/>
  <c r="K2593" i="2"/>
  <c r="K2585" i="2"/>
  <c r="K2584" i="2"/>
  <c r="K2583" i="2"/>
  <c r="K2582" i="2"/>
  <c r="K2581" i="2"/>
  <c r="K2580" i="2"/>
  <c r="K2579" i="2"/>
  <c r="K2578" i="2"/>
  <c r="K2577" i="2"/>
  <c r="K2576" i="2"/>
  <c r="K2575" i="2"/>
  <c r="K2574" i="2"/>
  <c r="K2573" i="2"/>
  <c r="K2572" i="2"/>
  <c r="K2571" i="2"/>
  <c r="K2570" i="2"/>
  <c r="K2569" i="2"/>
  <c r="K2568" i="2"/>
  <c r="K2567" i="2"/>
  <c r="K2566" i="2"/>
  <c r="K2565" i="2"/>
  <c r="F125" i="7" s="1"/>
  <c r="K2557" i="2"/>
  <c r="K2556" i="2"/>
  <c r="K2555" i="2"/>
  <c r="K2554" i="2"/>
  <c r="K2553" i="2"/>
  <c r="K2552" i="2"/>
  <c r="K2551" i="2"/>
  <c r="K2550" i="2"/>
  <c r="K2542" i="2"/>
  <c r="K2541" i="2"/>
  <c r="K2540" i="2"/>
  <c r="K2539" i="2"/>
  <c r="K2538" i="2"/>
  <c r="K2537" i="2"/>
  <c r="K2536" i="2"/>
  <c r="K2535" i="2"/>
  <c r="K2534" i="2"/>
  <c r="K2533" i="2"/>
  <c r="K2532" i="2"/>
  <c r="K2531" i="2"/>
  <c r="K2530" i="2"/>
  <c r="K2529" i="2"/>
  <c r="K2521" i="2"/>
  <c r="K2520" i="2"/>
  <c r="K2519" i="2"/>
  <c r="K2518" i="2"/>
  <c r="K2517" i="2"/>
  <c r="K2516" i="2"/>
  <c r="K2515" i="2"/>
  <c r="K2514" i="2"/>
  <c r="K2513" i="2"/>
  <c r="K2512" i="2"/>
  <c r="K2511" i="2"/>
  <c r="K2510" i="2"/>
  <c r="K2509" i="2"/>
  <c r="K2508" i="2"/>
  <c r="K2507" i="2"/>
  <c r="K2506" i="2"/>
  <c r="K2495" i="2"/>
  <c r="K2494" i="2"/>
  <c r="K2493" i="2"/>
  <c r="K2492" i="2"/>
  <c r="K2491" i="2"/>
  <c r="K2490" i="2"/>
  <c r="K2489" i="2"/>
  <c r="K2488" i="2"/>
  <c r="K2487" i="2"/>
  <c r="K2486" i="2"/>
  <c r="K2477" i="2"/>
  <c r="K2476" i="2"/>
  <c r="K2475" i="2"/>
  <c r="K2474" i="2"/>
  <c r="K2473" i="2"/>
  <c r="K2472" i="2"/>
  <c r="K2471" i="2"/>
  <c r="K2470" i="2"/>
  <c r="K2469" i="2"/>
  <c r="K2468" i="2"/>
  <c r="K2467" i="2"/>
  <c r="K2466" i="2"/>
  <c r="F122" i="7" s="1"/>
  <c r="K2458" i="2"/>
  <c r="K2457" i="2"/>
  <c r="K2456" i="2"/>
  <c r="K2448" i="2"/>
  <c r="K2447" i="2"/>
  <c r="K2446" i="2"/>
  <c r="K2445" i="2"/>
  <c r="K2444" i="2"/>
  <c r="K2443" i="2"/>
  <c r="K2442" i="2"/>
  <c r="K2441" i="2"/>
  <c r="F120" i="7" s="1"/>
  <c r="K2433" i="2"/>
  <c r="K2432" i="2"/>
  <c r="K2431" i="2"/>
  <c r="K2430" i="2"/>
  <c r="K2429" i="2"/>
  <c r="K2428" i="2"/>
  <c r="K2427" i="2"/>
  <c r="K2426" i="2"/>
  <c r="K2425" i="2"/>
  <c r="F119" i="7" s="1"/>
  <c r="K2417" i="2"/>
  <c r="K2416" i="2"/>
  <c r="K2415" i="2"/>
  <c r="K2414" i="2"/>
  <c r="K2413" i="2"/>
  <c r="K2412" i="2"/>
  <c r="K2411" i="2"/>
  <c r="K2410" i="2"/>
  <c r="K2402" i="2"/>
  <c r="K2401" i="2"/>
  <c r="K2400" i="2"/>
  <c r="K2399" i="2"/>
  <c r="K2398" i="2"/>
  <c r="K2396" i="2"/>
  <c r="K2395" i="2"/>
  <c r="K2394" i="2"/>
  <c r="K2393" i="2"/>
  <c r="K2349" i="2"/>
  <c r="K2348" i="2"/>
  <c r="K2347" i="2"/>
  <c r="K2346" i="2"/>
  <c r="K2345" i="2"/>
  <c r="K2344" i="2"/>
  <c r="K2343" i="2"/>
  <c r="K2342" i="2"/>
  <c r="K2341" i="2"/>
  <c r="K2340" i="2"/>
  <c r="K2339" i="2"/>
  <c r="K2338" i="2"/>
  <c r="K2337" i="2"/>
  <c r="K2336" i="2"/>
  <c r="K2335" i="2"/>
  <c r="K2334" i="2"/>
  <c r="K2333" i="2"/>
  <c r="F114" i="7" s="1"/>
  <c r="K2325" i="2"/>
  <c r="K2324" i="2"/>
  <c r="K2323" i="2"/>
  <c r="K2322" i="2"/>
  <c r="K2321" i="2"/>
  <c r="K2320" i="2"/>
  <c r="K2319" i="2"/>
  <c r="K2318" i="2"/>
  <c r="K2317" i="2"/>
  <c r="K2316" i="2"/>
  <c r="K2315" i="2"/>
  <c r="F113" i="7" s="1"/>
  <c r="K2307" i="2"/>
  <c r="K2271" i="2"/>
  <c r="K2270" i="2"/>
  <c r="K2269" i="2"/>
  <c r="K2268" i="2"/>
  <c r="K2267" i="2"/>
  <c r="K2266" i="2"/>
  <c r="K2265" i="2"/>
  <c r="K2264" i="2"/>
  <c r="K2263" i="2"/>
  <c r="K2262" i="2"/>
  <c r="K2261" i="2"/>
  <c r="K2260" i="2"/>
  <c r="K2259" i="2"/>
  <c r="K2258" i="2"/>
  <c r="K2257" i="2"/>
  <c r="K2256" i="2"/>
  <c r="K2255" i="2"/>
  <c r="K2254" i="2"/>
  <c r="K2253" i="2"/>
  <c r="K2252" i="2"/>
  <c r="F111" i="7" s="1"/>
  <c r="K2244" i="2"/>
  <c r="K2243" i="2"/>
  <c r="K2242" i="2"/>
  <c r="K2241" i="2"/>
  <c r="K2233" i="2"/>
  <c r="K2232" i="2"/>
  <c r="K2231" i="2"/>
  <c r="K2230" i="2"/>
  <c r="K2229" i="2"/>
  <c r="K2228" i="2"/>
  <c r="K2220" i="2"/>
  <c r="K2219" i="2"/>
  <c r="K2218" i="2"/>
  <c r="K2217" i="2"/>
  <c r="K2216" i="2"/>
  <c r="K2215" i="2"/>
  <c r="K2207" i="2"/>
  <c r="K2206" i="2"/>
  <c r="K2205" i="2"/>
  <c r="K2197" i="2"/>
  <c r="K2196" i="2"/>
  <c r="K2195" i="2"/>
  <c r="K2194" i="2"/>
  <c r="K2193" i="2"/>
  <c r="K2192" i="2"/>
  <c r="K2191" i="2"/>
  <c r="K2190" i="2"/>
  <c r="K2189" i="2"/>
  <c r="K2188" i="2"/>
  <c r="F107" i="7" s="1"/>
  <c r="K2166" i="2"/>
  <c r="K2165" i="2"/>
  <c r="K2164" i="2"/>
  <c r="K2163" i="2"/>
  <c r="K2162" i="2"/>
  <c r="K2161" i="2"/>
  <c r="K2160" i="2"/>
  <c r="K2159" i="2"/>
  <c r="K2158" i="2"/>
  <c r="K2157" i="2"/>
  <c r="K2156" i="2"/>
  <c r="K2155" i="2"/>
  <c r="K2154" i="2"/>
  <c r="K2153" i="2"/>
  <c r="K2152" i="2"/>
  <c r="K2151" i="2"/>
  <c r="F106" i="7" s="1"/>
  <c r="K2133" i="2"/>
  <c r="K2132" i="2"/>
  <c r="K2131" i="2"/>
  <c r="K2130" i="2"/>
  <c r="K2129" i="2"/>
  <c r="K2128" i="2"/>
  <c r="K2127" i="2"/>
  <c r="K2126" i="2"/>
  <c r="K2125" i="2"/>
  <c r="K2124" i="2"/>
  <c r="K2123" i="2"/>
  <c r="K2122" i="2"/>
  <c r="K2121" i="2"/>
  <c r="K2120" i="2"/>
  <c r="K2119" i="2"/>
  <c r="K2110" i="2"/>
  <c r="K2109" i="2"/>
  <c r="K2108" i="2"/>
  <c r="K2107" i="2"/>
  <c r="K2106" i="2"/>
  <c r="K2105" i="2"/>
  <c r="K2104" i="2"/>
  <c r="K2103" i="2"/>
  <c r="K2102" i="2"/>
  <c r="K2094" i="2"/>
  <c r="K2093" i="2"/>
  <c r="K2092" i="2"/>
  <c r="K2091" i="2"/>
  <c r="K2090" i="2"/>
  <c r="K2089" i="2"/>
  <c r="K2088" i="2"/>
  <c r="K2087" i="2"/>
  <c r="K2086" i="2"/>
  <c r="K2085" i="2"/>
  <c r="K2084" i="2"/>
  <c r="H3617" i="2"/>
  <c r="H3586" i="2"/>
  <c r="H3575" i="2"/>
  <c r="H3553" i="2"/>
  <c r="H3526" i="2"/>
  <c r="H3496" i="2"/>
  <c r="H3479" i="2"/>
  <c r="H3426" i="2"/>
  <c r="H3414" i="2"/>
  <c r="H3393" i="2"/>
  <c r="H3353" i="2"/>
  <c r="H3332" i="2"/>
  <c r="H3299" i="2"/>
  <c r="H3271" i="2"/>
  <c r="H3244" i="2"/>
  <c r="H3229" i="2"/>
  <c r="H3153" i="2"/>
  <c r="H3123" i="2"/>
  <c r="H3103" i="2"/>
  <c r="H3070" i="2"/>
  <c r="H3031" i="2"/>
  <c r="H2991" i="2"/>
  <c r="H2955" i="2"/>
  <c r="H2897" i="2"/>
  <c r="H2853" i="2"/>
  <c r="H2842" i="2"/>
  <c r="H2810" i="2"/>
  <c r="H2777" i="2"/>
  <c r="H2763" i="2"/>
  <c r="H2741" i="2"/>
  <c r="H2729" i="2"/>
  <c r="H2707" i="2"/>
  <c r="H2698" i="2"/>
  <c r="H2663" i="2"/>
  <c r="H2631" i="2"/>
  <c r="H2595" i="2"/>
  <c r="H2586" i="2"/>
  <c r="H2543" i="2"/>
  <c r="H2522" i="2"/>
  <c r="H2498" i="2"/>
  <c r="H2479" i="2"/>
  <c r="H2434" i="2"/>
  <c r="H2418" i="2"/>
  <c r="H2403" i="2"/>
  <c r="H2385" i="2"/>
  <c r="H2350" i="2"/>
  <c r="H2308" i="2"/>
  <c r="H2294" i="2"/>
  <c r="H2272" i="2"/>
  <c r="H2208" i="2"/>
  <c r="H2198" i="2"/>
  <c r="H2181" i="2"/>
  <c r="H2167" i="2"/>
  <c r="H2144" i="2"/>
  <c r="H2111" i="2"/>
  <c r="H2083" i="2"/>
  <c r="H2076" i="2"/>
  <c r="H2050" i="2"/>
  <c r="H2037" i="2"/>
  <c r="H1976" i="2"/>
  <c r="H1957" i="2"/>
  <c r="H1936" i="2"/>
  <c r="H1900" i="2"/>
  <c r="H1800" i="2"/>
  <c r="H1778" i="2"/>
  <c r="H1734" i="2"/>
  <c r="H1690" i="2"/>
  <c r="H1679" i="2"/>
  <c r="H1634" i="2"/>
  <c r="H1621" i="2"/>
  <c r="H1570" i="2"/>
  <c r="H1549" i="2"/>
  <c r="H1518" i="2"/>
  <c r="H1499" i="2"/>
  <c r="H1476" i="2"/>
  <c r="H1459" i="2"/>
  <c r="H1422" i="2"/>
  <c r="H1381" i="2"/>
  <c r="H1385" i="2" s="1"/>
  <c r="H1363" i="2"/>
  <c r="H1364" i="2" s="1"/>
  <c r="H1339" i="2"/>
  <c r="H1323" i="2"/>
  <c r="H1293" i="2"/>
  <c r="H1247" i="2"/>
  <c r="H1179" i="2"/>
  <c r="H1159" i="2"/>
  <c r="H1122" i="2"/>
  <c r="H1110" i="2"/>
  <c r="H1084" i="2"/>
  <c r="H1054" i="2"/>
  <c r="H1035" i="2"/>
  <c r="H908" i="2"/>
  <c r="H886" i="2"/>
  <c r="H874" i="2"/>
  <c r="H738" i="2"/>
  <c r="H687" i="2"/>
  <c r="H674" i="2"/>
  <c r="H630" i="2"/>
  <c r="H610" i="2"/>
  <c r="H574" i="2"/>
  <c r="H561" i="2"/>
  <c r="H398" i="2"/>
  <c r="H373" i="2"/>
  <c r="H380" i="2" s="1"/>
  <c r="H357" i="2"/>
  <c r="H346" i="2"/>
  <c r="H326" i="2"/>
  <c r="H314" i="2"/>
  <c r="H35" i="2"/>
  <c r="H22" i="2"/>
  <c r="K2083" i="2"/>
  <c r="F101" i="7" s="1"/>
  <c r="K2067" i="2"/>
  <c r="K2066" i="2"/>
  <c r="K2065" i="2"/>
  <c r="K2064" i="2"/>
  <c r="K2063" i="2"/>
  <c r="K2062" i="2"/>
  <c r="K2061" i="2"/>
  <c r="K2060" i="2"/>
  <c r="K2059" i="2"/>
  <c r="K2058" i="2"/>
  <c r="K2057" i="2"/>
  <c r="F100" i="7" s="1"/>
  <c r="K2049" i="2"/>
  <c r="K2048" i="2"/>
  <c r="K2047" i="2"/>
  <c r="K2046" i="2"/>
  <c r="K2045" i="2"/>
  <c r="K2044" i="2"/>
  <c r="K2036" i="2"/>
  <c r="K2035" i="2"/>
  <c r="K2034" i="2"/>
  <c r="K2033" i="2"/>
  <c r="K2032" i="2"/>
  <c r="K2031" i="2"/>
  <c r="K2030" i="2"/>
  <c r="K2029" i="2"/>
  <c r="K2028" i="2"/>
  <c r="K2027" i="2"/>
  <c r="F99" i="7" s="1"/>
  <c r="K2019" i="2"/>
  <c r="K2018" i="2"/>
  <c r="K2017" i="2"/>
  <c r="K2016" i="2"/>
  <c r="K2015" i="2"/>
  <c r="K2014" i="2"/>
  <c r="K2013" i="2"/>
  <c r="K2012" i="2"/>
  <c r="K2011" i="2"/>
  <c r="K2010" i="2"/>
  <c r="K2009" i="2"/>
  <c r="K2008" i="2"/>
  <c r="K2007" i="2"/>
  <c r="K2006" i="2"/>
  <c r="K2005" i="2"/>
  <c r="K2004" i="2"/>
  <c r="K1996" i="2"/>
  <c r="K1995" i="2"/>
  <c r="K1994" i="2"/>
  <c r="K1993" i="2"/>
  <c r="K1992" i="2"/>
  <c r="K1991" i="2"/>
  <c r="K1990" i="2"/>
  <c r="K1989" i="2"/>
  <c r="K1988" i="2"/>
  <c r="K1987" i="2"/>
  <c r="K1986" i="2"/>
  <c r="K1985" i="2"/>
  <c r="K1984" i="2"/>
  <c r="K1983" i="2"/>
  <c r="F98" i="7" s="1"/>
  <c r="K1975" i="2"/>
  <c r="K1974" i="2"/>
  <c r="K1973" i="2"/>
  <c r="K1972" i="2"/>
  <c r="K1971" i="2"/>
  <c r="K1970" i="2"/>
  <c r="K1969" i="2"/>
  <c r="K1968" i="2"/>
  <c r="K1967" i="2"/>
  <c r="K1966" i="2"/>
  <c r="K1965" i="2"/>
  <c r="K1964" i="2"/>
  <c r="K1956" i="2"/>
  <c r="K1955" i="2"/>
  <c r="K1954" i="2"/>
  <c r="K1953" i="2"/>
  <c r="K1952" i="2"/>
  <c r="K1951" i="2"/>
  <c r="K1950" i="2"/>
  <c r="K1949" i="2"/>
  <c r="K1948" i="2"/>
  <c r="K1947" i="2"/>
  <c r="K1946" i="2"/>
  <c r="K1945" i="2"/>
  <c r="K1944" i="2"/>
  <c r="K1943" i="2"/>
  <c r="F97" i="7" s="1"/>
  <c r="K1935" i="2"/>
  <c r="K1934" i="2"/>
  <c r="K1933" i="2"/>
  <c r="K1932" i="2"/>
  <c r="K1931" i="2"/>
  <c r="K1929" i="2"/>
  <c r="K1928" i="2"/>
  <c r="K1927" i="2"/>
  <c r="K1919" i="2"/>
  <c r="K1918" i="2"/>
  <c r="K1917" i="2"/>
  <c r="K1916" i="2"/>
  <c r="K1915" i="2"/>
  <c r="K1914" i="2"/>
  <c r="K1913" i="2"/>
  <c r="K1912" i="2"/>
  <c r="K1911" i="2"/>
  <c r="K1910" i="2"/>
  <c r="K1909" i="2"/>
  <c r="K1908" i="2"/>
  <c r="K1907" i="2"/>
  <c r="F96" i="7" s="1"/>
  <c r="K1899" i="2"/>
  <c r="K1898" i="2"/>
  <c r="K1897" i="2"/>
  <c r="K1896" i="2"/>
  <c r="K1895" i="2"/>
  <c r="K1894" i="2"/>
  <c r="K1893" i="2"/>
  <c r="K1892" i="2"/>
  <c r="K1884" i="2"/>
  <c r="K1883" i="2"/>
  <c r="K1882" i="2"/>
  <c r="K1881" i="2"/>
  <c r="K1880" i="2"/>
  <c r="K1879" i="2"/>
  <c r="K1878" i="2"/>
  <c r="K1877" i="2"/>
  <c r="K1876" i="2"/>
  <c r="K1875" i="2"/>
  <c r="K1874" i="2"/>
  <c r="K1873" i="2"/>
  <c r="K1872" i="2"/>
  <c r="K1871" i="2"/>
  <c r="K1870" i="2"/>
  <c r="F95" i="7" s="1"/>
  <c r="K1862" i="2"/>
  <c r="K1861" i="2"/>
  <c r="K1860" i="2"/>
  <c r="K1859" i="2"/>
  <c r="K1858" i="2"/>
  <c r="K1850" i="2"/>
  <c r="K1849" i="2"/>
  <c r="K1848" i="2"/>
  <c r="K1847" i="2"/>
  <c r="K1846" i="2"/>
  <c r="K1845" i="2"/>
  <c r="K1844" i="2"/>
  <c r="K1843" i="2"/>
  <c r="K1842" i="2"/>
  <c r="K1841" i="2"/>
  <c r="K1833" i="2"/>
  <c r="K1832" i="2"/>
  <c r="K1831" i="2"/>
  <c r="K1823" i="2"/>
  <c r="K1822" i="2"/>
  <c r="K1821" i="2"/>
  <c r="K1820" i="2"/>
  <c r="K1819" i="2"/>
  <c r="K1818" i="2"/>
  <c r="K1817" i="2"/>
  <c r="K1809" i="2"/>
  <c r="K1808" i="2"/>
  <c r="K1807" i="2"/>
  <c r="K1799" i="2"/>
  <c r="K1798" i="2"/>
  <c r="K1797" i="2"/>
  <c r="K1796" i="2"/>
  <c r="K1795" i="2"/>
  <c r="K1794" i="2"/>
  <c r="K1793" i="2"/>
  <c r="K1792" i="2"/>
  <c r="K1791" i="2"/>
  <c r="K1790" i="2"/>
  <c r="K1789" i="2"/>
  <c r="K1788" i="2"/>
  <c r="K1787" i="2"/>
  <c r="K1786" i="2"/>
  <c r="K1785" i="2"/>
  <c r="K1777" i="2"/>
  <c r="K1776" i="2"/>
  <c r="K1775" i="2"/>
  <c r="K1774" i="2"/>
  <c r="K1773" i="2"/>
  <c r="K1772" i="2"/>
  <c r="K1771" i="2"/>
  <c r="K1770" i="2"/>
  <c r="K1769" i="2"/>
  <c r="K1768" i="2"/>
  <c r="K1767" i="2"/>
  <c r="K1766" i="2"/>
  <c r="K1765" i="2"/>
  <c r="K1764" i="2"/>
  <c r="K1763" i="2"/>
  <c r="K1761" i="2"/>
  <c r="F90" i="7" s="1"/>
  <c r="K1753" i="2"/>
  <c r="K1754" i="2" s="1"/>
  <c r="Q89" i="7" s="1"/>
  <c r="K1745" i="2"/>
  <c r="K1744" i="2"/>
  <c r="K1743" i="2"/>
  <c r="K1742" i="2"/>
  <c r="K1741" i="2"/>
  <c r="K1733" i="2"/>
  <c r="K1732" i="2"/>
  <c r="K1731" i="2"/>
  <c r="K1730" i="2"/>
  <c r="K1729" i="2"/>
  <c r="K1728" i="2"/>
  <c r="K1727" i="2"/>
  <c r="K1726" i="2"/>
  <c r="K1725" i="2"/>
  <c r="K1724" i="2"/>
  <c r="K1723" i="2"/>
  <c r="K1722" i="2"/>
  <c r="K1721" i="2"/>
  <c r="K1720" i="2"/>
  <c r="K1719" i="2"/>
  <c r="K1711" i="2"/>
  <c r="K1710" i="2"/>
  <c r="K1709" i="2"/>
  <c r="K1708" i="2"/>
  <c r="K1707" i="2"/>
  <c r="K1706" i="2"/>
  <c r="K1705" i="2"/>
  <c r="K1704" i="2"/>
  <c r="K1703" i="2"/>
  <c r="K1702" i="2"/>
  <c r="K1701" i="2"/>
  <c r="K1700" i="2"/>
  <c r="K1699" i="2"/>
  <c r="K1698" i="2"/>
  <c r="K1697" i="2"/>
  <c r="F88" i="7" s="1"/>
  <c r="K1689" i="2"/>
  <c r="K1688" i="2"/>
  <c r="K1687" i="2"/>
  <c r="K1686" i="2"/>
  <c r="K1678" i="2"/>
  <c r="K1677" i="2"/>
  <c r="K1676" i="2"/>
  <c r="K1675" i="2"/>
  <c r="K1674" i="2"/>
  <c r="K1673" i="2"/>
  <c r="K1672" i="2"/>
  <c r="K1671" i="2"/>
  <c r="K1670" i="2"/>
  <c r="K1669" i="2"/>
  <c r="K1668" i="2"/>
  <c r="K1667" i="2"/>
  <c r="K1666" i="2"/>
  <c r="K1665" i="2"/>
  <c r="F85" i="7" s="1"/>
  <c r="K1657" i="2"/>
  <c r="K1656" i="2"/>
  <c r="K1655" i="2"/>
  <c r="K1654" i="2"/>
  <c r="K1646" i="2"/>
  <c r="K1645" i="2"/>
  <c r="K1644" i="2"/>
  <c r="K1643" i="2"/>
  <c r="K1642" i="2"/>
  <c r="K1641" i="2"/>
  <c r="F86" i="7" s="1"/>
  <c r="K1633" i="2"/>
  <c r="K1632" i="2"/>
  <c r="K1631" i="2"/>
  <c r="K1630" i="2"/>
  <c r="K1629" i="2"/>
  <c r="K1628" i="2"/>
  <c r="K1620" i="2"/>
  <c r="K1619" i="2"/>
  <c r="K1618" i="2"/>
  <c r="K1617" i="2"/>
  <c r="K1616" i="2"/>
  <c r="K1615" i="2"/>
  <c r="K1614" i="2"/>
  <c r="K1613" i="2"/>
  <c r="K1612" i="2"/>
  <c r="K1611" i="2"/>
  <c r="F84" i="7" s="1"/>
  <c r="K1603" i="2"/>
  <c r="K1602" i="2"/>
  <c r="K1601" i="2"/>
  <c r="K1593" i="2"/>
  <c r="K1594" i="2" s="1"/>
  <c r="L83" i="7" s="1"/>
  <c r="K1584" i="2"/>
  <c r="K1577" i="2"/>
  <c r="F82" i="7" s="1"/>
  <c r="K1569" i="2"/>
  <c r="K1568" i="2"/>
  <c r="K1567" i="2"/>
  <c r="K1566" i="2"/>
  <c r="K1565" i="2"/>
  <c r="K1564" i="2"/>
  <c r="K1563" i="2"/>
  <c r="K1556" i="2"/>
  <c r="F81" i="7" s="1"/>
  <c r="K1548" i="2"/>
  <c r="K1547" i="2"/>
  <c r="K1546" i="2"/>
  <c r="K1545" i="2"/>
  <c r="K1544" i="2"/>
  <c r="K1543" i="2"/>
  <c r="K1535" i="2"/>
  <c r="K1534" i="2"/>
  <c r="K1533" i="2"/>
  <c r="K1532" i="2"/>
  <c r="K1531" i="2"/>
  <c r="K1530" i="2"/>
  <c r="K1529" i="2"/>
  <c r="K1528" i="2"/>
  <c r="K1527" i="2"/>
  <c r="K1526" i="2"/>
  <c r="K1525" i="2"/>
  <c r="F80" i="7" s="1"/>
  <c r="K1517" i="2"/>
  <c r="K1516" i="2"/>
  <c r="K1515" i="2"/>
  <c r="K1514" i="2"/>
  <c r="K1513" i="2"/>
  <c r="K1512" i="2"/>
  <c r="K1511" i="2"/>
  <c r="K1510" i="2"/>
  <c r="K1509" i="2"/>
  <c r="K1508" i="2"/>
  <c r="K1507" i="2"/>
  <c r="K1506" i="2"/>
  <c r="K1498" i="2"/>
  <c r="K1497" i="2"/>
  <c r="K1496" i="2"/>
  <c r="K1495" i="2"/>
  <c r="K1494" i="2"/>
  <c r="K1493" i="2"/>
  <c r="K1492" i="2"/>
  <c r="K1491" i="2"/>
  <c r="K1490" i="2"/>
  <c r="K1489" i="2"/>
  <c r="K1488" i="2"/>
  <c r="K1487" i="2"/>
  <c r="K1486" i="2"/>
  <c r="K1485" i="2"/>
  <c r="K1484" i="2"/>
  <c r="K1483" i="2"/>
  <c r="F78" i="7" s="1"/>
  <c r="K1475" i="2"/>
  <c r="K1474" i="2"/>
  <c r="K1473" i="2"/>
  <c r="K1472" i="2"/>
  <c r="K1471" i="2"/>
  <c r="K1470" i="2"/>
  <c r="K1469" i="2"/>
  <c r="K1468" i="2"/>
  <c r="K1467" i="2"/>
  <c r="K1466" i="2"/>
  <c r="K1458" i="2"/>
  <c r="K1457" i="2"/>
  <c r="K1456" i="2"/>
  <c r="K1455" i="2"/>
  <c r="K1454" i="2"/>
  <c r="K1453" i="2"/>
  <c r="K1452" i="2"/>
  <c r="K1451" i="2"/>
  <c r="K1450" i="2"/>
  <c r="K1449" i="2"/>
  <c r="K1448" i="2"/>
  <c r="K1447" i="2"/>
  <c r="K1446" i="2"/>
  <c r="K1445" i="2"/>
  <c r="K1444" i="2"/>
  <c r="K1443" i="2"/>
  <c r="K1442" i="2"/>
  <c r="K1441" i="2"/>
  <c r="K1440" i="2"/>
  <c r="K1439" i="2"/>
  <c r="F77" i="7" s="1"/>
  <c r="K1431" i="2"/>
  <c r="K1430" i="2"/>
  <c r="K1429" i="2"/>
  <c r="K1421" i="2"/>
  <c r="K1420" i="2"/>
  <c r="K1419" i="2"/>
  <c r="K1418" i="2"/>
  <c r="K1417" i="2"/>
  <c r="K1416" i="2"/>
  <c r="K1415" i="2"/>
  <c r="K1414" i="2"/>
  <c r="K1406" i="2"/>
  <c r="K1405" i="2"/>
  <c r="K1404" i="2"/>
  <c r="K1403" i="2"/>
  <c r="K1402" i="2"/>
  <c r="K1394" i="2"/>
  <c r="K1393" i="2"/>
  <c r="K1392" i="2"/>
  <c r="K1384" i="2"/>
  <c r="K1383" i="2"/>
  <c r="K1382" i="2"/>
  <c r="K1381" i="2"/>
  <c r="K1380" i="2"/>
  <c r="K1379" i="2"/>
  <c r="K1378" i="2"/>
  <c r="K1377" i="2"/>
  <c r="K1376" i="2"/>
  <c r="K1375" i="2"/>
  <c r="K1374" i="2"/>
  <c r="K1373" i="2"/>
  <c r="K1372" i="2"/>
  <c r="K1371" i="2"/>
  <c r="K1363" i="2"/>
  <c r="K1361" i="2"/>
  <c r="K1354" i="2"/>
  <c r="K1353" i="2"/>
  <c r="K1352" i="2"/>
  <c r="K1351" i="2"/>
  <c r="K1350" i="2"/>
  <c r="K1349" i="2"/>
  <c r="K1348" i="2"/>
  <c r="K1347" i="2"/>
  <c r="K1346" i="2"/>
  <c r="K1338" i="2"/>
  <c r="K1337" i="2"/>
  <c r="K1336" i="2"/>
  <c r="K1335" i="2"/>
  <c r="K1334" i="2"/>
  <c r="K1332" i="2"/>
  <c r="K1331" i="2"/>
  <c r="K1330" i="2"/>
  <c r="K1322" i="2"/>
  <c r="K1321" i="2"/>
  <c r="K1320" i="2"/>
  <c r="K1319" i="2"/>
  <c r="K1318" i="2"/>
  <c r="K1317" i="2"/>
  <c r="K1316" i="2"/>
  <c r="K1315" i="2"/>
  <c r="K1314" i="2"/>
  <c r="K1313" i="2"/>
  <c r="K1312" i="2"/>
  <c r="K1311" i="2"/>
  <c r="K1310" i="2"/>
  <c r="K1309" i="2"/>
  <c r="F69" i="7" s="1"/>
  <c r="K1301" i="2"/>
  <c r="K1300" i="2"/>
  <c r="K1292" i="2"/>
  <c r="K1291" i="2"/>
  <c r="K1290" i="2"/>
  <c r="K1289" i="2"/>
  <c r="K1288" i="2"/>
  <c r="K1287" i="2"/>
  <c r="K1279" i="2"/>
  <c r="K1278" i="2"/>
  <c r="K1277" i="2"/>
  <c r="K1276" i="2"/>
  <c r="K1275" i="2"/>
  <c r="K1274" i="2"/>
  <c r="K1273" i="2"/>
  <c r="K1272" i="2"/>
  <c r="K1271" i="2"/>
  <c r="K1263" i="2"/>
  <c r="K1262" i="2"/>
  <c r="K1261" i="2"/>
  <c r="K1260" i="2"/>
  <c r="K1259" i="2"/>
  <c r="K1258" i="2"/>
  <c r="K1257" i="2"/>
  <c r="K1256" i="2"/>
  <c r="K1255" i="2"/>
  <c r="K1254" i="2"/>
  <c r="F67" i="7" s="1"/>
  <c r="K1246" i="2"/>
  <c r="K1245" i="2"/>
  <c r="K1244" i="2"/>
  <c r="K1243" i="2"/>
  <c r="K1242" i="2"/>
  <c r="K1234" i="2"/>
  <c r="K1233" i="2"/>
  <c r="K1232" i="2"/>
  <c r="K1231" i="2"/>
  <c r="K1230" i="2"/>
  <c r="K1222" i="2"/>
  <c r="K1221" i="2"/>
  <c r="K1220" i="2"/>
  <c r="K1219" i="2"/>
  <c r="K1218" i="2"/>
  <c r="K1217" i="2"/>
  <c r="K1216" i="2"/>
  <c r="K1215" i="2"/>
  <c r="K1214" i="2"/>
  <c r="K1213" i="2"/>
  <c r="K1212" i="2"/>
  <c r="K1211" i="2"/>
  <c r="K1210" i="2"/>
  <c r="K1202" i="2"/>
  <c r="K1201" i="2"/>
  <c r="K1200" i="2"/>
  <c r="K1192" i="2"/>
  <c r="K1191" i="2"/>
  <c r="K1190" i="2"/>
  <c r="K1189" i="2"/>
  <c r="K1188" i="2"/>
  <c r="K1187" i="2"/>
  <c r="K1186" i="2"/>
  <c r="K1178" i="2"/>
  <c r="K1177" i="2"/>
  <c r="K1176" i="2"/>
  <c r="K1175" i="2"/>
  <c r="K1174" i="2"/>
  <c r="K1173" i="2"/>
  <c r="K1172" i="2"/>
  <c r="K1171" i="2"/>
  <c r="K1170" i="2"/>
  <c r="K1169" i="2"/>
  <c r="K1168" i="2"/>
  <c r="K1167" i="2"/>
  <c r="K1166" i="2"/>
  <c r="K1158" i="2"/>
  <c r="K1157" i="2"/>
  <c r="K1156" i="2"/>
  <c r="K1155" i="2"/>
  <c r="K1154" i="2"/>
  <c r="K1153" i="2"/>
  <c r="K1152" i="2"/>
  <c r="K1151" i="2"/>
  <c r="K1150" i="2"/>
  <c r="K1148" i="2"/>
  <c r="K1147" i="2"/>
  <c r="K1146" i="2"/>
  <c r="K1145" i="2"/>
  <c r="K1144" i="2"/>
  <c r="K1143" i="2"/>
  <c r="K1142" i="2"/>
  <c r="F63" i="7" s="1"/>
  <c r="K1131" i="2"/>
  <c r="K1132" i="2"/>
  <c r="K1133" i="2"/>
  <c r="K1134" i="2"/>
  <c r="K1130" i="2"/>
  <c r="K1129" i="2"/>
  <c r="F59" i="7" s="1"/>
  <c r="K1121" i="2"/>
  <c r="K1118" i="2"/>
  <c r="K1119" i="2"/>
  <c r="K1120" i="2"/>
  <c r="K1117" i="2"/>
  <c r="K1099" i="2"/>
  <c r="K1093" i="2"/>
  <c r="K1094" i="2"/>
  <c r="K1095" i="2"/>
  <c r="K1096" i="2"/>
  <c r="K1097" i="2"/>
  <c r="K1098" i="2"/>
  <c r="K1100" i="2"/>
  <c r="K1101" i="2"/>
  <c r="K1102" i="2"/>
  <c r="K1103" i="2"/>
  <c r="K1104" i="2"/>
  <c r="K1105" i="2"/>
  <c r="K1106" i="2"/>
  <c r="K1107" i="2"/>
  <c r="K1108" i="2"/>
  <c r="K1092" i="2"/>
  <c r="L1084" i="2"/>
  <c r="M57" i="7" s="1"/>
  <c r="K1077" i="2"/>
  <c r="K1083" i="2"/>
  <c r="K1082" i="2"/>
  <c r="K1081" i="2"/>
  <c r="K1080" i="2"/>
  <c r="K1079" i="2"/>
  <c r="K1078" i="2"/>
  <c r="K1076" i="2"/>
  <c r="K1075" i="2"/>
  <c r="K1074" i="2"/>
  <c r="K1073" i="2"/>
  <c r="K1072" i="2"/>
  <c r="K1071" i="2"/>
  <c r="K1070" i="2"/>
  <c r="K1062" i="2"/>
  <c r="K1061" i="2"/>
  <c r="K1053" i="2"/>
  <c r="K1052" i="2"/>
  <c r="K1051" i="2"/>
  <c r="K1050" i="2"/>
  <c r="K1049" i="2"/>
  <c r="K1048" i="2"/>
  <c r="K1047" i="2"/>
  <c r="K1046" i="2"/>
  <c r="K1045" i="2"/>
  <c r="K1044" i="2"/>
  <c r="K1043" i="2"/>
  <c r="K1042" i="2"/>
  <c r="F56" i="7" s="1"/>
  <c r="K1033" i="2"/>
  <c r="K1034" i="2"/>
  <c r="K1032" i="2"/>
  <c r="K1023" i="2"/>
  <c r="K1024" i="2"/>
  <c r="K1022" i="2"/>
  <c r="K1021" i="2"/>
  <c r="F55" i="7" s="1"/>
  <c r="K1010" i="2"/>
  <c r="K1011" i="2"/>
  <c r="K1012" i="2"/>
  <c r="K1013" i="2"/>
  <c r="K1009" i="2"/>
  <c r="K990" i="2"/>
  <c r="K991" i="2"/>
  <c r="K992" i="2"/>
  <c r="K993" i="2"/>
  <c r="K994" i="2"/>
  <c r="K995" i="2"/>
  <c r="K996" i="2"/>
  <c r="K997" i="2"/>
  <c r="K998" i="2"/>
  <c r="K999" i="2"/>
  <c r="K1000" i="2"/>
  <c r="K1001" i="2"/>
  <c r="K989" i="2"/>
  <c r="K988" i="2"/>
  <c r="F54" i="7" s="1"/>
  <c r="K978" i="2"/>
  <c r="K979" i="2"/>
  <c r="K980" i="2"/>
  <c r="K977" i="2"/>
  <c r="K959" i="2"/>
  <c r="K960" i="2"/>
  <c r="K961" i="2"/>
  <c r="K962" i="2"/>
  <c r="K963" i="2"/>
  <c r="K964" i="2"/>
  <c r="K965" i="2"/>
  <c r="K966" i="2"/>
  <c r="K967" i="2"/>
  <c r="K968" i="2"/>
  <c r="K969" i="2"/>
  <c r="K958" i="2"/>
  <c r="K957" i="2"/>
  <c r="F53" i="7" s="1"/>
  <c r="K947" i="2"/>
  <c r="K948" i="2"/>
  <c r="K949" i="2"/>
  <c r="K946" i="2"/>
  <c r="K928" i="2"/>
  <c r="K929" i="2"/>
  <c r="K930" i="2"/>
  <c r="K931" i="2"/>
  <c r="K932" i="2"/>
  <c r="K933" i="2"/>
  <c r="K934" i="2"/>
  <c r="K935" i="2"/>
  <c r="K936" i="2"/>
  <c r="K937" i="2"/>
  <c r="K938" i="2"/>
  <c r="K927" i="2"/>
  <c r="K926" i="2"/>
  <c r="F52" i="7" s="1"/>
  <c r="K916" i="2"/>
  <c r="K917" i="2"/>
  <c r="K918" i="2"/>
  <c r="K915" i="2"/>
  <c r="K894" i="2"/>
  <c r="K895" i="2"/>
  <c r="K896" i="2"/>
  <c r="K897" i="2"/>
  <c r="K898" i="2"/>
  <c r="K899" i="2"/>
  <c r="K900" i="2"/>
  <c r="K901" i="2"/>
  <c r="K902" i="2"/>
  <c r="K903" i="2"/>
  <c r="K904" i="2"/>
  <c r="K905" i="2"/>
  <c r="K906" i="2"/>
  <c r="K907" i="2"/>
  <c r="K882" i="2"/>
  <c r="K883" i="2"/>
  <c r="K884" i="2"/>
  <c r="K885" i="2"/>
  <c r="K881" i="2"/>
  <c r="K854" i="2"/>
  <c r="K855" i="2"/>
  <c r="K856" i="2"/>
  <c r="K857" i="2"/>
  <c r="K858" i="2"/>
  <c r="K859" i="2"/>
  <c r="K860" i="2"/>
  <c r="K861" i="2"/>
  <c r="K862" i="2"/>
  <c r="K863" i="2"/>
  <c r="K864" i="2"/>
  <c r="K865" i="2"/>
  <c r="K866" i="2"/>
  <c r="K867" i="2"/>
  <c r="K868" i="2"/>
  <c r="K869" i="2"/>
  <c r="K870" i="2"/>
  <c r="K871" i="2"/>
  <c r="K872" i="2"/>
  <c r="K873" i="2"/>
  <c r="K853" i="2"/>
  <c r="K852" i="2"/>
  <c r="F50" i="7" s="1"/>
  <c r="K836" i="2"/>
  <c r="K837" i="2"/>
  <c r="K838" i="2"/>
  <c r="K839" i="2"/>
  <c r="K840" i="2"/>
  <c r="K841" i="2"/>
  <c r="K842" i="2"/>
  <c r="K843" i="2"/>
  <c r="K844" i="2"/>
  <c r="K835" i="2"/>
  <c r="K819" i="2"/>
  <c r="K820" i="2"/>
  <c r="K821" i="2"/>
  <c r="K822" i="2"/>
  <c r="K823" i="2"/>
  <c r="K824" i="2"/>
  <c r="K825" i="2"/>
  <c r="K826" i="2"/>
  <c r="K827" i="2"/>
  <c r="K818" i="2"/>
  <c r="K808" i="2"/>
  <c r="K809" i="2"/>
  <c r="K807" i="2"/>
  <c r="K789" i="2"/>
  <c r="F48" i="7" s="1"/>
  <c r="K776" i="2"/>
  <c r="K777" i="2"/>
  <c r="K778" i="2"/>
  <c r="K779" i="2"/>
  <c r="K780" i="2"/>
  <c r="K781" i="2"/>
  <c r="K775" i="2"/>
  <c r="K758" i="2"/>
  <c r="K759" i="2"/>
  <c r="K760" i="2"/>
  <c r="K761" i="2"/>
  <c r="K762" i="2"/>
  <c r="K763" i="2"/>
  <c r="K764" i="2"/>
  <c r="K765" i="2"/>
  <c r="K766" i="2"/>
  <c r="K767" i="2"/>
  <c r="K757" i="2"/>
  <c r="K756" i="2"/>
  <c r="F47" i="7" s="1"/>
  <c r="K746" i="2"/>
  <c r="K747" i="2"/>
  <c r="K748" i="2"/>
  <c r="K745" i="2"/>
  <c r="K725" i="2"/>
  <c r="K726" i="2"/>
  <c r="K727" i="2"/>
  <c r="K728" i="2"/>
  <c r="K729" i="2"/>
  <c r="K730" i="2"/>
  <c r="K731" i="2"/>
  <c r="K732" i="2"/>
  <c r="K733" i="2"/>
  <c r="K734" i="2"/>
  <c r="K735" i="2"/>
  <c r="K736" i="2"/>
  <c r="K737" i="2"/>
  <c r="K724" i="2"/>
  <c r="K723" i="2"/>
  <c r="F46" i="7" s="1"/>
  <c r="K713" i="2"/>
  <c r="K714" i="2"/>
  <c r="K715" i="2"/>
  <c r="K712" i="2"/>
  <c r="K696" i="2"/>
  <c r="K697" i="2"/>
  <c r="K698" i="2"/>
  <c r="K699" i="2"/>
  <c r="K700" i="2"/>
  <c r="K701" i="2"/>
  <c r="K702" i="2"/>
  <c r="K703" i="2"/>
  <c r="K704" i="2"/>
  <c r="K695" i="2"/>
  <c r="K694" i="2"/>
  <c r="F45" i="7" s="1"/>
  <c r="K682" i="2"/>
  <c r="K683" i="2"/>
  <c r="K684" i="2"/>
  <c r="K685" i="2"/>
  <c r="K686" i="2"/>
  <c r="K681" i="2"/>
  <c r="K665" i="2"/>
  <c r="K666" i="2"/>
  <c r="K667" i="2"/>
  <c r="K668" i="2"/>
  <c r="K669" i="2"/>
  <c r="K670" i="2"/>
  <c r="K671" i="2"/>
  <c r="K672" i="2"/>
  <c r="K673" i="2"/>
  <c r="K664" i="2"/>
  <c r="K663" i="2"/>
  <c r="F44" i="7" s="1"/>
  <c r="K639" i="2"/>
  <c r="K640" i="2"/>
  <c r="K641" i="2"/>
  <c r="K642" i="2"/>
  <c r="K643" i="2"/>
  <c r="K644" i="2"/>
  <c r="K645" i="2"/>
  <c r="K646" i="2"/>
  <c r="K647" i="2"/>
  <c r="K648" i="2"/>
  <c r="K649" i="2"/>
  <c r="K650" i="2"/>
  <c r="K651" i="2"/>
  <c r="K652" i="2"/>
  <c r="K653" i="2"/>
  <c r="K654" i="2"/>
  <c r="K655" i="2"/>
  <c r="K638" i="2"/>
  <c r="K637" i="2"/>
  <c r="F43" i="7" s="1"/>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582" i="2"/>
  <c r="K581" i="2"/>
  <c r="F42" i="7" s="1"/>
  <c r="K569" i="2"/>
  <c r="K570" i="2"/>
  <c r="K571" i="2"/>
  <c r="K572" i="2"/>
  <c r="K573" i="2"/>
  <c r="K568" i="2"/>
  <c r="K551" i="2"/>
  <c r="K552" i="2"/>
  <c r="K553" i="2"/>
  <c r="K554" i="2"/>
  <c r="K555" i="2"/>
  <c r="K556" i="2"/>
  <c r="K557" i="2"/>
  <c r="K558" i="2"/>
  <c r="K559" i="2"/>
  <c r="K560" i="2"/>
  <c r="K550" i="2"/>
  <c r="K549" i="2"/>
  <c r="F41" i="7" s="1"/>
  <c r="K525" i="2"/>
  <c r="K526" i="2"/>
  <c r="K527" i="2"/>
  <c r="K528" i="2"/>
  <c r="K529" i="2"/>
  <c r="K530" i="2"/>
  <c r="K531" i="2"/>
  <c r="K524" i="2"/>
  <c r="K523" i="2"/>
  <c r="F40" i="7" s="1"/>
  <c r="K513" i="2"/>
  <c r="K514" i="2"/>
  <c r="K515" i="2"/>
  <c r="K512" i="2"/>
  <c r="K494" i="2"/>
  <c r="K495" i="2"/>
  <c r="K496" i="2"/>
  <c r="K497" i="2"/>
  <c r="K498" i="2"/>
  <c r="K499" i="2"/>
  <c r="K500" i="2"/>
  <c r="K501" i="2"/>
  <c r="K502" i="2"/>
  <c r="K503" i="2"/>
  <c r="K504" i="2"/>
  <c r="K493" i="2"/>
  <c r="K483" i="2"/>
  <c r="K484" i="2"/>
  <c r="K485" i="2"/>
  <c r="K482" i="2"/>
  <c r="K472" i="2"/>
  <c r="K473" i="2"/>
  <c r="K474" i="2"/>
  <c r="K471" i="2"/>
  <c r="K461" i="2"/>
  <c r="K462" i="2"/>
  <c r="K463" i="2"/>
  <c r="K460" i="2"/>
  <c r="K450" i="2"/>
  <c r="K451" i="2"/>
  <c r="K452" i="2"/>
  <c r="K449" i="2"/>
  <c r="K439" i="2"/>
  <c r="K440" i="2"/>
  <c r="K441" i="2"/>
  <c r="K438" i="2"/>
  <c r="K428" i="2"/>
  <c r="K429" i="2"/>
  <c r="K430" i="2"/>
  <c r="K427" i="2"/>
  <c r="K417" i="2"/>
  <c r="K418" i="2"/>
  <c r="K419" i="2"/>
  <c r="K416" i="2"/>
  <c r="K406" i="2"/>
  <c r="K407" i="2"/>
  <c r="K408" i="2"/>
  <c r="K405" i="2"/>
  <c r="K388" i="2"/>
  <c r="K389" i="2"/>
  <c r="K390" i="2"/>
  <c r="K391" i="2"/>
  <c r="K392" i="2"/>
  <c r="K393" i="2"/>
  <c r="K394" i="2"/>
  <c r="K395" i="2"/>
  <c r="K396" i="2"/>
  <c r="K387" i="2"/>
  <c r="K366" i="2"/>
  <c r="K367" i="2"/>
  <c r="K368" i="2"/>
  <c r="K369" i="2"/>
  <c r="K370" i="2"/>
  <c r="K371" i="2"/>
  <c r="K372" i="2"/>
  <c r="K374" i="2"/>
  <c r="K375" i="2"/>
  <c r="K376" i="2"/>
  <c r="K377" i="2"/>
  <c r="K378" i="2"/>
  <c r="K379" i="2"/>
  <c r="K365" i="2"/>
  <c r="K364" i="2"/>
  <c r="F30" i="7" s="1"/>
  <c r="K354" i="2"/>
  <c r="K356" i="2"/>
  <c r="K353" i="2"/>
  <c r="K335" i="2"/>
  <c r="K336" i="2"/>
  <c r="K337" i="2"/>
  <c r="K338" i="2"/>
  <c r="K339" i="2"/>
  <c r="K340" i="2"/>
  <c r="K341" i="2"/>
  <c r="K342" i="2"/>
  <c r="K343" i="2"/>
  <c r="K344" i="2"/>
  <c r="K345" i="2"/>
  <c r="K334" i="2"/>
  <c r="K333" i="2"/>
  <c r="F29" i="7" s="1"/>
  <c r="R28" i="7"/>
  <c r="K303" i="2"/>
  <c r="K304" i="2"/>
  <c r="K305" i="2"/>
  <c r="K307" i="2"/>
  <c r="K308" i="2"/>
  <c r="K309" i="2"/>
  <c r="K310" i="2"/>
  <c r="K311" i="2"/>
  <c r="K312" i="2"/>
  <c r="K313" i="2"/>
  <c r="K302" i="2"/>
  <c r="K290" i="2"/>
  <c r="K291" i="2"/>
  <c r="K292" i="2"/>
  <c r="K293" i="2"/>
  <c r="K294" i="2"/>
  <c r="K289" i="2"/>
  <c r="K277" i="2"/>
  <c r="K278" i="2"/>
  <c r="K279" i="2"/>
  <c r="K280" i="2"/>
  <c r="K281" i="2"/>
  <c r="K276" i="2"/>
  <c r="K264" i="2"/>
  <c r="K265" i="2"/>
  <c r="K266" i="2"/>
  <c r="K267" i="2"/>
  <c r="K268" i="2"/>
  <c r="K263" i="2"/>
  <c r="K251" i="2"/>
  <c r="K252" i="2"/>
  <c r="K253" i="2"/>
  <c r="K254" i="2"/>
  <c r="K255" i="2"/>
  <c r="K250" i="2"/>
  <c r="K238" i="2"/>
  <c r="K239" i="2"/>
  <c r="K240" i="2"/>
  <c r="K241" i="2"/>
  <c r="K242" i="2"/>
  <c r="K237" i="2"/>
  <c r="K225" i="2"/>
  <c r="K226" i="2"/>
  <c r="K227" i="2"/>
  <c r="K228" i="2"/>
  <c r="K229" i="2"/>
  <c r="K224" i="2"/>
  <c r="K212" i="2"/>
  <c r="K213" i="2"/>
  <c r="K214" i="2"/>
  <c r="K215" i="2"/>
  <c r="K216" i="2"/>
  <c r="K211" i="2"/>
  <c r="K199" i="2"/>
  <c r="K200" i="2"/>
  <c r="K201" i="2"/>
  <c r="K202" i="2"/>
  <c r="K203" i="2"/>
  <c r="K198" i="2"/>
  <c r="K186" i="2"/>
  <c r="K187" i="2"/>
  <c r="K188" i="2"/>
  <c r="K189" i="2"/>
  <c r="K190" i="2"/>
  <c r="K185" i="2"/>
  <c r="K173" i="2"/>
  <c r="K174" i="2"/>
  <c r="K175" i="2"/>
  <c r="K176" i="2"/>
  <c r="K177" i="2"/>
  <c r="K172" i="2"/>
  <c r="K160" i="2"/>
  <c r="K161" i="2"/>
  <c r="K162" i="2"/>
  <c r="K163" i="2"/>
  <c r="K164" i="2"/>
  <c r="K159" i="2"/>
  <c r="K147" i="2"/>
  <c r="K148" i="2"/>
  <c r="K149" i="2"/>
  <c r="K150" i="2"/>
  <c r="K151" i="2"/>
  <c r="K146" i="2"/>
  <c r="K134" i="2"/>
  <c r="K135" i="2"/>
  <c r="K136" i="2"/>
  <c r="K137" i="2"/>
  <c r="K138" i="2"/>
  <c r="K133" i="2"/>
  <c r="K121" i="2"/>
  <c r="K122" i="2"/>
  <c r="K123" i="2"/>
  <c r="K124" i="2"/>
  <c r="K125" i="2"/>
  <c r="K120" i="2"/>
  <c r="K108" i="2"/>
  <c r="K109" i="2"/>
  <c r="K110" i="2"/>
  <c r="K111" i="2"/>
  <c r="K112" i="2"/>
  <c r="K107" i="2"/>
  <c r="K95" i="2"/>
  <c r="K96" i="2"/>
  <c r="K97" i="2"/>
  <c r="K98" i="2"/>
  <c r="K99" i="2"/>
  <c r="K94" i="2"/>
  <c r="L11" i="7"/>
  <c r="K74" i="2"/>
  <c r="L10" i="7" s="1"/>
  <c r="K61" i="2"/>
  <c r="L9" i="7" s="1"/>
  <c r="K48" i="2"/>
  <c r="L7" i="7" s="1"/>
  <c r="K35" i="2"/>
  <c r="L6" i="7" s="1"/>
  <c r="K6" i="2"/>
  <c r="K7" i="2"/>
  <c r="K8" i="2"/>
  <c r="K9" i="2"/>
  <c r="K21" i="2"/>
  <c r="K20" i="2"/>
  <c r="K19" i="2"/>
  <c r="K18" i="2"/>
  <c r="K17" i="2"/>
  <c r="K16" i="2"/>
  <c r="K15" i="2"/>
  <c r="K14" i="2"/>
  <c r="K13" i="2"/>
  <c r="K12" i="2"/>
  <c r="K11" i="2"/>
  <c r="K10" i="2"/>
  <c r="K5" i="2"/>
  <c r="F5" i="7" s="1"/>
  <c r="L3586" i="2"/>
  <c r="R156" i="7" s="1"/>
  <c r="L3575" i="2"/>
  <c r="M156" i="7" s="1"/>
  <c r="L3496" i="2"/>
  <c r="R153" i="7" s="1"/>
  <c r="L3457" i="2"/>
  <c r="M152" i="7" s="1"/>
  <c r="L3426" i="2"/>
  <c r="R150" i="7" s="1"/>
  <c r="L3393" i="2"/>
  <c r="R149" i="7" s="1"/>
  <c r="L3353" i="2"/>
  <c r="R148" i="7" s="1"/>
  <c r="L3299" i="2"/>
  <c r="R147" i="7" s="1"/>
  <c r="L3244" i="2"/>
  <c r="R146" i="7" s="1"/>
  <c r="L3206" i="2"/>
  <c r="R145" i="7" s="1"/>
  <c r="L3153" i="2"/>
  <c r="R142" i="7" s="1"/>
  <c r="L3123" i="2"/>
  <c r="M142" i="7" s="1"/>
  <c r="L2543" i="2"/>
  <c r="R123" i="7" s="1"/>
  <c r="L2522" i="2"/>
  <c r="M123" i="7" s="1"/>
  <c r="L2479" i="2"/>
  <c r="M122" i="7" s="1"/>
  <c r="L2403" i="2"/>
  <c r="M118" i="7" s="1"/>
  <c r="L1936" i="2"/>
  <c r="R96" i="7" s="1"/>
  <c r="L1734" i="2"/>
  <c r="R88" i="7" s="1"/>
  <c r="L1690" i="2"/>
  <c r="R85" i="7" s="1"/>
  <c r="L1518" i="2"/>
  <c r="R78" i="7" s="1"/>
  <c r="L1280" i="2"/>
  <c r="R67" i="7" s="1"/>
  <c r="L1179" i="2"/>
  <c r="R63" i="7" s="1"/>
  <c r="L1159" i="2"/>
  <c r="M63" i="7" s="1"/>
  <c r="L1110" i="2"/>
  <c r="M58" i="7" s="1"/>
  <c r="L1063" i="2"/>
  <c r="R56" i="7" s="1"/>
  <c r="L1054" i="2"/>
  <c r="M56" i="7" s="1"/>
  <c r="N1734" i="2"/>
  <c r="K1355" i="2" l="1"/>
  <c r="K1063" i="2"/>
  <c r="Q56" i="7" s="1"/>
  <c r="K3164" i="2"/>
  <c r="L143" i="7" s="1"/>
  <c r="K1179" i="2"/>
  <c r="Q63" i="7" s="1"/>
  <c r="K1203" i="2"/>
  <c r="Q64" i="7" s="1"/>
  <c r="K1235" i="2"/>
  <c r="Q65" i="7" s="1"/>
  <c r="K1293" i="2"/>
  <c r="L68" i="7" s="1"/>
  <c r="K1395" i="2"/>
  <c r="L73" i="7" s="1"/>
  <c r="K1976" i="2"/>
  <c r="Q97" i="7" s="1"/>
  <c r="K2050" i="2"/>
  <c r="Q99" i="7" s="1"/>
  <c r="K2326" i="2"/>
  <c r="L113" i="7" s="1"/>
  <c r="K2707" i="2"/>
  <c r="Q129" i="7" s="1"/>
  <c r="K2459" i="2"/>
  <c r="L121" i="7" s="1"/>
  <c r="K1135" i="2"/>
  <c r="L59" i="7" s="1"/>
  <c r="K1834" i="2"/>
  <c r="L93" i="7" s="1"/>
  <c r="K1900" i="2"/>
  <c r="Q95" i="7" s="1"/>
  <c r="K2976" i="2"/>
  <c r="L138" i="7" s="1"/>
  <c r="K2991" i="2"/>
  <c r="Q138" i="7" s="1"/>
  <c r="K3031" i="2"/>
  <c r="Q139" i="7" s="1"/>
  <c r="K3103" i="2"/>
  <c r="Q141" i="7" s="1"/>
  <c r="K886" i="2"/>
  <c r="Q50" i="7" s="1"/>
  <c r="K1679" i="2"/>
  <c r="L85" i="7" s="1"/>
  <c r="K1712" i="2"/>
  <c r="L88" i="7" s="1"/>
  <c r="K1746" i="2"/>
  <c r="L89" i="7" s="1"/>
  <c r="K2522" i="2"/>
  <c r="L123" i="7" s="1"/>
  <c r="K2652" i="2"/>
  <c r="L127" i="7" s="1"/>
  <c r="K2741" i="2"/>
  <c r="Q130" i="7" s="1"/>
  <c r="K2763" i="2"/>
  <c r="L131" i="7" s="1"/>
  <c r="K2824" i="2"/>
  <c r="L133" i="7" s="1"/>
  <c r="K2889" i="2"/>
  <c r="L136" i="7" s="1"/>
  <c r="K152" i="2"/>
  <c r="L16" i="7" s="1"/>
  <c r="K191" i="2"/>
  <c r="L19" i="7" s="1"/>
  <c r="K217" i="2"/>
  <c r="L21" i="7" s="1"/>
  <c r="K295" i="2"/>
  <c r="L27" i="7" s="1"/>
  <c r="K574" i="2"/>
  <c r="Q41" i="7" s="1"/>
  <c r="K1407" i="2"/>
  <c r="L74" i="7" s="1"/>
  <c r="K1432" i="2"/>
  <c r="L76" i="7" s="1"/>
  <c r="K1810" i="2"/>
  <c r="L91" i="7" s="1"/>
  <c r="K3206" i="2"/>
  <c r="Q145" i="7" s="1"/>
  <c r="K3332" i="2"/>
  <c r="L148" i="7" s="1"/>
  <c r="K3438" i="2"/>
  <c r="L151" i="7" s="1"/>
  <c r="K3553" i="2"/>
  <c r="Q155" i="7" s="1"/>
  <c r="K1476" i="2"/>
  <c r="Q77" i="7" s="1"/>
  <c r="K1054" i="2"/>
  <c r="L56" i="7" s="1"/>
  <c r="K113" i="2"/>
  <c r="L13" i="7" s="1"/>
  <c r="K243" i="2"/>
  <c r="L23" i="7" s="1"/>
  <c r="K269" i="2"/>
  <c r="L25" i="7" s="1"/>
  <c r="K532" i="2"/>
  <c r="L40" i="7" s="1"/>
  <c r="K610" i="2"/>
  <c r="L42" i="7" s="1"/>
  <c r="K674" i="2"/>
  <c r="L44" i="7" s="1"/>
  <c r="K1002" i="2"/>
  <c r="L54" i="7" s="1"/>
  <c r="K561" i="2"/>
  <c r="L41" i="7" s="1"/>
  <c r="K656" i="2"/>
  <c r="L43" i="7" s="1"/>
  <c r="K782" i="2"/>
  <c r="Q47" i="7" s="1"/>
  <c r="K828" i="2"/>
  <c r="L49" i="7" s="1"/>
  <c r="K1122" i="2"/>
  <c r="Q58" i="7" s="1"/>
  <c r="K1159" i="2"/>
  <c r="L63" i="7" s="1"/>
  <c r="K1223" i="2"/>
  <c r="L65" i="7" s="1"/>
  <c r="K1280" i="2"/>
  <c r="Q67" i="7" s="1"/>
  <c r="K1302" i="2"/>
  <c r="Q68" i="7" s="1"/>
  <c r="K1385" i="2"/>
  <c r="L72" i="7" s="1"/>
  <c r="K1459" i="2"/>
  <c r="L77" i="7" s="1"/>
  <c r="K1570" i="2"/>
  <c r="Q81" i="7" s="1"/>
  <c r="K1604" i="2"/>
  <c r="Q83" i="7" s="1"/>
  <c r="K1658" i="2"/>
  <c r="L87" i="7" s="1"/>
  <c r="K1734" i="2"/>
  <c r="Q88" i="7" s="1"/>
  <c r="K1800" i="2"/>
  <c r="Q90" i="7" s="1"/>
  <c r="K1957" i="2"/>
  <c r="L97" i="7" s="1"/>
  <c r="K2068" i="2"/>
  <c r="L100" i="7" s="1"/>
  <c r="K2134" i="2"/>
  <c r="L105" i="7" s="1"/>
  <c r="K2198" i="2"/>
  <c r="L107" i="7" s="1"/>
  <c r="K2272" i="2"/>
  <c r="L111" i="7" s="1"/>
  <c r="K2350" i="2"/>
  <c r="L114" i="7" s="1"/>
  <c r="K2586" i="2"/>
  <c r="L125" i="7" s="1"/>
  <c r="K2595" i="2"/>
  <c r="Q125" i="7" s="1"/>
  <c r="K2631" i="2"/>
  <c r="Q126" i="7" s="1"/>
  <c r="K2698" i="2"/>
  <c r="L129" i="7" s="1"/>
  <c r="K2729" i="2"/>
  <c r="L130" i="7" s="1"/>
  <c r="K2777" i="2"/>
  <c r="Q131" i="7" s="1"/>
  <c r="K2810" i="2"/>
  <c r="Q132" i="7" s="1"/>
  <c r="K2935" i="2"/>
  <c r="L137" i="7" s="1"/>
  <c r="K3014" i="2"/>
  <c r="L139" i="7" s="1"/>
  <c r="K3196" i="2"/>
  <c r="L145" i="7" s="1"/>
  <c r="K3229" i="2"/>
  <c r="L146" i="7" s="1"/>
  <c r="K3244" i="2"/>
  <c r="Q146" i="7" s="1"/>
  <c r="K3299" i="2"/>
  <c r="Q147" i="7" s="1"/>
  <c r="K3353" i="2"/>
  <c r="Q148" i="7" s="1"/>
  <c r="K3426" i="2"/>
  <c r="Q150" i="7" s="1"/>
  <c r="K3496" i="2"/>
  <c r="Q153" i="7" s="1"/>
  <c r="K3543" i="2"/>
  <c r="L155" i="7" s="1"/>
  <c r="K3617" i="2"/>
  <c r="Q157" i="7" s="1"/>
  <c r="K738" i="2"/>
  <c r="L46" i="7" s="1"/>
  <c r="K768" i="2"/>
  <c r="L47" i="7" s="1"/>
  <c r="K346" i="2"/>
  <c r="L29" i="7" s="1"/>
  <c r="K420" i="2"/>
  <c r="L32" i="7" s="1"/>
  <c r="K442" i="2"/>
  <c r="L34" i="7" s="1"/>
  <c r="K464" i="2"/>
  <c r="L36" i="7" s="1"/>
  <c r="K486" i="2"/>
  <c r="L38" i="7" s="1"/>
  <c r="K505" i="2"/>
  <c r="L39" i="7" s="1"/>
  <c r="K516" i="2"/>
  <c r="Q39" i="7" s="1"/>
  <c r="K716" i="2"/>
  <c r="Q45" i="7" s="1"/>
  <c r="K845" i="2"/>
  <c r="Q49" i="7" s="1"/>
  <c r="K874" i="2"/>
  <c r="L50" i="7" s="1"/>
  <c r="K939" i="2"/>
  <c r="L52" i="7" s="1"/>
  <c r="K950" i="2"/>
  <c r="Q52" i="7" s="1"/>
  <c r="K1035" i="2"/>
  <c r="Q55" i="7" s="1"/>
  <c r="K1193" i="2"/>
  <c r="L64" i="7" s="1"/>
  <c r="K1499" i="2"/>
  <c r="L78" i="7" s="1"/>
  <c r="K1634" i="2"/>
  <c r="Q84" i="7" s="1"/>
  <c r="K1690" i="2"/>
  <c r="Q85" i="7" s="1"/>
  <c r="K1824" i="2"/>
  <c r="L92" i="7" s="1"/>
  <c r="K1997" i="2"/>
  <c r="L98" i="7" s="1"/>
  <c r="K2111" i="2"/>
  <c r="Q101" i="7" s="1"/>
  <c r="K2234" i="2"/>
  <c r="L109" i="7" s="1"/>
  <c r="K2403" i="2"/>
  <c r="L118" i="7" s="1"/>
  <c r="K2418" i="2"/>
  <c r="Q118" i="7" s="1"/>
  <c r="K2663" i="2"/>
  <c r="Q127" i="7" s="1"/>
  <c r="K2842" i="2"/>
  <c r="L134" i="7" s="1"/>
  <c r="K2955" i="2"/>
  <c r="Q137" i="7" s="1"/>
  <c r="K3176" i="2"/>
  <c r="L144" i="7" s="1"/>
  <c r="K3393" i="2"/>
  <c r="Q149" i="7" s="1"/>
  <c r="K3457" i="2"/>
  <c r="L152" i="7" s="1"/>
  <c r="K3479" i="2"/>
  <c r="L153" i="7" s="1"/>
  <c r="K908" i="2"/>
  <c r="L51" i="7" s="1"/>
  <c r="K139" i="2"/>
  <c r="L15" i="7" s="1"/>
  <c r="K970" i="2"/>
  <c r="L53" i="7" s="1"/>
  <c r="K1323" i="2"/>
  <c r="L69" i="7" s="1"/>
  <c r="K1549" i="2"/>
  <c r="Q80" i="7" s="1"/>
  <c r="K1621" i="2"/>
  <c r="L84" i="7" s="1"/>
  <c r="K1936" i="2"/>
  <c r="Q96" i="7" s="1"/>
  <c r="K2020" i="2"/>
  <c r="Q98" i="7" s="1"/>
  <c r="K2095" i="2"/>
  <c r="L101" i="7" s="1"/>
  <c r="K2167" i="2"/>
  <c r="L106" i="7" s="1"/>
  <c r="K2245" i="2"/>
  <c r="L110" i="7" s="1"/>
  <c r="K2434" i="2"/>
  <c r="L119" i="7" s="1"/>
  <c r="K2449" i="2"/>
  <c r="L120" i="7" s="1"/>
  <c r="K2543" i="2"/>
  <c r="Q123" i="7" s="1"/>
  <c r="K2558" i="2"/>
  <c r="L124" i="7" s="1"/>
  <c r="K2620" i="2"/>
  <c r="L126" i="7" s="1"/>
  <c r="K2679" i="2"/>
  <c r="L128" i="7" s="1"/>
  <c r="K2798" i="2"/>
  <c r="L132" i="7" s="1"/>
  <c r="K2853" i="2"/>
  <c r="Q134" i="7" s="1"/>
  <c r="K2868" i="2"/>
  <c r="L135" i="7" s="1"/>
  <c r="K3070" i="2"/>
  <c r="Q140" i="7" s="1"/>
  <c r="K3271" i="2"/>
  <c r="L147" i="7" s="1"/>
  <c r="K3516" i="2"/>
  <c r="L154" i="7" s="1"/>
  <c r="K3526" i="2"/>
  <c r="Q154" i="7" s="1"/>
  <c r="K3575" i="2"/>
  <c r="L156" i="7" s="1"/>
  <c r="K3586" i="2"/>
  <c r="Q156" i="7" s="1"/>
  <c r="K126" i="2"/>
  <c r="L14" i="7" s="1"/>
  <c r="K687" i="2"/>
  <c r="Q44" i="7" s="1"/>
  <c r="K100" i="2"/>
  <c r="L12" i="7" s="1"/>
  <c r="K453" i="2"/>
  <c r="L35" i="7" s="1"/>
  <c r="K1025" i="2"/>
  <c r="L55" i="7" s="1"/>
  <c r="K1518" i="2"/>
  <c r="Q78" i="7" s="1"/>
  <c r="K1920" i="2"/>
  <c r="L96" i="7" s="1"/>
  <c r="K178" i="2"/>
  <c r="L18" i="7" s="1"/>
  <c r="K204" i="2"/>
  <c r="L20" i="7" s="1"/>
  <c r="K282" i="2"/>
  <c r="L26" i="7" s="1"/>
  <c r="K749" i="2"/>
  <c r="Q46" i="7" s="1"/>
  <c r="K230" i="2"/>
  <c r="L22" i="7" s="1"/>
  <c r="K256" i="2"/>
  <c r="L24" i="7" s="1"/>
  <c r="K409" i="2"/>
  <c r="L31" i="7" s="1"/>
  <c r="K475" i="2"/>
  <c r="L37" i="7" s="1"/>
  <c r="K705" i="2"/>
  <c r="L45" i="7" s="1"/>
  <c r="K1084" i="2"/>
  <c r="L57" i="7" s="1"/>
  <c r="K1264" i="2"/>
  <c r="L67" i="7" s="1"/>
  <c r="K1422" i="2"/>
  <c r="L75" i="7" s="1"/>
  <c r="K1536" i="2"/>
  <c r="L80" i="7" s="1"/>
  <c r="K1885" i="2"/>
  <c r="L95" i="7" s="1"/>
  <c r="K2037" i="2"/>
  <c r="L99" i="7" s="1"/>
  <c r="K3378" i="2"/>
  <c r="L149" i="7" s="1"/>
  <c r="K2208" i="2"/>
  <c r="Q107" i="7" s="1"/>
  <c r="K3091" i="2"/>
  <c r="L141" i="7" s="1"/>
  <c r="K3123" i="2"/>
  <c r="L142" i="7" s="1"/>
  <c r="K3153" i="2"/>
  <c r="Q142" i="7" s="1"/>
  <c r="K3606" i="2"/>
  <c r="L157" i="7" s="1"/>
  <c r="K1110" i="2"/>
  <c r="L58" i="7" s="1"/>
  <c r="K3051" i="2"/>
  <c r="L140" i="7" s="1"/>
  <c r="K3414" i="2"/>
  <c r="L150" i="7" s="1"/>
  <c r="R159" i="7"/>
  <c r="M159" i="7"/>
  <c r="G102" i="7"/>
  <c r="G159" i="7"/>
  <c r="M102" i="7"/>
  <c r="R115" i="7"/>
  <c r="G60" i="7"/>
  <c r="G115" i="7"/>
  <c r="M115" i="7"/>
  <c r="M60" i="7"/>
  <c r="R102" i="7"/>
  <c r="R60" i="7"/>
  <c r="G161" i="7" l="1"/>
  <c r="R161" i="7"/>
  <c r="M161" i="7"/>
  <c r="E37" i="29" l="1"/>
  <c r="F37" i="29" s="1"/>
  <c r="N3586" i="2"/>
  <c r="N3575" i="2"/>
  <c r="N3496" i="2"/>
  <c r="N3457" i="2"/>
  <c r="N3426" i="2"/>
  <c r="N3393" i="2"/>
  <c r="N3353" i="2"/>
  <c r="N3299" i="2"/>
  <c r="N3244" i="2"/>
  <c r="N3206" i="2"/>
  <c r="N3153" i="2"/>
  <c r="N3123" i="2"/>
  <c r="N2543" i="2"/>
  <c r="N2522" i="2"/>
  <c r="N2479" i="2"/>
  <c r="N2403" i="2"/>
  <c r="N1936" i="2"/>
  <c r="N1690" i="2" l="1"/>
  <c r="N1518" i="2"/>
  <c r="N1280" i="2"/>
  <c r="N1179" i="2"/>
  <c r="N1159" i="2"/>
  <c r="N1110" i="2"/>
  <c r="N1063" i="2"/>
  <c r="N1054" i="2"/>
  <c r="F42" i="10"/>
  <c r="E12" i="7" l="1"/>
  <c r="P10" i="7"/>
  <c r="M3251" i="2" l="1"/>
  <c r="K3251" i="2" s="1"/>
  <c r="F147" i="7" s="1"/>
  <c r="M3110" i="2"/>
  <c r="K3110" i="2" s="1"/>
  <c r="F142" i="7" s="1"/>
  <c r="D325" i="4" l="1"/>
  <c r="D344" i="4"/>
  <c r="D320" i="4" l="1"/>
  <c r="D348" i="4"/>
  <c r="D335" i="4"/>
  <c r="D113" i="4"/>
  <c r="D111" i="4"/>
  <c r="D46" i="4"/>
  <c r="G10" i="16" s="1"/>
  <c r="D147" i="4"/>
  <c r="D42" i="4"/>
  <c r="D39" i="4"/>
  <c r="G8" i="16" s="1"/>
  <c r="D153" i="4"/>
  <c r="G24" i="16" s="1"/>
  <c r="D198" i="4"/>
  <c r="D188" i="4"/>
  <c r="D296" i="4"/>
  <c r="G49" i="16" s="1"/>
  <c r="D262" i="4"/>
  <c r="G42" i="16" s="1"/>
  <c r="D200" i="4"/>
  <c r="G30" i="16" s="1"/>
  <c r="D194" i="4"/>
  <c r="G29" i="16" s="1"/>
  <c r="D178" i="4"/>
  <c r="D65" i="4"/>
  <c r="G15" i="16" s="1"/>
  <c r="D62" i="4"/>
  <c r="G14" i="16" s="1"/>
  <c r="D314" i="4"/>
  <c r="G52" i="16" s="1"/>
  <c r="D234" i="4"/>
  <c r="G35" i="16" s="1"/>
  <c r="D230" i="4"/>
  <c r="G34" i="16" s="1"/>
  <c r="D227" i="4"/>
  <c r="G33" i="16" s="1"/>
  <c r="D211" i="4"/>
  <c r="G32" i="16" s="1"/>
  <c r="D56" i="4"/>
  <c r="G12" i="16" s="1"/>
  <c r="D49" i="4"/>
  <c r="G11" i="16" s="1"/>
  <c r="D36" i="4"/>
  <c r="D144" i="4"/>
  <c r="G22" i="16" s="1"/>
  <c r="D291" i="4"/>
  <c r="D92" i="4"/>
  <c r="G18" i="16" s="1"/>
  <c r="D89" i="4"/>
  <c r="G17" i="16" s="1"/>
  <c r="D240" i="4"/>
  <c r="G37" i="16" s="1"/>
  <c r="D18" i="4"/>
  <c r="G4" i="16" s="1"/>
  <c r="D237" i="4"/>
  <c r="G36" i="16" s="1"/>
  <c r="D168" i="4"/>
  <c r="G25" i="16" s="1"/>
  <c r="D137" i="4"/>
  <c r="G5" i="16"/>
  <c r="G6" i="16"/>
  <c r="G7" i="16"/>
  <c r="G9" i="16"/>
  <c r="G13" i="16"/>
  <c r="G16" i="16"/>
  <c r="G19" i="16"/>
  <c r="G21" i="16"/>
  <c r="G23" i="16"/>
  <c r="G26" i="16"/>
  <c r="G27" i="16"/>
  <c r="G28" i="16"/>
  <c r="G31" i="16"/>
  <c r="G38" i="16"/>
  <c r="G39" i="16"/>
  <c r="G40" i="16"/>
  <c r="G41" i="16"/>
  <c r="G43" i="16"/>
  <c r="G44" i="16"/>
  <c r="G45" i="16"/>
  <c r="G46" i="16"/>
  <c r="G47" i="16"/>
  <c r="G48" i="16"/>
  <c r="G50" i="16"/>
  <c r="G51" i="16"/>
  <c r="D114" i="4" l="1"/>
  <c r="G20" i="16" s="1"/>
  <c r="D339" i="4"/>
  <c r="D316" i="4" l="1"/>
  <c r="F344" i="4"/>
  <c r="F335" i="4"/>
  <c r="F325" i="4"/>
  <c r="F314" i="4"/>
  <c r="F303" i="4"/>
  <c r="F299" i="4"/>
  <c r="F296" i="4"/>
  <c r="F291" i="4"/>
  <c r="F285" i="4"/>
  <c r="F281" i="4"/>
  <c r="F277" i="4"/>
  <c r="F273" i="4"/>
  <c r="F269" i="4"/>
  <c r="F262" i="4"/>
  <c r="F259" i="4"/>
  <c r="F255" i="4"/>
  <c r="F249" i="4"/>
  <c r="F246" i="4"/>
  <c r="F243" i="4"/>
  <c r="F240" i="4"/>
  <c r="F237" i="4"/>
  <c r="F234" i="4"/>
  <c r="F230" i="4"/>
  <c r="F227" i="4"/>
  <c r="F211" i="4"/>
  <c r="F203" i="4"/>
  <c r="F200" i="4"/>
  <c r="F194" i="4"/>
  <c r="F178" i="4"/>
  <c r="F174" i="4"/>
  <c r="F171" i="4"/>
  <c r="F168" i="4"/>
  <c r="F153" i="4"/>
  <c r="F150" i="4"/>
  <c r="F147" i="4"/>
  <c r="F144" i="4"/>
  <c r="F137" i="4"/>
  <c r="F114" i="4"/>
  <c r="F101" i="4"/>
  <c r="F92" i="4"/>
  <c r="F87" i="4"/>
  <c r="F89" i="4" s="1"/>
  <c r="F68" i="4"/>
  <c r="F65" i="4"/>
  <c r="F62" i="4"/>
  <c r="F59" i="4"/>
  <c r="F56" i="4"/>
  <c r="F49" i="4"/>
  <c r="F46" i="4"/>
  <c r="F42" i="4"/>
  <c r="F39" i="4"/>
  <c r="F36" i="4"/>
  <c r="F29" i="4"/>
  <c r="F24" i="4"/>
  <c r="F18" i="4"/>
  <c r="F14" i="4"/>
  <c r="E24" i="4"/>
  <c r="E85" i="9"/>
  <c r="D85" i="9"/>
  <c r="M1762" i="2"/>
  <c r="K1762" i="2" s="1"/>
  <c r="K1778" i="2" s="1"/>
  <c r="L90" i="7" s="1"/>
  <c r="M373" i="2"/>
  <c r="K373" i="2" s="1"/>
  <c r="K380" i="2" s="1"/>
  <c r="L30" i="7" s="1"/>
  <c r="M610" i="2"/>
  <c r="J1381" i="2"/>
  <c r="M306" i="2"/>
  <c r="K306" i="2" s="1"/>
  <c r="K314" i="2" s="1"/>
  <c r="L28" i="7" s="1"/>
  <c r="F316" i="4" l="1"/>
  <c r="F339" i="4"/>
  <c r="M2075" i="2"/>
  <c r="K2075" i="2" s="1"/>
  <c r="K2076" i="2" s="1"/>
  <c r="Q100" i="7" s="1"/>
  <c r="M2180" i="2"/>
  <c r="K2180" i="2" s="1"/>
  <c r="M2179" i="2"/>
  <c r="K2179" i="2" s="1"/>
  <c r="M2178" i="2"/>
  <c r="K2178" i="2" s="1"/>
  <c r="M2177" i="2"/>
  <c r="K2177" i="2" s="1"/>
  <c r="M2176" i="2"/>
  <c r="K2176" i="2" s="1"/>
  <c r="M2175" i="2"/>
  <c r="K2175" i="2" s="1"/>
  <c r="M2174" i="2"/>
  <c r="K2174" i="2" s="1"/>
  <c r="M2143" i="2"/>
  <c r="K2143" i="2" s="1"/>
  <c r="M2142" i="2"/>
  <c r="K2142" i="2" s="1"/>
  <c r="M2141" i="2"/>
  <c r="K2141" i="2" s="1"/>
  <c r="M629" i="2"/>
  <c r="K629" i="2" s="1"/>
  <c r="M628" i="2"/>
  <c r="K628" i="2" s="1"/>
  <c r="M627" i="2"/>
  <c r="K627" i="2" s="1"/>
  <c r="M626" i="2"/>
  <c r="K626" i="2" s="1"/>
  <c r="M625" i="2"/>
  <c r="K625" i="2" s="1"/>
  <c r="M624" i="2"/>
  <c r="K624" i="2" s="1"/>
  <c r="M623" i="2"/>
  <c r="K623" i="2" s="1"/>
  <c r="M622" i="2"/>
  <c r="K622" i="2" s="1"/>
  <c r="M621" i="2"/>
  <c r="K621" i="2" s="1"/>
  <c r="M620" i="2"/>
  <c r="K620" i="2" s="1"/>
  <c r="M619" i="2"/>
  <c r="K619" i="2" s="1"/>
  <c r="M618" i="2"/>
  <c r="K618" i="2" s="1"/>
  <c r="M617" i="2"/>
  <c r="K617" i="2" s="1"/>
  <c r="M2384" i="2"/>
  <c r="K2384" i="2" s="1"/>
  <c r="M2383" i="2"/>
  <c r="K2383" i="2" s="1"/>
  <c r="M2382" i="2"/>
  <c r="K2382" i="2" s="1"/>
  <c r="M2381" i="2"/>
  <c r="K2381" i="2" s="1"/>
  <c r="M2380" i="2"/>
  <c r="K2380" i="2" s="1"/>
  <c r="M2379" i="2"/>
  <c r="K2379" i="2" s="1"/>
  <c r="M2378" i="2"/>
  <c r="K2378" i="2" s="1"/>
  <c r="M2377" i="2"/>
  <c r="K2377" i="2" s="1"/>
  <c r="M2376" i="2"/>
  <c r="K2376" i="2" s="1"/>
  <c r="M2375" i="2"/>
  <c r="K2375" i="2" s="1"/>
  <c r="M2374" i="2"/>
  <c r="K2374" i="2" s="1"/>
  <c r="M2373" i="2"/>
  <c r="K2373" i="2" s="1"/>
  <c r="M2372" i="2"/>
  <c r="K2372" i="2" s="1"/>
  <c r="M2371" i="2"/>
  <c r="K2371" i="2" s="1"/>
  <c r="M2370" i="2"/>
  <c r="K2370" i="2" s="1"/>
  <c r="M2369" i="2"/>
  <c r="K2369" i="2" s="1"/>
  <c r="M2368" i="2"/>
  <c r="K2368" i="2" s="1"/>
  <c r="M2367" i="2"/>
  <c r="K2367" i="2" s="1"/>
  <c r="M2366" i="2"/>
  <c r="K2366" i="2" s="1"/>
  <c r="M2365" i="2"/>
  <c r="K2365" i="2" s="1"/>
  <c r="M2364" i="2"/>
  <c r="K2364" i="2" s="1"/>
  <c r="M2363" i="2"/>
  <c r="K2363" i="2" s="1"/>
  <c r="M2362" i="2"/>
  <c r="K2362" i="2" s="1"/>
  <c r="M2361" i="2"/>
  <c r="K2361" i="2" s="1"/>
  <c r="M2360" i="2"/>
  <c r="K2360" i="2" s="1"/>
  <c r="M2359" i="2"/>
  <c r="K2359" i="2" s="1"/>
  <c r="M2358" i="2"/>
  <c r="K2358" i="2" s="1"/>
  <c r="M2357" i="2"/>
  <c r="K2357" i="2" s="1"/>
  <c r="M2293" i="2"/>
  <c r="K2293" i="2" s="1"/>
  <c r="M2292" i="2"/>
  <c r="K2292" i="2" s="1"/>
  <c r="M2291" i="2"/>
  <c r="K2291" i="2" s="1"/>
  <c r="M2290" i="2"/>
  <c r="K2290" i="2" s="1"/>
  <c r="M2289" i="2"/>
  <c r="K2289" i="2" s="1"/>
  <c r="M2288" i="2"/>
  <c r="K2288" i="2" s="1"/>
  <c r="M2287" i="2"/>
  <c r="K2287" i="2" s="1"/>
  <c r="M2286" i="2"/>
  <c r="K2286" i="2" s="1"/>
  <c r="M2285" i="2"/>
  <c r="K2285" i="2" s="1"/>
  <c r="M2284" i="2"/>
  <c r="K2284" i="2" s="1"/>
  <c r="M2283" i="2"/>
  <c r="K2283" i="2" s="1"/>
  <c r="M2282" i="2"/>
  <c r="K2282" i="2" s="1"/>
  <c r="M2281" i="2"/>
  <c r="K2281" i="2" s="1"/>
  <c r="M2280" i="2"/>
  <c r="K2280" i="2" s="1"/>
  <c r="M2279" i="2"/>
  <c r="K2279" i="2" s="1"/>
  <c r="K630" i="2" l="1"/>
  <c r="Q42" i="7" s="1"/>
  <c r="K2181" i="2"/>
  <c r="Q106" i="7" s="1"/>
  <c r="K2294" i="2"/>
  <c r="Q111" i="7" s="1"/>
  <c r="K2144" i="2"/>
  <c r="Q105" i="7" s="1"/>
  <c r="M3070" i="2"/>
  <c r="M3031" i="2"/>
  <c r="M1734" i="2"/>
  <c r="M1054" i="2"/>
  <c r="M1063" i="2"/>
  <c r="M1333" i="2" l="1"/>
  <c r="K1333" i="2" s="1"/>
  <c r="K1339" i="2" s="1"/>
  <c r="Q69" i="7" s="1"/>
  <c r="M1362" i="2"/>
  <c r="M1364" i="2" s="1"/>
  <c r="K1362" i="2" l="1"/>
  <c r="K1364" i="2" s="1"/>
  <c r="M687" i="2"/>
  <c r="M1518" i="2"/>
  <c r="M3586" i="2"/>
  <c r="I3586" i="2"/>
  <c r="M3543" i="2"/>
  <c r="I3543" i="2"/>
  <c r="M3526" i="2"/>
  <c r="I3526" i="2"/>
  <c r="M3496" i="2"/>
  <c r="M3479" i="2"/>
  <c r="M3464" i="2"/>
  <c r="K3464" i="2" s="1"/>
  <c r="F153" i="7" s="1"/>
  <c r="M3457" i="2"/>
  <c r="M3426" i="2"/>
  <c r="M3414" i="2"/>
  <c r="M3393" i="2"/>
  <c r="I3393" i="2"/>
  <c r="J3353" i="2"/>
  <c r="M3353" i="2"/>
  <c r="I3353" i="2"/>
  <c r="M3299" i="2"/>
  <c r="M3271" i="2"/>
  <c r="I3271" i="2"/>
  <c r="M3123" i="2"/>
  <c r="J3123" i="2"/>
  <c r="I3123" i="2"/>
  <c r="M2998" i="2"/>
  <c r="K2998" i="2" s="1"/>
  <c r="F139" i="7" s="1"/>
  <c r="M2853" i="2"/>
  <c r="M2714" i="2"/>
  <c r="K2714" i="2" s="1"/>
  <c r="F130" i="7" s="1"/>
  <c r="M2748" i="2"/>
  <c r="K2748" i="2" s="1"/>
  <c r="F131" i="7" s="1"/>
  <c r="M2729" i="2"/>
  <c r="I2729" i="2"/>
  <c r="M2543" i="2"/>
  <c r="M2505" i="2"/>
  <c r="K2505" i="2" s="1"/>
  <c r="F123" i="7" s="1"/>
  <c r="M2497" i="2"/>
  <c r="K2497" i="2" s="1"/>
  <c r="M2496" i="2"/>
  <c r="K2496" i="2" s="1"/>
  <c r="M2478" i="2"/>
  <c r="K2478" i="2" s="1"/>
  <c r="K2479" i="2" s="1"/>
  <c r="L122" i="7" s="1"/>
  <c r="L159" i="7" s="1"/>
  <c r="M2418" i="2"/>
  <c r="I2418" i="2"/>
  <c r="M2392" i="2"/>
  <c r="K2392" i="2" s="1"/>
  <c r="F118" i="7" s="1"/>
  <c r="I2308" i="2"/>
  <c r="M2303" i="2"/>
  <c r="K2303" i="2" s="1"/>
  <c r="M2304" i="2"/>
  <c r="K2304" i="2" s="1"/>
  <c r="M2305" i="2"/>
  <c r="K2305" i="2" s="1"/>
  <c r="M2306" i="2"/>
  <c r="K2306" i="2" s="1"/>
  <c r="M2302" i="2"/>
  <c r="K2302" i="2" s="1"/>
  <c r="M2301" i="2"/>
  <c r="K2301" i="2" s="1"/>
  <c r="M2118" i="2"/>
  <c r="K2118" i="2" s="1"/>
  <c r="F105" i="7" s="1"/>
  <c r="F115" i="7" s="1"/>
  <c r="K2498" i="2" l="1"/>
  <c r="Q122" i="7" s="1"/>
  <c r="Q159" i="7" s="1"/>
  <c r="F159" i="7"/>
  <c r="K2308" i="2"/>
  <c r="L112" i="7" s="1"/>
  <c r="M2308" i="2"/>
  <c r="J2083" i="2"/>
  <c r="M1754" i="2"/>
  <c r="M1690" i="2"/>
  <c r="M1679" i="2"/>
  <c r="M1594" i="2"/>
  <c r="I1594" i="2"/>
  <c r="M1592" i="2"/>
  <c r="K1592" i="2" s="1"/>
  <c r="F83" i="7" s="1"/>
  <c r="F102" i="7" s="1"/>
  <c r="J1363" i="2"/>
  <c r="J1364" i="2" s="1"/>
  <c r="M1091" i="2"/>
  <c r="K1091" i="2" s="1"/>
  <c r="F58" i="7" s="1"/>
  <c r="M893" i="2"/>
  <c r="K893" i="2" s="1"/>
  <c r="F51" i="7" s="1"/>
  <c r="M817" i="2"/>
  <c r="K817" i="2" s="1"/>
  <c r="F49" i="7" s="1"/>
  <c r="M790" i="2"/>
  <c r="K790" i="2" s="1"/>
  <c r="M799" i="2"/>
  <c r="K799" i="2" s="1"/>
  <c r="M798" i="2"/>
  <c r="K798" i="2" s="1"/>
  <c r="M797" i="2"/>
  <c r="K797" i="2" s="1"/>
  <c r="M796" i="2"/>
  <c r="K796" i="2" s="1"/>
  <c r="M795" i="2"/>
  <c r="K795" i="2" s="1"/>
  <c r="M794" i="2"/>
  <c r="K794" i="2" s="1"/>
  <c r="M793" i="2"/>
  <c r="K793" i="2" s="1"/>
  <c r="M792" i="2"/>
  <c r="K792" i="2" s="1"/>
  <c r="M791" i="2"/>
  <c r="K791" i="2" s="1"/>
  <c r="M397" i="2"/>
  <c r="K397" i="2" s="1"/>
  <c r="K398" i="2" s="1"/>
  <c r="Q30" i="7" s="1"/>
  <c r="J373" i="2"/>
  <c r="J630" i="2"/>
  <c r="J3617" i="2"/>
  <c r="J3586" i="2"/>
  <c r="J3553" i="2"/>
  <c r="J3526" i="2"/>
  <c r="J3496" i="2"/>
  <c r="J3426" i="2"/>
  <c r="J3299" i="2"/>
  <c r="J3103" i="2"/>
  <c r="J3070" i="2"/>
  <c r="J3031" i="2"/>
  <c r="J2991" i="2"/>
  <c r="J2955" i="2"/>
  <c r="J2897" i="2"/>
  <c r="I2897" i="2"/>
  <c r="J2853" i="2"/>
  <c r="J2810" i="2"/>
  <c r="J2777" i="2"/>
  <c r="J2741" i="2"/>
  <c r="M2707" i="2"/>
  <c r="J2707" i="2"/>
  <c r="J2663" i="2"/>
  <c r="J2631" i="2"/>
  <c r="J2595" i="2"/>
  <c r="J2543" i="2"/>
  <c r="J2498" i="2"/>
  <c r="J2418" i="2"/>
  <c r="J2385" i="2"/>
  <c r="J2294" i="2"/>
  <c r="J2208" i="2"/>
  <c r="J2181" i="2"/>
  <c r="J2144" i="2"/>
  <c r="J2111" i="2"/>
  <c r="M2076" i="2"/>
  <c r="J2076" i="2"/>
  <c r="J2050" i="2"/>
  <c r="F60" i="7" l="1"/>
  <c r="F161" i="7" s="1"/>
  <c r="K800" i="2"/>
  <c r="L48" i="7" s="1"/>
  <c r="J357" i="2"/>
  <c r="I357" i="2"/>
  <c r="M22" i="2"/>
  <c r="K22" i="2" s="1"/>
  <c r="L5" i="7" s="1"/>
  <c r="I22" i="2"/>
  <c r="J22" i="2"/>
  <c r="J1976" i="2"/>
  <c r="J1936" i="2"/>
  <c r="J1900" i="2"/>
  <c r="J1800" i="2"/>
  <c r="J1690" i="2"/>
  <c r="J1549" i="2"/>
  <c r="J1518" i="2"/>
  <c r="J1476" i="2"/>
  <c r="M1339" i="2"/>
  <c r="J1339" i="2"/>
  <c r="J1247" i="2"/>
  <c r="J1179" i="2"/>
  <c r="J1122" i="2"/>
  <c r="J1035" i="2"/>
  <c r="I1035" i="2"/>
  <c r="J3393" i="2"/>
  <c r="J3244" i="2"/>
  <c r="J3153" i="2"/>
  <c r="M3206" i="2"/>
  <c r="J1734" i="2"/>
  <c r="J886" i="2"/>
  <c r="J687" i="2"/>
  <c r="J574" i="2"/>
  <c r="J398" i="2"/>
  <c r="J326" i="2"/>
  <c r="I326" i="2"/>
  <c r="D163" i="7" l="1"/>
  <c r="J3575" i="2"/>
  <c r="J3479" i="2"/>
  <c r="J3414" i="2"/>
  <c r="J3332" i="2"/>
  <c r="J3271" i="2"/>
  <c r="J3229" i="2"/>
  <c r="M3176" i="2"/>
  <c r="J2842" i="2"/>
  <c r="J2763" i="2"/>
  <c r="J2729" i="2"/>
  <c r="J2698" i="2"/>
  <c r="J2586" i="2"/>
  <c r="J2522" i="2"/>
  <c r="J2479" i="2"/>
  <c r="J2434" i="2"/>
  <c r="J2403" i="2"/>
  <c r="J2350" i="2"/>
  <c r="J2308" i="2"/>
  <c r="J2272" i="2"/>
  <c r="J2198" i="2"/>
  <c r="J2167" i="2"/>
  <c r="J2037" i="2"/>
  <c r="J1957" i="2"/>
  <c r="J1778" i="2"/>
  <c r="J1679" i="2"/>
  <c r="J1634" i="2"/>
  <c r="J1621" i="2"/>
  <c r="J1570" i="2"/>
  <c r="J1499" i="2"/>
  <c r="J1459" i="2"/>
  <c r="J1422" i="2"/>
  <c r="M1385" i="2"/>
  <c r="J1385" i="2"/>
  <c r="J1323" i="2"/>
  <c r="J1293" i="2"/>
  <c r="J1159" i="2" l="1"/>
  <c r="J1110" i="2"/>
  <c r="J1084" i="2"/>
  <c r="J1054" i="2"/>
  <c r="J908" i="2"/>
  <c r="J874" i="2"/>
  <c r="J738" i="2"/>
  <c r="J674" i="2"/>
  <c r="J610" i="2"/>
  <c r="J561" i="2"/>
  <c r="J380" i="2"/>
  <c r="J346" i="2"/>
  <c r="J314" i="2"/>
  <c r="M204" i="2"/>
  <c r="M191" i="2"/>
  <c r="M178" i="2"/>
  <c r="M165" i="2"/>
  <c r="K165" i="2" s="1"/>
  <c r="L17" i="7" s="1"/>
  <c r="M152" i="2"/>
  <c r="M139" i="2"/>
  <c r="M126" i="2"/>
  <c r="M113" i="2"/>
  <c r="M100" i="2"/>
  <c r="J35" i="2"/>
  <c r="I2853" i="2"/>
  <c r="I3617" i="2" l="1"/>
  <c r="I3606" i="2"/>
  <c r="I3575" i="2"/>
  <c r="I3553" i="2"/>
  <c r="I3516" i="2"/>
  <c r="I3496" i="2"/>
  <c r="I3479" i="2"/>
  <c r="I3457" i="2"/>
  <c r="I3438" i="2"/>
  <c r="I3426" i="2"/>
  <c r="I3414" i="2"/>
  <c r="I3378" i="2"/>
  <c r="I3332" i="2"/>
  <c r="I3299" i="2"/>
  <c r="I3244" i="2"/>
  <c r="I3229" i="2"/>
  <c r="I3196" i="2"/>
  <c r="I3176" i="2"/>
  <c r="I3164" i="2"/>
  <c r="I3153" i="2"/>
  <c r="I3103" i="2"/>
  <c r="I3091" i="2"/>
  <c r="I3070" i="2"/>
  <c r="I3051" i="2"/>
  <c r="I3031" i="2"/>
  <c r="I3014" i="2"/>
  <c r="I2991" i="2"/>
  <c r="I2976" i="2"/>
  <c r="I2955" i="2"/>
  <c r="I2935" i="2"/>
  <c r="I2889" i="2"/>
  <c r="I2868" i="2"/>
  <c r="I2842" i="2"/>
  <c r="I2824" i="2"/>
  <c r="I2810" i="2"/>
  <c r="I2798" i="2"/>
  <c r="I2777" i="2"/>
  <c r="I2763" i="2"/>
  <c r="I2741" i="2"/>
  <c r="I2707" i="2"/>
  <c r="I2698" i="2"/>
  <c r="I2679" i="2"/>
  <c r="I2663" i="2"/>
  <c r="I2652" i="2"/>
  <c r="I2631" i="2"/>
  <c r="I2620" i="2"/>
  <c r="I2595" i="2"/>
  <c r="I2586" i="2"/>
  <c r="I2558" i="2"/>
  <c r="I2543" i="2"/>
  <c r="I2522" i="2"/>
  <c r="I2498" i="2"/>
  <c r="I2479" i="2"/>
  <c r="I2459" i="2"/>
  <c r="I2449" i="2"/>
  <c r="I2434" i="2"/>
  <c r="I2403" i="2"/>
  <c r="I2385" i="2"/>
  <c r="I2350" i="2"/>
  <c r="I2326" i="2"/>
  <c r="I2294" i="2"/>
  <c r="I2272" i="2"/>
  <c r="I2245" i="2"/>
  <c r="I2234" i="2"/>
  <c r="I2221" i="2"/>
  <c r="I2208" i="2"/>
  <c r="I2198" i="2"/>
  <c r="I2181" i="2"/>
  <c r="I2167" i="2"/>
  <c r="I2144" i="2"/>
  <c r="I2134" i="2"/>
  <c r="M2111" i="2"/>
  <c r="I2111" i="2"/>
  <c r="I2095" i="2"/>
  <c r="I2076" i="2"/>
  <c r="I2068" i="2"/>
  <c r="I2050" i="2"/>
  <c r="I2037" i="2"/>
  <c r="I2020" i="2"/>
  <c r="I1997" i="2"/>
  <c r="I1976" i="2"/>
  <c r="I1957" i="2"/>
  <c r="I1936" i="2"/>
  <c r="I1920" i="2"/>
  <c r="I1900" i="2"/>
  <c r="M1885" i="2"/>
  <c r="I1885" i="2"/>
  <c r="I1863" i="2"/>
  <c r="I1851" i="2"/>
  <c r="I1834" i="2"/>
  <c r="I1824" i="2"/>
  <c r="I1810" i="2"/>
  <c r="I1800" i="2"/>
  <c r="M1778" i="2"/>
  <c r="I1778" i="2"/>
  <c r="I1734" i="2"/>
  <c r="M1712" i="2"/>
  <c r="I1712" i="2"/>
  <c r="I1690" i="2"/>
  <c r="I1679" i="2"/>
  <c r="M1746" i="2"/>
  <c r="O1746" i="2"/>
  <c r="M1658" i="2"/>
  <c r="M1647" i="2"/>
  <c r="K1647" i="2" s="1"/>
  <c r="L86" i="7" s="1"/>
  <c r="I1634" i="2"/>
  <c r="I1621" i="2"/>
  <c r="I1604" i="2"/>
  <c r="I1585" i="2"/>
  <c r="I1570" i="2"/>
  <c r="I1549" i="2"/>
  <c r="I1518" i="2"/>
  <c r="I1499" i="2"/>
  <c r="I1476" i="2"/>
  <c r="I1459" i="2"/>
  <c r="I1432" i="2"/>
  <c r="I1422" i="2"/>
  <c r="I1407" i="2"/>
  <c r="M3196" i="2" l="1"/>
  <c r="I1395" i="2" l="1"/>
  <c r="I1385" i="2"/>
  <c r="I1339" i="2"/>
  <c r="I1323" i="2"/>
  <c r="I1302" i="2"/>
  <c r="I1293" i="2"/>
  <c r="I1280" i="2" l="1"/>
  <c r="I1264" i="2"/>
  <c r="I1247" i="2"/>
  <c r="I1235" i="2"/>
  <c r="I1223" i="2"/>
  <c r="I1203" i="2"/>
  <c r="I1179" i="2"/>
  <c r="I1159" i="2"/>
  <c r="I1135" i="2"/>
  <c r="I1122" i="2"/>
  <c r="I1110" i="2"/>
  <c r="I1084" i="2"/>
  <c r="I1054" i="2"/>
  <c r="I1025" i="2"/>
  <c r="I1014" i="2"/>
  <c r="I1002" i="2"/>
  <c r="I981" i="2"/>
  <c r="I970" i="2"/>
  <c r="I950" i="2"/>
  <c r="I939" i="2"/>
  <c r="I919" i="2"/>
  <c r="I908" i="2"/>
  <c r="I886" i="2"/>
  <c r="I874" i="2"/>
  <c r="I845" i="2"/>
  <c r="I828" i="2"/>
  <c r="I810" i="2"/>
  <c r="I800" i="2"/>
  <c r="I782" i="2"/>
  <c r="I768" i="2"/>
  <c r="I749" i="2"/>
  <c r="I738" i="2"/>
  <c r="I716" i="2"/>
  <c r="I705" i="2"/>
  <c r="I687" i="2"/>
  <c r="I674" i="2"/>
  <c r="I656" i="2"/>
  <c r="I630" i="2"/>
  <c r="I610" i="2"/>
  <c r="I574" i="2"/>
  <c r="I561" i="2"/>
  <c r="I542" i="2"/>
  <c r="I532" i="2"/>
  <c r="I516" i="2"/>
  <c r="I505" i="2"/>
  <c r="I486" i="2"/>
  <c r="I475" i="2"/>
  <c r="I464" i="2"/>
  <c r="I453" i="2"/>
  <c r="I442" i="2"/>
  <c r="I431" i="2"/>
  <c r="I420" i="2"/>
  <c r="I409" i="2"/>
  <c r="I398" i="2"/>
  <c r="I380" i="2"/>
  <c r="I346" i="2"/>
  <c r="I314" i="2"/>
  <c r="I35" i="2"/>
  <c r="E19" i="10" l="1"/>
  <c r="E20" i="10" s="1"/>
  <c r="M2955" i="2" l="1"/>
  <c r="M2144" i="2"/>
  <c r="M1800" i="2"/>
  <c r="D34" i="10" l="1"/>
  <c r="D25" i="10" l="1"/>
  <c r="D19" i="10"/>
  <c r="D20" i="10" s="1"/>
  <c r="D35" i="10" l="1"/>
  <c r="D27" i="10"/>
  <c r="M2810" i="2" l="1"/>
  <c r="M3606" i="2"/>
  <c r="M3575" i="2"/>
  <c r="M3553" i="2"/>
  <c r="M3516" i="2"/>
  <c r="M3438" i="2"/>
  <c r="M3332" i="2"/>
  <c r="M3244" i="2"/>
  <c r="M3229" i="2"/>
  <c r="M3164" i="2"/>
  <c r="M3153" i="2"/>
  <c r="M3103" i="2"/>
  <c r="M3091" i="2"/>
  <c r="M3051" i="2"/>
  <c r="M3014" i="2"/>
  <c r="M2991" i="2"/>
  <c r="M2976" i="2"/>
  <c r="M2935" i="2"/>
  <c r="M2897" i="2"/>
  <c r="M2889" i="2"/>
  <c r="M2868" i="2"/>
  <c r="M2842" i="2"/>
  <c r="M2824" i="2"/>
  <c r="M2798" i="2"/>
  <c r="M2777" i="2"/>
  <c r="M2741" i="2"/>
  <c r="M2698" i="2"/>
  <c r="M2679" i="2"/>
  <c r="M2663" i="2"/>
  <c r="M2652" i="2"/>
  <c r="M2631" i="2"/>
  <c r="M2620" i="2"/>
  <c r="M2586" i="2"/>
  <c r="M2558" i="2"/>
  <c r="M2522" i="2"/>
  <c r="M2498" i="2"/>
  <c r="M2479" i="2"/>
  <c r="M2459" i="2" l="1"/>
  <c r="M2449" i="2"/>
  <c r="M2434" i="2"/>
  <c r="M2403" i="2"/>
  <c r="M2385" i="2"/>
  <c r="K2385" i="2" s="1"/>
  <c r="Q114" i="7" s="1"/>
  <c r="Q115" i="7" s="1"/>
  <c r="M2350" i="2"/>
  <c r="M2326" i="2"/>
  <c r="M2294" i="2"/>
  <c r="M2272" i="2"/>
  <c r="M2245" i="2"/>
  <c r="M2234" i="2"/>
  <c r="M2221" i="2"/>
  <c r="K2221" i="2" s="1"/>
  <c r="L108" i="7" s="1"/>
  <c r="L115" i="7" s="1"/>
  <c r="M2208" i="2"/>
  <c r="M2198" i="2"/>
  <c r="M2181" i="2"/>
  <c r="M2167" i="2"/>
  <c r="M2134" i="2"/>
  <c r="M2095" i="2"/>
  <c r="M2068" i="2"/>
  <c r="M2037" i="2"/>
  <c r="M2020" i="2"/>
  <c r="M1976" i="2"/>
  <c r="M1936" i="2"/>
  <c r="M1920" i="2"/>
  <c r="M1900" i="2"/>
  <c r="M1863" i="2"/>
  <c r="K1863" i="2" s="1"/>
  <c r="Q94" i="7" s="1"/>
  <c r="M1851" i="2"/>
  <c r="K1851" i="2" s="1"/>
  <c r="L94" i="7" s="1"/>
  <c r="M1834" i="2"/>
  <c r="M1824" i="2"/>
  <c r="M1810" i="2"/>
  <c r="M1634" i="2"/>
  <c r="M1621" i="2"/>
  <c r="M1604" i="2"/>
  <c r="M1549" i="2"/>
  <c r="M1536" i="2"/>
  <c r="M1499" i="2"/>
  <c r="M1476" i="2"/>
  <c r="M1459" i="2"/>
  <c r="M1432" i="2"/>
  <c r="M1422" i="2"/>
  <c r="M1407" i="2"/>
  <c r="M1323" i="2" l="1"/>
  <c r="M1293" i="2"/>
  <c r="M1280" i="2"/>
  <c r="M1264" i="2"/>
  <c r="M1247" i="2"/>
  <c r="K1247" i="2" s="1"/>
  <c r="Q66" i="7" s="1"/>
  <c r="Q102" i="7" s="1"/>
  <c r="M1235" i="2"/>
  <c r="M1223" i="2"/>
  <c r="M1193" i="2"/>
  <c r="M1179" i="2"/>
  <c r="M1159" i="2"/>
  <c r="M1135" i="2"/>
  <c r="M1122" i="2"/>
  <c r="M1110" i="2"/>
  <c r="M1084" i="2"/>
  <c r="M1035" i="2"/>
  <c r="M1025" i="2"/>
  <c r="M1014" i="2"/>
  <c r="K1014" i="2" s="1"/>
  <c r="Q54" i="7" s="1"/>
  <c r="M1002" i="2"/>
  <c r="M981" i="2"/>
  <c r="K981" i="2" s="1"/>
  <c r="Q53" i="7" s="1"/>
  <c r="M970" i="2"/>
  <c r="M950" i="2"/>
  <c r="M939" i="2"/>
  <c r="M919" i="2"/>
  <c r="K919" i="2" s="1"/>
  <c r="Q51" i="7" s="1"/>
  <c r="M908" i="2"/>
  <c r="M886" i="2"/>
  <c r="M874" i="2"/>
  <c r="M845" i="2"/>
  <c r="M828" i="2"/>
  <c r="M810" i="2"/>
  <c r="K810" i="2" s="1"/>
  <c r="Q48" i="7" s="1"/>
  <c r="M800" i="2"/>
  <c r="M782" i="2"/>
  <c r="M768" i="2"/>
  <c r="M749" i="2"/>
  <c r="M738" i="2"/>
  <c r="M716" i="2"/>
  <c r="M705" i="2"/>
  <c r="M674" i="2"/>
  <c r="M656" i="2"/>
  <c r="M630" i="2"/>
  <c r="M574" i="2"/>
  <c r="M561" i="2"/>
  <c r="M542" i="2"/>
  <c r="M532" i="2"/>
  <c r="M516" i="2"/>
  <c r="M505" i="2"/>
  <c r="M442" i="2"/>
  <c r="M431" i="2"/>
  <c r="K431" i="2" s="1"/>
  <c r="L33" i="7" s="1"/>
  <c r="L60" i="7" s="1"/>
  <c r="M420" i="2"/>
  <c r="M409" i="2"/>
  <c r="M398" i="2"/>
  <c r="M355" i="2"/>
  <c r="K355" i="2" s="1"/>
  <c r="K357" i="2" s="1"/>
  <c r="Q29" i="7" s="1"/>
  <c r="M380" i="2"/>
  <c r="M346" i="2"/>
  <c r="M326" i="2"/>
  <c r="M314" i="2"/>
  <c r="Q60" i="7" l="1"/>
  <c r="Q161" i="7" s="1"/>
  <c r="M357" i="2"/>
  <c r="M35" i="2"/>
  <c r="M61" i="2"/>
  <c r="M74" i="2"/>
  <c r="M217" i="2"/>
  <c r="M230" i="2"/>
  <c r="M243" i="2"/>
  <c r="M256" i="2"/>
  <c r="M269" i="2"/>
  <c r="M282" i="2"/>
  <c r="M295" i="2"/>
  <c r="M48" i="2"/>
  <c r="E146" i="27" l="1"/>
  <c r="C146" i="27" s="1"/>
  <c r="E147" i="27"/>
  <c r="C147" i="27" s="1"/>
  <c r="E148" i="27"/>
  <c r="C148" i="27" s="1"/>
  <c r="E149" i="27"/>
  <c r="E150" i="27"/>
  <c r="C150" i="27" s="1"/>
  <c r="E151" i="27"/>
  <c r="C151" i="27" s="1"/>
  <c r="E152" i="27"/>
  <c r="C152" i="27" s="1"/>
  <c r="E153" i="27"/>
  <c r="C153" i="27" s="1"/>
  <c r="E154" i="27"/>
  <c r="C154" i="27" s="1"/>
  <c r="E145" i="27"/>
  <c r="C145" i="27" s="1"/>
  <c r="E155" i="27" l="1"/>
  <c r="C155" i="27" s="1"/>
  <c r="C149" i="27"/>
  <c r="A16" i="22"/>
  <c r="A15" i="22"/>
  <c r="A14" i="22"/>
  <c r="D9" i="22" l="1"/>
  <c r="B15" i="22" s="1"/>
  <c r="D10" i="22"/>
  <c r="B16" i="22" s="1"/>
  <c r="D8" i="22"/>
  <c r="B14" i="22" s="1"/>
  <c r="D25" i="22"/>
  <c r="D24" i="22"/>
  <c r="D21" i="22"/>
  <c r="D27" i="22"/>
  <c r="D26" i="22"/>
  <c r="D29" i="22"/>
  <c r="D22" i="22"/>
  <c r="D23" i="22"/>
  <c r="D28" i="22"/>
  <c r="D20" i="22"/>
  <c r="B25" i="22"/>
  <c r="B24" i="22"/>
  <c r="B21" i="22"/>
  <c r="B27" i="22"/>
  <c r="B26" i="22"/>
  <c r="B29" i="22"/>
  <c r="B22" i="22"/>
  <c r="B23" i="22"/>
  <c r="B28" i="22"/>
  <c r="B20" i="22"/>
  <c r="B4" i="22"/>
  <c r="E259" i="4" l="1"/>
  <c r="E145" i="24" l="1"/>
  <c r="D145" i="24"/>
  <c r="C145" i="24"/>
  <c r="F144" i="24"/>
  <c r="F143" i="24"/>
  <c r="F142" i="24"/>
  <c r="F141" i="24"/>
  <c r="F140" i="24"/>
  <c r="F139" i="24"/>
  <c r="F156" i="24" s="1"/>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F8" i="24"/>
  <c r="F7" i="24"/>
  <c r="F6" i="24"/>
  <c r="F150" i="24" l="1"/>
  <c r="F152" i="24"/>
  <c r="F148" i="24"/>
  <c r="F145" i="24"/>
  <c r="F147" i="24"/>
  <c r="F151" i="24"/>
  <c r="F153" i="24"/>
  <c r="F155" i="24"/>
  <c r="F149" i="24"/>
  <c r="F154" i="24"/>
  <c r="B5" i="22"/>
  <c r="B11" i="22"/>
  <c r="C8" i="22" s="1"/>
  <c r="C3" i="22" l="1"/>
  <c r="C4" i="22"/>
  <c r="C9" i="22"/>
  <c r="C10" i="22"/>
  <c r="F157" i="24"/>
  <c r="M2050" i="2"/>
  <c r="E49" i="4" l="1"/>
  <c r="D42" i="10" l="1"/>
  <c r="C143" i="21"/>
  <c r="D143" i="21"/>
  <c r="F143" i="21"/>
  <c r="I143" i="21"/>
  <c r="J79" i="21" l="1"/>
  <c r="K79" i="21" s="1"/>
  <c r="J127" i="21"/>
  <c r="K127" i="21" s="1"/>
  <c r="J91" i="21"/>
  <c r="K91" i="21" s="1"/>
  <c r="J88" i="21"/>
  <c r="K19" i="21"/>
  <c r="K20" i="21"/>
  <c r="K21" i="21"/>
  <c r="K22" i="21"/>
  <c r="K23" i="21"/>
  <c r="K24" i="21"/>
  <c r="K25" i="21"/>
  <c r="K26" i="21"/>
  <c r="K18" i="21"/>
  <c r="E19" i="21"/>
  <c r="E20" i="21"/>
  <c r="E21" i="21"/>
  <c r="E22" i="21"/>
  <c r="E23" i="21"/>
  <c r="E24" i="21"/>
  <c r="E25" i="21"/>
  <c r="E26" i="21"/>
  <c r="E18" i="21"/>
  <c r="G118" i="21"/>
  <c r="G78" i="21"/>
  <c r="H78" i="21" s="1"/>
  <c r="G42" i="21"/>
  <c r="G18" i="21"/>
  <c r="G19" i="21"/>
  <c r="H19" i="21" s="1"/>
  <c r="G20" i="21"/>
  <c r="H20" i="21" s="1"/>
  <c r="G21" i="21"/>
  <c r="H21" i="21" s="1"/>
  <c r="G22" i="21"/>
  <c r="H22" i="21" s="1"/>
  <c r="G23" i="21"/>
  <c r="H23" i="21" s="1"/>
  <c r="G24" i="21"/>
  <c r="H24" i="21" s="1"/>
  <c r="G25" i="21"/>
  <c r="H25" i="21" s="1"/>
  <c r="G26" i="21"/>
  <c r="H26" i="21" s="1"/>
  <c r="J137" i="21"/>
  <c r="J124" i="21"/>
  <c r="J114" i="21"/>
  <c r="J94" i="21"/>
  <c r="J75" i="21"/>
  <c r="J57" i="21"/>
  <c r="J52" i="21"/>
  <c r="J51" i="21"/>
  <c r="J50" i="21"/>
  <c r="J49" i="21"/>
  <c r="J44" i="21"/>
  <c r="J42" i="21"/>
  <c r="J30" i="21"/>
  <c r="J29" i="21"/>
  <c r="J78" i="21"/>
  <c r="K78" i="21" s="1"/>
  <c r="J104" i="21"/>
  <c r="G127" i="21"/>
  <c r="H127" i="21" s="1"/>
  <c r="G105" i="21"/>
  <c r="G91" i="21"/>
  <c r="H91" i="21" s="1"/>
  <c r="G79" i="21"/>
  <c r="H79" i="21" s="1"/>
  <c r="G56" i="21"/>
  <c r="H56" i="21" s="1"/>
  <c r="J143" i="21" l="1"/>
  <c r="H18" i="21"/>
  <c r="H7" i="19"/>
  <c r="E78" i="21"/>
  <c r="E79" i="21"/>
  <c r="E91" i="21"/>
  <c r="E127" i="21"/>
  <c r="E56" i="21"/>
  <c r="G53" i="21"/>
  <c r="G143" i="21" s="1"/>
  <c r="K5" i="21" l="1"/>
  <c r="K6" i="21"/>
  <c r="K7" i="21"/>
  <c r="K8" i="21"/>
  <c r="K9" i="21"/>
  <c r="K10" i="21"/>
  <c r="K11" i="21"/>
  <c r="K12" i="21"/>
  <c r="K13" i="21"/>
  <c r="K14" i="21"/>
  <c r="K15" i="21"/>
  <c r="K16" i="21"/>
  <c r="K17"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7" i="21"/>
  <c r="K58" i="21"/>
  <c r="K59" i="21"/>
  <c r="K60" i="21"/>
  <c r="K61" i="21"/>
  <c r="K62" i="21"/>
  <c r="K63" i="21"/>
  <c r="K64" i="21"/>
  <c r="K65" i="21"/>
  <c r="K66" i="21"/>
  <c r="K67" i="21"/>
  <c r="K68" i="21"/>
  <c r="K69" i="21"/>
  <c r="K70" i="21"/>
  <c r="K71" i="21"/>
  <c r="K72" i="21"/>
  <c r="K73" i="21"/>
  <c r="K74" i="21"/>
  <c r="K75" i="21"/>
  <c r="K76" i="21"/>
  <c r="K77" i="21"/>
  <c r="K81" i="21"/>
  <c r="K80" i="21"/>
  <c r="K82" i="21"/>
  <c r="K83" i="21"/>
  <c r="K84" i="21"/>
  <c r="K85" i="21"/>
  <c r="K86" i="21"/>
  <c r="K87" i="21"/>
  <c r="K88" i="21"/>
  <c r="K89" i="21"/>
  <c r="K90" i="21"/>
  <c r="K93" i="21"/>
  <c r="K92"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121" i="21"/>
  <c r="K122" i="21"/>
  <c r="K123" i="21"/>
  <c r="K124" i="21"/>
  <c r="K125" i="21"/>
  <c r="K126" i="21"/>
  <c r="K128" i="21"/>
  <c r="K129" i="21"/>
  <c r="K130" i="21"/>
  <c r="K131" i="21"/>
  <c r="K132" i="21"/>
  <c r="K133" i="21"/>
  <c r="K134" i="21"/>
  <c r="K135" i="21"/>
  <c r="K136" i="21"/>
  <c r="K137" i="21"/>
  <c r="K138" i="21"/>
  <c r="K139" i="21"/>
  <c r="K140" i="21"/>
  <c r="K141" i="21"/>
  <c r="K142" i="21"/>
  <c r="K4" i="21"/>
  <c r="H5" i="21"/>
  <c r="H6" i="21"/>
  <c r="H7" i="21"/>
  <c r="H8" i="21"/>
  <c r="H9" i="21"/>
  <c r="H10" i="21"/>
  <c r="H11" i="21"/>
  <c r="H12" i="21"/>
  <c r="H13" i="21"/>
  <c r="H14" i="21"/>
  <c r="H15" i="21"/>
  <c r="H16" i="21"/>
  <c r="H17"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7" i="21"/>
  <c r="H58" i="21"/>
  <c r="H59" i="21"/>
  <c r="H60" i="21"/>
  <c r="H61" i="21"/>
  <c r="H62" i="21"/>
  <c r="H63" i="21"/>
  <c r="H64" i="21"/>
  <c r="H65" i="21"/>
  <c r="H66" i="21"/>
  <c r="H67" i="21"/>
  <c r="H68" i="21"/>
  <c r="H69" i="21"/>
  <c r="H70" i="21"/>
  <c r="H71" i="21"/>
  <c r="H72" i="21"/>
  <c r="H73" i="21"/>
  <c r="H74" i="21"/>
  <c r="H75" i="21"/>
  <c r="H76" i="21"/>
  <c r="H77" i="21"/>
  <c r="H81" i="21"/>
  <c r="H80" i="21"/>
  <c r="H82" i="21"/>
  <c r="H83" i="21"/>
  <c r="H84" i="21"/>
  <c r="H85" i="21"/>
  <c r="H86" i="21"/>
  <c r="H87" i="21"/>
  <c r="H88" i="21"/>
  <c r="H89" i="21"/>
  <c r="H90" i="21"/>
  <c r="H93" i="21"/>
  <c r="H92"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8" i="21"/>
  <c r="H129" i="21"/>
  <c r="H130" i="21"/>
  <c r="H131" i="21"/>
  <c r="H132" i="21"/>
  <c r="H133" i="21"/>
  <c r="H134" i="21"/>
  <c r="H135" i="21"/>
  <c r="H136" i="21"/>
  <c r="H137" i="21"/>
  <c r="H138" i="21"/>
  <c r="H139" i="21"/>
  <c r="H140" i="21"/>
  <c r="H141" i="21"/>
  <c r="H142" i="21"/>
  <c r="H143" i="21"/>
  <c r="H4" i="21"/>
  <c r="E5" i="21"/>
  <c r="E6" i="21"/>
  <c r="E7" i="21"/>
  <c r="E8" i="21"/>
  <c r="E9" i="21"/>
  <c r="E10" i="21"/>
  <c r="E11" i="21"/>
  <c r="E12" i="21"/>
  <c r="E13" i="21"/>
  <c r="E14" i="21"/>
  <c r="E15" i="21"/>
  <c r="E16" i="21"/>
  <c r="E17"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7" i="21"/>
  <c r="E58" i="21"/>
  <c r="E59" i="21"/>
  <c r="E60" i="21"/>
  <c r="E61" i="21"/>
  <c r="E62" i="21"/>
  <c r="E63" i="21"/>
  <c r="E64" i="21"/>
  <c r="E65" i="21"/>
  <c r="E66" i="21"/>
  <c r="E67" i="21"/>
  <c r="E68" i="21"/>
  <c r="E69" i="21"/>
  <c r="E70" i="21"/>
  <c r="E71" i="21"/>
  <c r="E72" i="21"/>
  <c r="E73" i="21"/>
  <c r="E74" i="21"/>
  <c r="E75" i="21"/>
  <c r="E76" i="21"/>
  <c r="E77" i="21"/>
  <c r="E81" i="21"/>
  <c r="E80" i="21"/>
  <c r="E82" i="21"/>
  <c r="E83" i="21"/>
  <c r="E84" i="21"/>
  <c r="E85" i="21"/>
  <c r="E86" i="21"/>
  <c r="E87" i="21"/>
  <c r="E88" i="21"/>
  <c r="E89" i="21"/>
  <c r="E90" i="21"/>
  <c r="E93" i="21"/>
  <c r="E92"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8" i="21"/>
  <c r="E129" i="21"/>
  <c r="E130" i="21"/>
  <c r="E131" i="21"/>
  <c r="E132" i="21"/>
  <c r="E133" i="21"/>
  <c r="E134" i="21"/>
  <c r="E135" i="21"/>
  <c r="E136" i="21"/>
  <c r="E137" i="21"/>
  <c r="E138" i="21"/>
  <c r="E139" i="21"/>
  <c r="E140" i="21"/>
  <c r="E141" i="21"/>
  <c r="E142" i="21"/>
  <c r="E143" i="21"/>
  <c r="E4" i="21"/>
  <c r="K143" i="21" l="1"/>
  <c r="K5" i="19"/>
  <c r="K6" i="19"/>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4" i="19"/>
  <c r="H5" i="19"/>
  <c r="H6"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125" i="19"/>
  <c r="H126" i="19"/>
  <c r="H127" i="19"/>
  <c r="H128" i="19"/>
  <c r="H129" i="19"/>
  <c r="H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4" i="19"/>
  <c r="C5" i="18" l="1"/>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85" i="18"/>
  <c r="C86" i="18"/>
  <c r="C87" i="18"/>
  <c r="C88" i="18"/>
  <c r="C89" i="18"/>
  <c r="C90" i="18"/>
  <c r="C91" i="18"/>
  <c r="C92" i="18"/>
  <c r="C93" i="18"/>
  <c r="C94" i="18"/>
  <c r="C95" i="18"/>
  <c r="C96" i="18"/>
  <c r="C98" i="18"/>
  <c r="C99" i="18"/>
  <c r="C100" i="18"/>
  <c r="C101" i="18"/>
  <c r="C102" i="18"/>
  <c r="C103" i="18"/>
  <c r="C104" i="18"/>
  <c r="C105" i="18"/>
  <c r="C106" i="18"/>
  <c r="C107" i="18"/>
  <c r="C108" i="18"/>
  <c r="C109" i="18"/>
  <c r="C110" i="18"/>
  <c r="C111" i="18"/>
  <c r="C112" i="18"/>
  <c r="C113" i="18"/>
  <c r="C114" i="18"/>
  <c r="C115" i="18"/>
  <c r="C116" i="18"/>
  <c r="C117" i="18"/>
  <c r="C118" i="18"/>
  <c r="C119" i="18"/>
  <c r="C120" i="18"/>
  <c r="C121" i="18"/>
  <c r="C122" i="18"/>
  <c r="C123" i="18"/>
  <c r="C124" i="18"/>
  <c r="C125" i="18"/>
  <c r="C126" i="18"/>
  <c r="C4" i="18"/>
  <c r="C3" i="18"/>
  <c r="E269" i="4"/>
  <c r="E171" i="4"/>
  <c r="D104" i="14" l="1"/>
  <c r="C228" i="18" l="1"/>
  <c r="C229" i="18"/>
  <c r="C230" i="18"/>
  <c r="C231" i="18"/>
  <c r="C232" i="18"/>
  <c r="C233" i="18"/>
  <c r="C234" i="18"/>
  <c r="C235" i="18"/>
  <c r="C236" i="18"/>
  <c r="C237" i="18"/>
  <c r="C238" i="18"/>
  <c r="C239" i="18"/>
  <c r="C240" i="18"/>
  <c r="C241" i="18"/>
  <c r="C242" i="18"/>
  <c r="C243" i="18"/>
  <c r="C244" i="18"/>
  <c r="C245" i="18"/>
  <c r="C246" i="18"/>
  <c r="C247" i="18"/>
  <c r="C248" i="18"/>
  <c r="C249" i="18"/>
  <c r="C250" i="18"/>
  <c r="C251" i="18"/>
  <c r="C253" i="18"/>
  <c r="C254" i="18"/>
  <c r="C255" i="18"/>
  <c r="C256" i="18"/>
  <c r="C257" i="18"/>
  <c r="C258" i="18"/>
  <c r="C259" i="18"/>
  <c r="C260" i="18"/>
  <c r="C261" i="18"/>
  <c r="C262" i="18"/>
  <c r="C263" i="18"/>
  <c r="C264" i="18"/>
  <c r="C265" i="18"/>
  <c r="C266" i="18"/>
  <c r="C267" i="18"/>
  <c r="C268" i="18"/>
  <c r="C269" i="18"/>
  <c r="C270" i="18"/>
  <c r="C271" i="18"/>
  <c r="C272" i="18"/>
  <c r="C273" i="18"/>
  <c r="C274" i="18"/>
  <c r="C275" i="18"/>
  <c r="C276" i="18"/>
  <c r="C277" i="18"/>
  <c r="C278" i="18"/>
  <c r="C279" i="18"/>
  <c r="C280" i="18"/>
  <c r="C281" i="18"/>
  <c r="C282" i="18"/>
  <c r="C283" i="18"/>
  <c r="C284" i="18"/>
  <c r="C285" i="18"/>
  <c r="C286" i="18"/>
  <c r="C287" i="18"/>
  <c r="C288" i="18"/>
  <c r="C289" i="18"/>
  <c r="C290" i="18"/>
  <c r="C291" i="18"/>
  <c r="C292" i="18"/>
  <c r="C293" i="18"/>
  <c r="C294" i="18"/>
  <c r="C295" i="18"/>
  <c r="C296" i="18"/>
  <c r="C297" i="18"/>
  <c r="C298" i="18"/>
  <c r="C299" i="18"/>
  <c r="C300" i="18"/>
  <c r="C301" i="18"/>
  <c r="C302" i="18"/>
  <c r="C303" i="18"/>
  <c r="C304" i="18"/>
  <c r="C305" i="18"/>
  <c r="C306" i="18"/>
  <c r="C307" i="18"/>
  <c r="C308" i="18"/>
  <c r="C309" i="18"/>
  <c r="C310" i="18"/>
  <c r="C311" i="18"/>
  <c r="C312" i="18"/>
  <c r="C313" i="18"/>
  <c r="C314" i="18"/>
  <c r="C315" i="18"/>
  <c r="C316" i="18"/>
  <c r="C317" i="18"/>
  <c r="C318" i="18"/>
  <c r="C319" i="18"/>
  <c r="C320" i="18"/>
  <c r="C321" i="18"/>
  <c r="C322" i="18"/>
  <c r="C323" i="18"/>
  <c r="C324" i="18"/>
  <c r="C325" i="18"/>
  <c r="C326" i="18"/>
  <c r="C227" i="18"/>
  <c r="C224" i="18"/>
  <c r="C223" i="18"/>
  <c r="C222" i="18"/>
  <c r="C221" i="18"/>
  <c r="C218" i="18"/>
  <c r="C217" i="18"/>
  <c r="C215" i="18"/>
  <c r="C208" i="18"/>
  <c r="C192" i="18"/>
  <c r="C191" i="18"/>
  <c r="C189" i="18"/>
  <c r="C188" i="18"/>
  <c r="C186" i="18"/>
  <c r="C185" i="18"/>
  <c r="C179" i="18"/>
  <c r="C178" i="18"/>
  <c r="C177" i="18"/>
  <c r="C175" i="18"/>
  <c r="C173" i="18"/>
  <c r="C172" i="18"/>
  <c r="C170" i="18"/>
  <c r="C169" i="18"/>
  <c r="C162" i="18"/>
  <c r="C161" i="18"/>
  <c r="C160" i="18"/>
  <c r="C159" i="18"/>
  <c r="C154" i="18"/>
  <c r="C152" i="18"/>
  <c r="C150" i="18"/>
  <c r="C148" i="18"/>
  <c r="C147" i="18"/>
  <c r="C146" i="18"/>
  <c r="C145" i="18"/>
  <c r="C144" i="18"/>
  <c r="C142" i="18"/>
  <c r="C141" i="18"/>
  <c r="C140" i="18"/>
  <c r="C137" i="18"/>
  <c r="C135" i="18"/>
  <c r="C134" i="18"/>
  <c r="C133" i="18"/>
  <c r="C132" i="18"/>
  <c r="C131" i="18"/>
  <c r="E49" i="14" l="1"/>
  <c r="D100" i="14"/>
  <c r="D101" i="14"/>
  <c r="D102" i="14"/>
  <c r="D11" i="16" l="1"/>
  <c r="C11" i="16"/>
  <c r="E168" i="4"/>
  <c r="C26" i="16" s="1"/>
  <c r="E153" i="4"/>
  <c r="C24" i="16" s="1"/>
  <c r="D23" i="16"/>
  <c r="E150" i="4"/>
  <c r="C23" i="16" s="1"/>
  <c r="D10" i="16"/>
  <c r="E46" i="4"/>
  <c r="C10" i="16" s="1"/>
  <c r="D9" i="16"/>
  <c r="D8" i="16"/>
  <c r="D7" i="16"/>
  <c r="D6" i="16"/>
  <c r="D5" i="16"/>
  <c r="D4" i="16"/>
  <c r="C5" i="16"/>
  <c r="E18" i="4"/>
  <c r="C4" i="16" s="1"/>
  <c r="E314" i="4"/>
  <c r="C52" i="16" s="1"/>
  <c r="C25" i="16" l="1"/>
  <c r="E87" i="4"/>
  <c r="D22" i="16"/>
  <c r="E144" i="4"/>
  <c r="C22" i="16" s="1"/>
  <c r="C97" i="18" l="1"/>
  <c r="C127" i="18" s="1"/>
  <c r="E89" i="4"/>
  <c r="D12" i="16"/>
  <c r="D13" i="16"/>
  <c r="D14" i="16"/>
  <c r="D15" i="16"/>
  <c r="D16" i="16"/>
  <c r="E68" i="4"/>
  <c r="C16" i="16" s="1"/>
  <c r="E178" i="4"/>
  <c r="C28" i="16" s="1"/>
  <c r="D28" i="16"/>
  <c r="E203" i="4"/>
  <c r="C31" i="16" s="1"/>
  <c r="D31" i="16"/>
  <c r="E14" i="4"/>
  <c r="D24" i="16" l="1"/>
  <c r="D26" i="16" l="1"/>
  <c r="D25" i="16"/>
  <c r="D35" i="16"/>
  <c r="E234" i="4"/>
  <c r="C35" i="16" s="1"/>
  <c r="E194" i="4" l="1"/>
  <c r="C29" i="16" s="1"/>
  <c r="D29" i="16"/>
  <c r="E65" i="4" l="1"/>
  <c r="C15" i="16" s="1"/>
  <c r="E62" i="4"/>
  <c r="C14" i="16" s="1"/>
  <c r="E59" i="4"/>
  <c r="C13" i="16" s="1"/>
  <c r="E42" i="4"/>
  <c r="C9" i="16" s="1"/>
  <c r="E39" i="4"/>
  <c r="C8" i="16" s="1"/>
  <c r="D40" i="16"/>
  <c r="E255" i="4"/>
  <c r="C40" i="16" s="1"/>
  <c r="D49" i="16"/>
  <c r="E296" i="4"/>
  <c r="C49" i="16" s="1"/>
  <c r="E56" i="4"/>
  <c r="C12" i="16" s="1"/>
  <c r="E344" i="4"/>
  <c r="E325" i="4"/>
  <c r="E339" i="4" s="1"/>
  <c r="F14" i="30" s="1"/>
  <c r="E303" i="4"/>
  <c r="C51" i="16" s="1"/>
  <c r="E299" i="4"/>
  <c r="C50" i="16" s="1"/>
  <c r="E291" i="4"/>
  <c r="C48" i="16" s="1"/>
  <c r="E285" i="4"/>
  <c r="C47" i="16" s="1"/>
  <c r="E281" i="4"/>
  <c r="C46" i="16" s="1"/>
  <c r="E277" i="4"/>
  <c r="C45" i="16" s="1"/>
  <c r="E273" i="4"/>
  <c r="C44" i="16" s="1"/>
  <c r="C43" i="16"/>
  <c r="E262" i="4"/>
  <c r="C42" i="16" s="1"/>
  <c r="C41" i="16"/>
  <c r="E249" i="4"/>
  <c r="E246" i="4"/>
  <c r="C39" i="16" s="1"/>
  <c r="E243" i="4"/>
  <c r="C38" i="16" s="1"/>
  <c r="E240" i="4"/>
  <c r="C37" i="16" s="1"/>
  <c r="E237" i="4"/>
  <c r="C36" i="16" s="1"/>
  <c r="E230" i="4"/>
  <c r="C34" i="16" s="1"/>
  <c r="E227" i="4"/>
  <c r="C33" i="16" s="1"/>
  <c r="E211" i="4"/>
  <c r="C32" i="16" s="1"/>
  <c r="E200" i="4"/>
  <c r="C30" i="16" s="1"/>
  <c r="E174" i="4"/>
  <c r="C27" i="16" s="1"/>
  <c r="E147" i="4"/>
  <c r="E137" i="4"/>
  <c r="C21" i="16" s="1"/>
  <c r="E114" i="4"/>
  <c r="C20" i="16" s="1"/>
  <c r="E101" i="4"/>
  <c r="C19" i="16" s="1"/>
  <c r="E92" i="4"/>
  <c r="C18" i="16" s="1"/>
  <c r="C17" i="16"/>
  <c r="E36" i="4"/>
  <c r="C7" i="16" s="1"/>
  <c r="E29" i="4"/>
  <c r="C6" i="16" s="1"/>
  <c r="E348" i="4" l="1"/>
  <c r="F16" i="30"/>
  <c r="C53" i="16"/>
  <c r="E316" i="4"/>
  <c r="F4" i="30" l="1"/>
  <c r="F22" i="30" s="1"/>
  <c r="C252" i="18"/>
  <c r="C327" i="18" s="1"/>
  <c r="C156" i="18" l="1"/>
  <c r="C130" i="18" l="1"/>
  <c r="E100" i="14" l="1"/>
  <c r="E101" i="14"/>
  <c r="E102" i="14"/>
  <c r="D103" i="14"/>
  <c r="E103" i="14"/>
  <c r="E104" i="14"/>
  <c r="C104" i="14"/>
  <c r="C103" i="14"/>
  <c r="C102" i="14"/>
  <c r="C101" i="14"/>
  <c r="C100" i="14"/>
  <c r="C96" i="14"/>
  <c r="E96" i="14"/>
  <c r="F95" i="14"/>
  <c r="F94" i="14"/>
  <c r="F93" i="14"/>
  <c r="F92" i="14"/>
  <c r="F91" i="14"/>
  <c r="F90" i="14"/>
  <c r="F89" i="14"/>
  <c r="F88" i="14"/>
  <c r="F87" i="14"/>
  <c r="F86" i="14"/>
  <c r="F85" i="14"/>
  <c r="F83" i="14"/>
  <c r="F82" i="14"/>
  <c r="F81" i="14"/>
  <c r="F80" i="14"/>
  <c r="F79" i="14"/>
  <c r="F78" i="14"/>
  <c r="F77" i="14"/>
  <c r="F76" i="14"/>
  <c r="F74" i="14"/>
  <c r="F73" i="14"/>
  <c r="F72" i="14"/>
  <c r="F71" i="14"/>
  <c r="F69" i="14"/>
  <c r="F68" i="14"/>
  <c r="F67" i="14"/>
  <c r="C56" i="14"/>
  <c r="F59" i="14"/>
  <c r="F62" i="14"/>
  <c r="F63" i="14"/>
  <c r="C64" i="14"/>
  <c r="E64" i="14"/>
  <c r="F58" i="14"/>
  <c r="F34" i="14"/>
  <c r="F35" i="14"/>
  <c r="F36" i="14"/>
  <c r="F37" i="14"/>
  <c r="F38" i="14"/>
  <c r="F40" i="14"/>
  <c r="F41" i="14"/>
  <c r="F42" i="14"/>
  <c r="F43" i="14"/>
  <c r="F44" i="14"/>
  <c r="F45" i="14"/>
  <c r="F46" i="14"/>
  <c r="F47" i="14"/>
  <c r="F48" i="14"/>
  <c r="F50" i="14"/>
  <c r="F51" i="14"/>
  <c r="F52" i="14"/>
  <c r="F53" i="14"/>
  <c r="F54" i="14"/>
  <c r="F55" i="14"/>
  <c r="F33" i="14"/>
  <c r="F7" i="14"/>
  <c r="F8" i="14"/>
  <c r="F9" i="14"/>
  <c r="F10" i="14"/>
  <c r="F12" i="14"/>
  <c r="F13" i="14"/>
  <c r="F14" i="14"/>
  <c r="F15" i="14"/>
  <c r="F16" i="14"/>
  <c r="F17" i="14"/>
  <c r="F18" i="14"/>
  <c r="F19" i="14"/>
  <c r="F20" i="14"/>
  <c r="F21" i="14"/>
  <c r="F22" i="14"/>
  <c r="F23" i="14"/>
  <c r="F24" i="14"/>
  <c r="F25" i="14"/>
  <c r="F26" i="14"/>
  <c r="F27" i="14"/>
  <c r="F28" i="14"/>
  <c r="F29" i="14"/>
  <c r="F30" i="14"/>
  <c r="F6" i="14"/>
  <c r="C31" i="14"/>
  <c r="C98" i="14" s="1"/>
  <c r="E31" i="14"/>
  <c r="D53" i="13"/>
  <c r="F84" i="14"/>
  <c r="F70" i="14"/>
  <c r="F75" i="14"/>
  <c r="D66" i="14"/>
  <c r="D96" i="14" s="1"/>
  <c r="D64" i="14"/>
  <c r="F60" i="14"/>
  <c r="E56" i="14"/>
  <c r="D49" i="14"/>
  <c r="F39" i="14"/>
  <c r="D31" i="14"/>
  <c r="E98" i="14" l="1"/>
  <c r="F49" i="14"/>
  <c r="F56" i="14" s="1"/>
  <c r="F101" i="14"/>
  <c r="F102" i="14"/>
  <c r="F104" i="14"/>
  <c r="F31" i="14"/>
  <c r="F64" i="14"/>
  <c r="D56" i="14"/>
  <c r="D98" i="14" s="1"/>
  <c r="F61" i="14"/>
  <c r="F11" i="14"/>
  <c r="F66" i="14"/>
  <c r="F96" i="14" s="1"/>
  <c r="F100" i="14"/>
  <c r="F103" i="14"/>
  <c r="F98" i="14" l="1"/>
  <c r="C129" i="18" l="1"/>
  <c r="C31" i="13" l="1"/>
  <c r="E31" i="13"/>
  <c r="C60" i="13"/>
  <c r="E60" i="13"/>
  <c r="C101" i="13"/>
  <c r="E101" i="13"/>
  <c r="E69" i="13"/>
  <c r="C69" i="13"/>
  <c r="C110" i="13"/>
  <c r="D110" i="13"/>
  <c r="E110" i="13"/>
  <c r="E109" i="13"/>
  <c r="E108" i="13"/>
  <c r="E107" i="13"/>
  <c r="E106" i="13"/>
  <c r="D109" i="13"/>
  <c r="D106" i="13"/>
  <c r="C109" i="13"/>
  <c r="C108" i="13"/>
  <c r="C107" i="13"/>
  <c r="C106" i="13"/>
  <c r="D89" i="13"/>
  <c r="D108" i="13" s="1"/>
  <c r="D75" i="13"/>
  <c r="D63" i="13"/>
  <c r="F63" i="13" s="1"/>
  <c r="F53" i="13"/>
  <c r="F11" i="13"/>
  <c r="F7" i="13"/>
  <c r="F8" i="13"/>
  <c r="F9" i="13"/>
  <c r="F10" i="13"/>
  <c r="F12" i="13"/>
  <c r="F13" i="13"/>
  <c r="F14" i="13"/>
  <c r="F15" i="13"/>
  <c r="F16" i="13"/>
  <c r="F17" i="13"/>
  <c r="F18" i="13"/>
  <c r="F19" i="13"/>
  <c r="F20" i="13"/>
  <c r="F21" i="13"/>
  <c r="F22" i="13"/>
  <c r="F23" i="13"/>
  <c r="F24" i="13"/>
  <c r="F25" i="13"/>
  <c r="F26" i="13"/>
  <c r="F27" i="13"/>
  <c r="F28" i="13"/>
  <c r="F29" i="13"/>
  <c r="F30" i="13"/>
  <c r="F33" i="13"/>
  <c r="F34" i="13"/>
  <c r="F35" i="13"/>
  <c r="F36" i="13"/>
  <c r="F37" i="13"/>
  <c r="F38" i="13"/>
  <c r="F39" i="13"/>
  <c r="F40" i="13"/>
  <c r="F41" i="13"/>
  <c r="F42" i="13"/>
  <c r="F43" i="13"/>
  <c r="F44" i="13"/>
  <c r="F45" i="13"/>
  <c r="F46" i="13"/>
  <c r="F47" i="13"/>
  <c r="F48" i="13"/>
  <c r="F49" i="13"/>
  <c r="F50" i="13"/>
  <c r="F51" i="13"/>
  <c r="F52" i="13"/>
  <c r="F54" i="13"/>
  <c r="F55" i="13"/>
  <c r="F56" i="13"/>
  <c r="F57" i="13"/>
  <c r="F58" i="13"/>
  <c r="F59" i="13"/>
  <c r="F62" i="13"/>
  <c r="F64" i="13"/>
  <c r="F65" i="13"/>
  <c r="F66" i="13"/>
  <c r="F67" i="13"/>
  <c r="F68" i="13"/>
  <c r="F71" i="13"/>
  <c r="F72" i="13"/>
  <c r="F73" i="13"/>
  <c r="F74" i="13"/>
  <c r="F76" i="13"/>
  <c r="F77" i="13"/>
  <c r="F78" i="13"/>
  <c r="F79" i="13"/>
  <c r="F80" i="13"/>
  <c r="F81" i="13"/>
  <c r="F82" i="13"/>
  <c r="F83" i="13"/>
  <c r="F84" i="13"/>
  <c r="F85" i="13"/>
  <c r="F86" i="13"/>
  <c r="F87" i="13"/>
  <c r="F88" i="13"/>
  <c r="F90" i="13"/>
  <c r="F91" i="13"/>
  <c r="F92" i="13"/>
  <c r="F93" i="13"/>
  <c r="F94" i="13"/>
  <c r="F95" i="13"/>
  <c r="F96" i="13"/>
  <c r="F97" i="13"/>
  <c r="F98" i="13"/>
  <c r="F99" i="13"/>
  <c r="F100" i="13"/>
  <c r="F6" i="13"/>
  <c r="D8" i="12"/>
  <c r="G27" i="12"/>
  <c r="F27" i="12"/>
  <c r="E27" i="12"/>
  <c r="D27" i="12"/>
  <c r="E18" i="12"/>
  <c r="E30" i="12" s="1"/>
  <c r="D18" i="12"/>
  <c r="D30" i="12" s="1"/>
  <c r="D32" i="12" s="1"/>
  <c r="G17" i="12"/>
  <c r="G18" i="12" s="1"/>
  <c r="G30" i="12" s="1"/>
  <c r="G32" i="12" s="1"/>
  <c r="F17" i="12"/>
  <c r="F18" i="12" s="1"/>
  <c r="F30" i="12" s="1"/>
  <c r="F32" i="12" s="1"/>
  <c r="G12" i="12"/>
  <c r="G13" i="12" s="1"/>
  <c r="F12" i="12"/>
  <c r="F13" i="12" s="1"/>
  <c r="E12" i="12"/>
  <c r="E13" i="12" s="1"/>
  <c r="D12" i="12"/>
  <c r="D13" i="12" s="1"/>
  <c r="F89" i="13" l="1"/>
  <c r="D101" i="13"/>
  <c r="E103" i="13"/>
  <c r="C103" i="13"/>
  <c r="F31" i="13"/>
  <c r="D107" i="13"/>
  <c r="F107" i="13" s="1"/>
  <c r="F60" i="13"/>
  <c r="F108" i="13"/>
  <c r="F75" i="13"/>
  <c r="F101" i="13" s="1"/>
  <c r="D60" i="13"/>
  <c r="D31" i="13"/>
  <c r="D69" i="13"/>
  <c r="F69" i="13"/>
  <c r="F106" i="13"/>
  <c r="F110" i="13"/>
  <c r="F109" i="13"/>
  <c r="E28" i="12"/>
  <c r="E20" i="12"/>
  <c r="E31" i="12" s="1"/>
  <c r="E32" i="12" s="1"/>
  <c r="G28" i="12"/>
  <c r="G20" i="12"/>
  <c r="D28" i="12"/>
  <c r="D29" i="12" s="1"/>
  <c r="D20" i="12"/>
  <c r="F28" i="12"/>
  <c r="F20" i="12"/>
  <c r="D103" i="13" l="1"/>
  <c r="F103" i="13"/>
  <c r="G107" i="13" s="1"/>
  <c r="G109" i="13" l="1"/>
  <c r="G31" i="13"/>
  <c r="G101" i="13"/>
  <c r="G60" i="13"/>
  <c r="G69" i="13"/>
  <c r="G110" i="13"/>
  <c r="G106" i="13"/>
  <c r="G108" i="13"/>
  <c r="D52" i="16" l="1"/>
  <c r="D51" i="16"/>
  <c r="D50" i="16"/>
  <c r="D48" i="16"/>
  <c r="D47" i="16"/>
  <c r="D46" i="16"/>
  <c r="D45" i="16"/>
  <c r="D44" i="16"/>
  <c r="D43" i="16"/>
  <c r="D42" i="16"/>
  <c r="D41" i="16"/>
  <c r="D39" i="16"/>
  <c r="D38" i="16"/>
  <c r="D37" i="16"/>
  <c r="D36" i="16"/>
  <c r="D34" i="16"/>
  <c r="D33" i="16"/>
  <c r="D32" i="16"/>
  <c r="D30" i="16"/>
  <c r="D27" i="16"/>
  <c r="D21" i="16"/>
  <c r="D20" i="16"/>
  <c r="D19" i="16"/>
  <c r="D18" i="16"/>
  <c r="D17" i="16"/>
  <c r="D53" i="16" l="1"/>
  <c r="G53" i="16" l="1"/>
  <c r="C206" i="18" l="1"/>
  <c r="C220" i="18"/>
  <c r="C184" i="18"/>
  <c r="C211" i="18"/>
  <c r="C198" i="18" l="1"/>
  <c r="C214" i="18"/>
  <c r="C210" i="18"/>
  <c r="C216" i="18"/>
  <c r="C213" i="18"/>
  <c r="C202" i="18"/>
  <c r="C204" i="18" l="1"/>
  <c r="C187" i="18"/>
  <c r="C182" i="18"/>
  <c r="C174" i="18" l="1"/>
  <c r="C207" i="18"/>
  <c r="C183" i="18"/>
  <c r="C176" i="18"/>
  <c r="C181" i="18" l="1"/>
  <c r="C136" i="18"/>
  <c r="C165" i="18" l="1"/>
  <c r="C212" i="18" l="1"/>
  <c r="C195" i="18" l="1"/>
  <c r="C197" i="18" l="1"/>
  <c r="C209" i="18"/>
  <c r="C193" i="18" l="1"/>
  <c r="C151" i="18" l="1"/>
  <c r="C203" i="18" l="1"/>
  <c r="C200" i="18"/>
  <c r="C219" i="18"/>
  <c r="C205" i="18" l="1"/>
  <c r="C190" i="18" l="1"/>
  <c r="C194" i="18"/>
  <c r="C138" i="18" l="1"/>
  <c r="L21" i="5" l="1"/>
  <c r="K21" i="5"/>
  <c r="H21" i="5"/>
  <c r="J21" i="5"/>
  <c r="I21" i="5"/>
  <c r="G21" i="5"/>
  <c r="F21" i="5"/>
  <c r="L16" i="5"/>
  <c r="K16" i="5"/>
  <c r="H16" i="5"/>
  <c r="J16" i="5"/>
  <c r="I16" i="5"/>
  <c r="G16" i="5"/>
  <c r="F16" i="5"/>
  <c r="L8" i="5"/>
  <c r="K8" i="5"/>
  <c r="H8" i="5"/>
  <c r="J8" i="5"/>
  <c r="I8" i="5"/>
  <c r="G8" i="5"/>
  <c r="F8" i="5"/>
  <c r="L22" i="5" l="1"/>
  <c r="L25" i="5" s="1"/>
  <c r="C143" i="18"/>
  <c r="G22" i="5"/>
  <c r="G25" i="5" s="1"/>
  <c r="K22" i="5"/>
  <c r="K25" i="5" s="1"/>
  <c r="J22" i="5"/>
  <c r="J25" i="5" s="1"/>
  <c r="I22" i="5"/>
  <c r="I25" i="5" s="1"/>
  <c r="F22" i="5"/>
  <c r="F25" i="5" s="1"/>
  <c r="H22" i="5"/>
  <c r="H25" i="5" s="1"/>
  <c r="C171" i="18" l="1"/>
  <c r="C139" i="18"/>
  <c r="C199" i="18" l="1"/>
  <c r="C158" i="18" l="1"/>
  <c r="C157" i="18" l="1"/>
  <c r="C164" i="18" l="1"/>
  <c r="C180" i="18" l="1"/>
  <c r="C163" i="18" l="1"/>
  <c r="C168" i="18"/>
  <c r="C149" i="18" l="1"/>
  <c r="C167" i="18"/>
  <c r="C166" i="18" l="1"/>
  <c r="C153" i="18" l="1"/>
  <c r="C155" i="18" l="1"/>
  <c r="C196" i="18"/>
  <c r="C201" i="18"/>
  <c r="C225" i="18" l="1"/>
  <c r="D5" i="7"/>
  <c r="C26" i="7"/>
  <c r="C42" i="7"/>
  <c r="C58" i="7"/>
  <c r="C78" i="7"/>
  <c r="C94" i="7"/>
  <c r="C113" i="7"/>
  <c r="C132" i="7"/>
  <c r="C148" i="7"/>
  <c r="C11" i="7"/>
  <c r="C27" i="7"/>
  <c r="C43" i="7"/>
  <c r="C59" i="7"/>
  <c r="C79" i="7"/>
  <c r="C95" i="7"/>
  <c r="C114" i="7"/>
  <c r="C133" i="7"/>
  <c r="C149" i="7"/>
  <c r="C12" i="7"/>
  <c r="C28" i="7"/>
  <c r="C44" i="7"/>
  <c r="C63" i="7"/>
  <c r="C80" i="7"/>
  <c r="C96" i="7"/>
  <c r="C118" i="7"/>
  <c r="C134" i="7"/>
  <c r="C150" i="7"/>
  <c r="C13" i="7"/>
  <c r="C29" i="7"/>
  <c r="C45" i="7"/>
  <c r="C64" i="7"/>
  <c r="C81" i="7"/>
  <c r="C97" i="7"/>
  <c r="C119" i="7"/>
  <c r="C135" i="7"/>
  <c r="C151" i="7"/>
  <c r="P16" i="7"/>
  <c r="P35" i="7"/>
  <c r="P76" i="7"/>
  <c r="P121" i="7"/>
  <c r="P13" i="7"/>
  <c r="P32" i="7"/>
  <c r="P73" i="7"/>
  <c r="P113" i="7"/>
  <c r="P5" i="7"/>
  <c r="P6" i="7"/>
  <c r="P22" i="7"/>
  <c r="P56" i="7"/>
  <c r="P91" i="7"/>
  <c r="P143" i="7"/>
  <c r="P15" i="7"/>
  <c r="P34" i="7"/>
  <c r="P75" i="7"/>
  <c r="P120" i="7"/>
  <c r="P118" i="7"/>
  <c r="P148" i="7"/>
  <c r="C77" i="9" s="1"/>
  <c r="P147" i="7"/>
  <c r="C76" i="9" s="1"/>
  <c r="P100" i="7"/>
  <c r="C49" i="9" s="1"/>
  <c r="E8" i="7"/>
  <c r="E24" i="7"/>
  <c r="E40" i="7"/>
  <c r="E56" i="7"/>
  <c r="E76" i="7"/>
  <c r="E92" i="7"/>
  <c r="E111" i="7"/>
  <c r="E130" i="7"/>
  <c r="E146" i="7"/>
  <c r="I10" i="7"/>
  <c r="I26" i="7"/>
  <c r="I49" i="7"/>
  <c r="I82" i="7"/>
  <c r="I108" i="7"/>
  <c r="I139" i="7"/>
  <c r="O9" i="7"/>
  <c r="O25" i="7"/>
  <c r="O41" i="7"/>
  <c r="O57" i="7"/>
  <c r="O77" i="7"/>
  <c r="O95" i="7"/>
  <c r="O114" i="7"/>
  <c r="O133" i="7"/>
  <c r="O149" i="7"/>
  <c r="E9" i="7"/>
  <c r="E25" i="7"/>
  <c r="E41" i="7"/>
  <c r="E57" i="7"/>
  <c r="E77" i="7"/>
  <c r="E93" i="7"/>
  <c r="E112" i="7"/>
  <c r="E131" i="7"/>
  <c r="E147" i="7"/>
  <c r="I11" i="7"/>
  <c r="I27" i="7"/>
  <c r="I52" i="7"/>
  <c r="I83" i="7"/>
  <c r="I109" i="7"/>
  <c r="I140" i="7"/>
  <c r="O10" i="7"/>
  <c r="O26" i="7"/>
  <c r="O42" i="7"/>
  <c r="O58" i="7"/>
  <c r="O78" i="7"/>
  <c r="O96" i="7"/>
  <c r="O118" i="7"/>
  <c r="O134" i="7"/>
  <c r="O150" i="7"/>
  <c r="E10" i="7"/>
  <c r="E26" i="7"/>
  <c r="E42" i="7"/>
  <c r="E58" i="7"/>
  <c r="E78" i="7"/>
  <c r="E94" i="7"/>
  <c r="E113" i="7"/>
  <c r="E132" i="7"/>
  <c r="E148" i="7"/>
  <c r="I12" i="7"/>
  <c r="I31" i="7"/>
  <c r="I53" i="7"/>
  <c r="I86" i="7"/>
  <c r="I110" i="7"/>
  <c r="I141" i="7"/>
  <c r="O11" i="7"/>
  <c r="O27" i="7"/>
  <c r="O43" i="7"/>
  <c r="O59" i="7"/>
  <c r="O79" i="7"/>
  <c r="O97" i="7"/>
  <c r="O119" i="7"/>
  <c r="O135" i="7"/>
  <c r="O151" i="7"/>
  <c r="E15" i="7"/>
  <c r="E31" i="7"/>
  <c r="E47" i="7"/>
  <c r="E66" i="7"/>
  <c r="E83" i="7"/>
  <c r="E99" i="7"/>
  <c r="E121" i="7"/>
  <c r="E137" i="7"/>
  <c r="E153" i="7"/>
  <c r="I17" i="7"/>
  <c r="I36" i="7"/>
  <c r="I65" i="7"/>
  <c r="I92" i="7"/>
  <c r="I126" i="7"/>
  <c r="I151" i="7"/>
  <c r="O16" i="7"/>
  <c r="O32" i="7"/>
  <c r="O48" i="7"/>
  <c r="O67" i="7"/>
  <c r="O86" i="7"/>
  <c r="O105" i="7"/>
  <c r="O124" i="7"/>
  <c r="O140" i="7"/>
  <c r="O156" i="7"/>
  <c r="I69" i="7"/>
  <c r="I146" i="7"/>
  <c r="J98" i="7"/>
  <c r="N113" i="7"/>
  <c r="N7" i="7"/>
  <c r="N23" i="7"/>
  <c r="N57" i="7"/>
  <c r="H11" i="7"/>
  <c r="H27" i="7"/>
  <c r="I112" i="7"/>
  <c r="I118" i="7"/>
  <c r="J149" i="7"/>
  <c r="N128" i="7"/>
  <c r="N12" i="7"/>
  <c r="N31" i="7"/>
  <c r="N74" i="7"/>
  <c r="H16" i="7"/>
  <c r="H81" i="7"/>
  <c r="I122" i="7"/>
  <c r="I125" i="7"/>
  <c r="N92" i="7"/>
  <c r="N145" i="7"/>
  <c r="N17" i="7"/>
  <c r="N36" i="7"/>
  <c r="H9" i="7"/>
  <c r="H25" i="7"/>
  <c r="I97" i="7"/>
  <c r="I85" i="7"/>
  <c r="D97" i="7"/>
  <c r="J97" i="7"/>
  <c r="N112" i="7"/>
  <c r="N5" i="7"/>
  <c r="N6" i="7"/>
  <c r="N22" i="7"/>
  <c r="N56" i="7"/>
  <c r="H14" i="7"/>
  <c r="H79" i="7"/>
  <c r="I41" i="7"/>
  <c r="H83" i="7"/>
  <c r="I51" i="7"/>
  <c r="I58" i="7"/>
  <c r="N118" i="7"/>
  <c r="N156" i="7"/>
  <c r="H112" i="7"/>
  <c r="N94" i="7"/>
  <c r="H140" i="7"/>
  <c r="H107" i="7"/>
  <c r="H157" i="7"/>
  <c r="N105" i="7"/>
  <c r="N150" i="7"/>
  <c r="H108" i="7"/>
  <c r="H77" i="7"/>
  <c r="N123" i="7"/>
  <c r="H90" i="7"/>
  <c r="N138" i="7"/>
  <c r="H97" i="7"/>
  <c r="H141" i="7"/>
  <c r="N99" i="7"/>
  <c r="H149" i="7"/>
  <c r="H109" i="7"/>
  <c r="N81" i="7"/>
  <c r="H129" i="7"/>
  <c r="J90" i="7"/>
  <c r="H134" i="7"/>
  <c r="D86" i="7"/>
  <c r="N127" i="7"/>
  <c r="N83" i="7"/>
  <c r="H128" i="7"/>
  <c r="H95" i="7"/>
  <c r="N142" i="7"/>
  <c r="H101" i="7"/>
  <c r="N146" i="7"/>
  <c r="H106" i="7"/>
  <c r="H154" i="7"/>
  <c r="H69" i="7"/>
  <c r="N68" i="7"/>
  <c r="H29" i="7"/>
  <c r="H32" i="7"/>
  <c r="H37" i="7"/>
  <c r="N42" i="7"/>
  <c r="N51" i="7"/>
  <c r="H54" i="7"/>
  <c r="H58" i="7"/>
  <c r="H35" i="7"/>
  <c r="N39" i="7"/>
  <c r="H42" i="7"/>
  <c r="H47" i="7"/>
  <c r="N47" i="7"/>
  <c r="H50" i="7"/>
  <c r="N52" i="7"/>
  <c r="N58" i="7"/>
  <c r="P105" i="7"/>
  <c r="J8" i="7"/>
  <c r="J82" i="7"/>
  <c r="J66" i="7"/>
  <c r="J153" i="7"/>
  <c r="J135" i="7"/>
  <c r="P126" i="7"/>
  <c r="C60" i="9" s="1"/>
  <c r="P141" i="7"/>
  <c r="C72" i="9" s="1"/>
  <c r="J136" i="7"/>
  <c r="D157" i="7"/>
  <c r="J157" i="7"/>
  <c r="P127" i="7"/>
  <c r="C61" i="9" s="1"/>
  <c r="J156" i="7"/>
  <c r="J137" i="7"/>
  <c r="J128" i="7"/>
  <c r="J148" i="7"/>
  <c r="P95" i="7"/>
  <c r="C44" i="9" s="1"/>
  <c r="J118" i="7"/>
  <c r="J101" i="7"/>
  <c r="P114" i="7"/>
  <c r="C55" i="9" s="1"/>
  <c r="P96" i="7"/>
  <c r="C45" i="9" s="1"/>
  <c r="J93" i="7"/>
  <c r="J119" i="7"/>
  <c r="P107" i="7"/>
  <c r="C53" i="9" s="1"/>
  <c r="P84" i="7"/>
  <c r="C38" i="9" s="1"/>
  <c r="J114" i="7"/>
  <c r="J68" i="7"/>
  <c r="P42" i="7"/>
  <c r="J54" i="7"/>
  <c r="J14" i="7"/>
  <c r="J57" i="7"/>
  <c r="P28" i="7"/>
  <c r="J46" i="7"/>
  <c r="J11" i="7"/>
  <c r="P50" i="7"/>
  <c r="P63" i="7"/>
  <c r="J31" i="7"/>
  <c r="J12" i="7"/>
  <c r="P52" i="7"/>
  <c r="P66" i="7"/>
  <c r="C28" i="9" s="1"/>
  <c r="J39" i="7"/>
  <c r="J42" i="7"/>
  <c r="J27" i="7"/>
  <c r="J22" i="7"/>
  <c r="J9" i="7"/>
  <c r="D10" i="7"/>
  <c r="D26" i="7"/>
  <c r="D42" i="7"/>
  <c r="D59" i="7"/>
  <c r="D79" i="7"/>
  <c r="D98" i="7"/>
  <c r="K98" i="7" s="1"/>
  <c r="D121" i="7"/>
  <c r="D138" i="7"/>
  <c r="D155" i="7"/>
  <c r="D19" i="7"/>
  <c r="D35" i="7"/>
  <c r="D51" i="7"/>
  <c r="D72" i="7"/>
  <c r="D91" i="7"/>
  <c r="D111" i="7"/>
  <c r="D137" i="7"/>
  <c r="D147" i="7"/>
  <c r="D12" i="7"/>
  <c r="D28" i="7"/>
  <c r="D44" i="7"/>
  <c r="D64" i="7"/>
  <c r="D81" i="7"/>
  <c r="D101" i="7"/>
  <c r="D123" i="7"/>
  <c r="D140" i="7"/>
  <c r="D158" i="7"/>
  <c r="D21" i="7"/>
  <c r="D37" i="7"/>
  <c r="D53" i="7"/>
  <c r="D74" i="7"/>
  <c r="D93" i="7"/>
  <c r="D113" i="7"/>
  <c r="D129" i="7"/>
  <c r="D149" i="7"/>
  <c r="C10" i="7"/>
  <c r="C14" i="7"/>
  <c r="C30" i="7"/>
  <c r="C46" i="7"/>
  <c r="C65" i="7"/>
  <c r="C82" i="7"/>
  <c r="C98" i="7"/>
  <c r="C120" i="7"/>
  <c r="C136" i="7"/>
  <c r="C152" i="7"/>
  <c r="C15" i="7"/>
  <c r="C31" i="7"/>
  <c r="C47" i="7"/>
  <c r="C66" i="7"/>
  <c r="C83" i="7"/>
  <c r="C99" i="7"/>
  <c r="C121" i="7"/>
  <c r="C137" i="7"/>
  <c r="C153" i="7"/>
  <c r="C16" i="7"/>
  <c r="C32" i="7"/>
  <c r="C48" i="7"/>
  <c r="C67" i="7"/>
  <c r="C84" i="7"/>
  <c r="C100" i="7"/>
  <c r="C122" i="7"/>
  <c r="C138" i="7"/>
  <c r="C154" i="7"/>
  <c r="C17" i="7"/>
  <c r="C33" i="7"/>
  <c r="C49" i="7"/>
  <c r="C68" i="7"/>
  <c r="C85" i="7"/>
  <c r="C101" i="7"/>
  <c r="C123" i="7"/>
  <c r="C139" i="7"/>
  <c r="C155" i="7"/>
  <c r="P20" i="7"/>
  <c r="P43" i="7"/>
  <c r="P86" i="7"/>
  <c r="P133" i="7"/>
  <c r="P17" i="7"/>
  <c r="P36" i="7"/>
  <c r="P79" i="7"/>
  <c r="P124" i="7"/>
  <c r="P26" i="7"/>
  <c r="P68" i="7"/>
  <c r="C30" i="9" s="1"/>
  <c r="P109" i="7"/>
  <c r="P157" i="7"/>
  <c r="C84" i="9" s="1"/>
  <c r="P19" i="7"/>
  <c r="P38" i="7"/>
  <c r="P82" i="7"/>
  <c r="C36" i="9" s="1"/>
  <c r="P128" i="7"/>
  <c r="P149" i="7"/>
  <c r="C78" i="9" s="1"/>
  <c r="P134" i="7"/>
  <c r="C66" i="9" s="1"/>
  <c r="P123" i="7"/>
  <c r="C58" i="9" s="1"/>
  <c r="P85" i="7"/>
  <c r="C39" i="9" s="1"/>
  <c r="E28" i="7"/>
  <c r="E44" i="7"/>
  <c r="E63" i="7"/>
  <c r="E80" i="7"/>
  <c r="E96" i="7"/>
  <c r="E118" i="7"/>
  <c r="E134" i="7"/>
  <c r="E150" i="7"/>
  <c r="I14" i="7"/>
  <c r="I33" i="7"/>
  <c r="I55" i="7"/>
  <c r="I88" i="7"/>
  <c r="I120" i="7"/>
  <c r="I144" i="7"/>
  <c r="O13" i="7"/>
  <c r="O29" i="7"/>
  <c r="O45" i="7"/>
  <c r="O64" i="7"/>
  <c r="O82" i="7"/>
  <c r="O99" i="7"/>
  <c r="O121" i="7"/>
  <c r="O137" i="7"/>
  <c r="O153" i="7"/>
  <c r="E13" i="7"/>
  <c r="E29" i="7"/>
  <c r="E45" i="7"/>
  <c r="E64" i="7"/>
  <c r="E81" i="7"/>
  <c r="E97" i="7"/>
  <c r="E119" i="7"/>
  <c r="E135" i="7"/>
  <c r="E151" i="7"/>
  <c r="I15" i="7"/>
  <c r="I34" i="7"/>
  <c r="I59" i="7"/>
  <c r="I89" i="7"/>
  <c r="I121" i="7"/>
  <c r="I145" i="7"/>
  <c r="O14" i="7"/>
  <c r="O30" i="7"/>
  <c r="O46" i="7"/>
  <c r="O65" i="7"/>
  <c r="O83" i="7"/>
  <c r="O100" i="7"/>
  <c r="O122" i="7"/>
  <c r="O138" i="7"/>
  <c r="O154" i="7"/>
  <c r="E14" i="7"/>
  <c r="E30" i="7"/>
  <c r="E46" i="7"/>
  <c r="E65" i="7"/>
  <c r="E82" i="7"/>
  <c r="E98" i="7"/>
  <c r="E120" i="7"/>
  <c r="E136" i="7"/>
  <c r="E152" i="7"/>
  <c r="I16" i="7"/>
  <c r="I35" i="7"/>
  <c r="I64" i="7"/>
  <c r="I91" i="7"/>
  <c r="I124" i="7"/>
  <c r="I149" i="7"/>
  <c r="O15" i="7"/>
  <c r="O31" i="7"/>
  <c r="O47" i="7"/>
  <c r="O66" i="7"/>
  <c r="O85" i="7"/>
  <c r="O101" i="7"/>
  <c r="O123" i="7"/>
  <c r="O139" i="7"/>
  <c r="O155" i="7"/>
  <c r="E19" i="7"/>
  <c r="E35" i="7"/>
  <c r="E51" i="7"/>
  <c r="E70" i="7"/>
  <c r="E87" i="7"/>
  <c r="E106" i="7"/>
  <c r="E125" i="7"/>
  <c r="E141" i="7"/>
  <c r="E157" i="7"/>
  <c r="I21" i="7"/>
  <c r="I40" i="7"/>
  <c r="I74" i="7"/>
  <c r="I96" i="7"/>
  <c r="I133" i="7"/>
  <c r="I157" i="7"/>
  <c r="O20" i="7"/>
  <c r="O36" i="7"/>
  <c r="O52" i="7"/>
  <c r="O72" i="7"/>
  <c r="O90" i="7"/>
  <c r="O109" i="7"/>
  <c r="O128" i="7"/>
  <c r="O144" i="7"/>
  <c r="I142" i="7"/>
  <c r="I99" i="7"/>
  <c r="I107" i="7"/>
  <c r="J147" i="7"/>
  <c r="N124" i="7"/>
  <c r="N11" i="7"/>
  <c r="N27" i="7"/>
  <c r="N73" i="7"/>
  <c r="H15" i="7"/>
  <c r="I75" i="7"/>
  <c r="I72" i="7"/>
  <c r="I156" i="7"/>
  <c r="N91" i="7"/>
  <c r="N144" i="7"/>
  <c r="N16" i="7"/>
  <c r="N35" i="7"/>
  <c r="N86" i="7"/>
  <c r="H20" i="7"/>
  <c r="I84" i="7"/>
  <c r="I78" i="7"/>
  <c r="H87" i="7"/>
  <c r="N110" i="7"/>
  <c r="N87" i="7"/>
  <c r="N21" i="7"/>
  <c r="N55" i="7"/>
  <c r="H13" i="7"/>
  <c r="H66" i="7"/>
  <c r="I148" i="7"/>
  <c r="I131" i="7"/>
  <c r="J131" i="7"/>
  <c r="N121" i="7"/>
  <c r="N10" i="7"/>
  <c r="N26" i="7"/>
  <c r="N72" i="7"/>
  <c r="H18" i="7"/>
  <c r="H80" i="7"/>
  <c r="I42" i="7"/>
  <c r="I29" i="7"/>
  <c r="N148" i="7"/>
  <c r="I63" i="7"/>
  <c r="I56" i="7"/>
  <c r="N154" i="7"/>
  <c r="H76" i="7"/>
  <c r="P101" i="7"/>
  <c r="C50" i="9" s="1"/>
  <c r="H74" i="7"/>
  <c r="H124" i="7"/>
  <c r="J89" i="7"/>
  <c r="H119" i="7"/>
  <c r="H75" i="7"/>
  <c r="H123" i="7"/>
  <c r="N85" i="7"/>
  <c r="N132" i="7"/>
  <c r="N98" i="7"/>
  <c r="H148" i="7"/>
  <c r="N107" i="7"/>
  <c r="N153" i="7"/>
  <c r="N111" i="7"/>
  <c r="N80" i="7"/>
  <c r="H126" i="7"/>
  <c r="H92" i="7"/>
  <c r="N140" i="7"/>
  <c r="H99" i="7"/>
  <c r="H143" i="7"/>
  <c r="H94" i="7"/>
  <c r="N139" i="7"/>
  <c r="H91" i="7"/>
  <c r="H138" i="7"/>
  <c r="H105" i="7"/>
  <c r="H153" i="7"/>
  <c r="H114" i="7"/>
  <c r="N157" i="7"/>
  <c r="H120" i="7"/>
  <c r="D145" i="7"/>
  <c r="J145" i="7"/>
  <c r="N28" i="7"/>
  <c r="N69" i="7"/>
  <c r="H41" i="7"/>
  <c r="H44" i="7"/>
  <c r="N46" i="7"/>
  <c r="H51" i="7"/>
  <c r="H65" i="7"/>
  <c r="H28" i="7"/>
  <c r="H34" i="7"/>
  <c r="N45" i="7"/>
  <c r="H48" i="7"/>
  <c r="N50" i="7"/>
  <c r="H55" i="7"/>
  <c r="H56" i="7"/>
  <c r="H63" i="7"/>
  <c r="N66" i="7"/>
  <c r="N64" i="7"/>
  <c r="J85" i="7"/>
  <c r="J83" i="7"/>
  <c r="J72" i="7"/>
  <c r="J35" i="7"/>
  <c r="J155" i="7"/>
  <c r="J151" i="7"/>
  <c r="J139" i="7"/>
  <c r="J125" i="7"/>
  <c r="P146" i="7"/>
  <c r="C75" i="9" s="1"/>
  <c r="J140" i="7"/>
  <c r="D133" i="7"/>
  <c r="J133" i="7"/>
  <c r="P132" i="7"/>
  <c r="C65" i="9" s="1"/>
  <c r="P140" i="7"/>
  <c r="C71" i="9" s="1"/>
  <c r="D127" i="7"/>
  <c r="J127" i="7"/>
  <c r="J111" i="7"/>
  <c r="J94" i="7"/>
  <c r="D120" i="7"/>
  <c r="J120" i="7"/>
  <c r="J84" i="7"/>
  <c r="J113" i="7"/>
  <c r="P83" i="7"/>
  <c r="C37" i="9" s="1"/>
  <c r="J108" i="7"/>
  <c r="P94" i="7"/>
  <c r="C43" i="9" s="1"/>
  <c r="J75" i="7"/>
  <c r="P106" i="7"/>
  <c r="C52" i="9" s="1"/>
  <c r="J32" i="7"/>
  <c r="J47" i="7"/>
  <c r="P51" i="7"/>
  <c r="P67" i="7"/>
  <c r="C29" i="9" s="1"/>
  <c r="J18" i="7"/>
  <c r="J33" i="7"/>
  <c r="P45" i="7"/>
  <c r="J56" i="7"/>
  <c r="J15" i="7"/>
  <c r="J63" i="7"/>
  <c r="J34" i="7"/>
  <c r="J50" i="7"/>
  <c r="J16" i="7"/>
  <c r="P65" i="7"/>
  <c r="C27" i="9" s="1"/>
  <c r="P40" i="7"/>
  <c r="J52" i="7"/>
  <c r="J13" i="7"/>
  <c r="J5" i="7"/>
  <c r="J6" i="7"/>
  <c r="J21" i="7"/>
  <c r="P29" i="7"/>
  <c r="D14" i="7"/>
  <c r="D29" i="7"/>
  <c r="D46" i="7"/>
  <c r="D66" i="7"/>
  <c r="D83" i="7"/>
  <c r="D106" i="7"/>
  <c r="D135" i="7"/>
  <c r="D134" i="7"/>
  <c r="D7" i="7"/>
  <c r="D23" i="7"/>
  <c r="D39" i="7"/>
  <c r="D55" i="7"/>
  <c r="D76" i="7"/>
  <c r="D95" i="7"/>
  <c r="D118" i="7"/>
  <c r="D131" i="7"/>
  <c r="D151" i="7"/>
  <c r="D16" i="7"/>
  <c r="D32" i="7"/>
  <c r="D48" i="7"/>
  <c r="D68" i="7"/>
  <c r="D85" i="7"/>
  <c r="D108" i="7"/>
  <c r="D126" i="7"/>
  <c r="D143" i="7"/>
  <c r="D9" i="7"/>
  <c r="D25" i="7"/>
  <c r="D41" i="7"/>
  <c r="D58" i="7"/>
  <c r="D78" i="7"/>
  <c r="C18" i="7"/>
  <c r="C34" i="7"/>
  <c r="C50" i="7"/>
  <c r="C69" i="7"/>
  <c r="C86" i="7"/>
  <c r="C105" i="7"/>
  <c r="C124" i="7"/>
  <c r="C140" i="7"/>
  <c r="C156" i="7"/>
  <c r="C19" i="7"/>
  <c r="C35" i="7"/>
  <c r="C51" i="7"/>
  <c r="C70" i="7"/>
  <c r="C87" i="7"/>
  <c r="C106" i="7"/>
  <c r="C125" i="7"/>
  <c r="C141" i="7"/>
  <c r="C157" i="7"/>
  <c r="C20" i="7"/>
  <c r="C36" i="7"/>
  <c r="C52" i="7"/>
  <c r="C72" i="7"/>
  <c r="C88" i="7"/>
  <c r="C107" i="7"/>
  <c r="C126" i="7"/>
  <c r="C142" i="7"/>
  <c r="C158" i="7"/>
  <c r="C21" i="7"/>
  <c r="C37" i="7"/>
  <c r="C53" i="7"/>
  <c r="C73" i="7"/>
  <c r="C89" i="7"/>
  <c r="C108" i="7"/>
  <c r="C127" i="7"/>
  <c r="C143" i="7"/>
  <c r="P8" i="7"/>
  <c r="P24" i="7"/>
  <c r="P59" i="7"/>
  <c r="P93" i="7"/>
  <c r="P151" i="7"/>
  <c r="P21" i="7"/>
  <c r="P44" i="7"/>
  <c r="D87" i="7"/>
  <c r="P87" i="7"/>
  <c r="P135" i="7"/>
  <c r="P14" i="7"/>
  <c r="P33" i="7"/>
  <c r="P74" i="7"/>
  <c r="P119" i="7"/>
  <c r="P7" i="7"/>
  <c r="P23" i="7"/>
  <c r="P57" i="7"/>
  <c r="P92" i="7"/>
  <c r="P144" i="7"/>
  <c r="P78" i="7"/>
  <c r="C33" i="9" s="1"/>
  <c r="P156" i="7"/>
  <c r="C83" i="9" s="1"/>
  <c r="P153" i="7"/>
  <c r="C80" i="9" s="1"/>
  <c r="P129" i="7"/>
  <c r="C62" i="9" s="1"/>
  <c r="E16" i="7"/>
  <c r="E32" i="7"/>
  <c r="E48" i="7"/>
  <c r="E67" i="7"/>
  <c r="E84" i="7"/>
  <c r="E100" i="7"/>
  <c r="E122" i="7"/>
  <c r="E138" i="7"/>
  <c r="E154" i="7"/>
  <c r="I18" i="7"/>
  <c r="I37" i="7"/>
  <c r="I66" i="7"/>
  <c r="I93" i="7"/>
  <c r="I127" i="7"/>
  <c r="I152" i="7"/>
  <c r="O17" i="7"/>
  <c r="O33" i="7"/>
  <c r="O49" i="7"/>
  <c r="O68" i="7"/>
  <c r="O87" i="7"/>
  <c r="O106" i="7"/>
  <c r="O125" i="7"/>
  <c r="O141" i="7"/>
  <c r="O157" i="7"/>
  <c r="E17" i="7"/>
  <c r="E33" i="7"/>
  <c r="E49" i="7"/>
  <c r="E68" i="7"/>
  <c r="E85" i="7"/>
  <c r="E101" i="7"/>
  <c r="E123" i="7"/>
  <c r="E139" i="7"/>
  <c r="E155" i="7"/>
  <c r="I19" i="7"/>
  <c r="I38" i="7"/>
  <c r="I67" i="7"/>
  <c r="I94" i="7"/>
  <c r="I128" i="7"/>
  <c r="I154" i="7"/>
  <c r="O18" i="7"/>
  <c r="O34" i="7"/>
  <c r="O50" i="7"/>
  <c r="O69" i="7"/>
  <c r="O88" i="7"/>
  <c r="O107" i="7"/>
  <c r="O126" i="7"/>
  <c r="O142" i="7"/>
  <c r="O158" i="7"/>
  <c r="E18" i="7"/>
  <c r="E34" i="7"/>
  <c r="E50" i="7"/>
  <c r="E69" i="7"/>
  <c r="E86" i="7"/>
  <c r="E105" i="7"/>
  <c r="E124" i="7"/>
  <c r="E140" i="7"/>
  <c r="E156" i="7"/>
  <c r="I20" i="7"/>
  <c r="I39" i="7"/>
  <c r="I73" i="7"/>
  <c r="I95" i="7"/>
  <c r="I132" i="7"/>
  <c r="I155" i="7"/>
  <c r="O19" i="7"/>
  <c r="O35" i="7"/>
  <c r="O51" i="7"/>
  <c r="O70" i="7"/>
  <c r="O89" i="7"/>
  <c r="O108" i="7"/>
  <c r="O127" i="7"/>
  <c r="O143" i="7"/>
  <c r="E7" i="7"/>
  <c r="E23" i="7"/>
  <c r="E39" i="7"/>
  <c r="E55" i="7"/>
  <c r="E75" i="7"/>
  <c r="E91" i="7"/>
  <c r="E110" i="7"/>
  <c r="E129" i="7"/>
  <c r="E145" i="7"/>
  <c r="I9" i="7"/>
  <c r="I25" i="7"/>
  <c r="I48" i="7"/>
  <c r="I81" i="7"/>
  <c r="I105" i="7"/>
  <c r="I138" i="7"/>
  <c r="O8" i="7"/>
  <c r="O24" i="7"/>
  <c r="O40" i="7"/>
  <c r="O56" i="7"/>
  <c r="O76" i="7"/>
  <c r="O94" i="7"/>
  <c r="O113" i="7"/>
  <c r="O132" i="7"/>
  <c r="O148" i="7"/>
  <c r="I68" i="7"/>
  <c r="I150" i="7"/>
  <c r="I147" i="7"/>
  <c r="N89" i="7"/>
  <c r="N143" i="7"/>
  <c r="N15" i="7"/>
  <c r="N34" i="7"/>
  <c r="N79" i="7"/>
  <c r="H19" i="7"/>
  <c r="I119" i="7"/>
  <c r="I114" i="7"/>
  <c r="H158" i="7"/>
  <c r="N109" i="7"/>
  <c r="N158" i="7"/>
  <c r="N20" i="7"/>
  <c r="N43" i="7"/>
  <c r="H8" i="7"/>
  <c r="H24" i="7"/>
  <c r="I129" i="7"/>
  <c r="I123" i="7"/>
  <c r="J130" i="7"/>
  <c r="N120" i="7"/>
  <c r="N9" i="7"/>
  <c r="N25" i="7"/>
  <c r="N70" i="7"/>
  <c r="H17" i="7"/>
  <c r="H82" i="7"/>
  <c r="O84" i="7"/>
  <c r="I90" i="7"/>
  <c r="J158" i="7"/>
  <c r="N135" i="7"/>
  <c r="N14" i="7"/>
  <c r="N33" i="7"/>
  <c r="N76" i="7"/>
  <c r="H22" i="7"/>
  <c r="I5" i="7"/>
  <c r="I6" i="7"/>
  <c r="H147" i="7"/>
  <c r="I46" i="7"/>
  <c r="I44" i="7"/>
  <c r="H155" i="7"/>
  <c r="N134" i="7"/>
  <c r="N149" i="7"/>
  <c r="J87" i="7"/>
  <c r="H121" i="7"/>
  <c r="H88" i="7"/>
  <c r="H133" i="7"/>
  <c r="N129" i="7"/>
  <c r="N88" i="7"/>
  <c r="H135" i="7"/>
  <c r="H96" i="7"/>
  <c r="H145" i="7"/>
  <c r="H110" i="7"/>
  <c r="H78" i="7"/>
  <c r="N122" i="7"/>
  <c r="N78" i="7"/>
  <c r="N125" i="7"/>
  <c r="P88" i="7"/>
  <c r="C40" i="9" s="1"/>
  <c r="H136" i="7"/>
  <c r="N100" i="7"/>
  <c r="H150" i="7"/>
  <c r="H111" i="7"/>
  <c r="N155" i="7"/>
  <c r="N101" i="7"/>
  <c r="H151" i="7"/>
  <c r="H100" i="7"/>
  <c r="H152" i="7"/>
  <c r="H122" i="7"/>
  <c r="N84" i="7"/>
  <c r="H127" i="7"/>
  <c r="H85" i="7"/>
  <c r="H132" i="7"/>
  <c r="N29" i="7"/>
  <c r="N49" i="7"/>
  <c r="H52" i="7"/>
  <c r="N54" i="7"/>
  <c r="H31" i="7"/>
  <c r="H36" i="7"/>
  <c r="H40" i="7"/>
  <c r="H45" i="7"/>
  <c r="N53" i="7"/>
  <c r="H57" i="7"/>
  <c r="N63" i="7"/>
  <c r="H67" i="7"/>
  <c r="H5" i="7"/>
  <c r="H6" i="7"/>
  <c r="H33" i="7"/>
  <c r="N40" i="7"/>
  <c r="P90" i="7"/>
  <c r="C42" i="9" s="1"/>
  <c r="J79" i="7"/>
  <c r="J73" i="7"/>
  <c r="J36" i="7"/>
  <c r="J150" i="7"/>
  <c r="J142" i="7"/>
  <c r="J132" i="7"/>
  <c r="D154" i="7"/>
  <c r="J154" i="7"/>
  <c r="J138" i="7"/>
  <c r="J129" i="7"/>
  <c r="J134" i="7"/>
  <c r="J126" i="7"/>
  <c r="J143" i="7"/>
  <c r="P131" i="7"/>
  <c r="C64" i="9" s="1"/>
  <c r="J123" i="7"/>
  <c r="P139" i="7"/>
  <c r="C70" i="9" s="1"/>
  <c r="J78" i="7"/>
  <c r="D109" i="7"/>
  <c r="J109" i="7"/>
  <c r="P77" i="7"/>
  <c r="C32" i="9" s="1"/>
  <c r="J106" i="7"/>
  <c r="J91" i="7"/>
  <c r="J105" i="7"/>
  <c r="J80" i="7"/>
  <c r="J110" i="7"/>
  <c r="J96" i="7"/>
  <c r="J77" i="7"/>
  <c r="P46" i="7"/>
  <c r="J55" i="7"/>
  <c r="J64" i="7"/>
  <c r="J41" i="7"/>
  <c r="P39" i="7"/>
  <c r="J49" i="7"/>
  <c r="P53" i="7"/>
  <c r="P30" i="7"/>
  <c r="J19" i="7"/>
  <c r="J40" i="7"/>
  <c r="P47" i="7"/>
  <c r="J59" i="7"/>
  <c r="S59" i="7" s="1"/>
  <c r="J20" i="7"/>
  <c r="J45" i="7"/>
  <c r="P49" i="7"/>
  <c r="J65" i="7"/>
  <c r="J17" i="7"/>
  <c r="J25" i="7"/>
  <c r="J24" i="7"/>
  <c r="J23" i="7"/>
  <c r="D34" i="7"/>
  <c r="D50" i="7"/>
  <c r="D70" i="7"/>
  <c r="D90" i="7"/>
  <c r="K90" i="7" s="1"/>
  <c r="D110" i="7"/>
  <c r="D136" i="7"/>
  <c r="D146" i="7"/>
  <c r="D11" i="7"/>
  <c r="D27" i="7"/>
  <c r="D43" i="7"/>
  <c r="D63" i="7"/>
  <c r="D80" i="7"/>
  <c r="D100" i="7"/>
  <c r="D122" i="7"/>
  <c r="D139" i="7"/>
  <c r="K139" i="7" s="1"/>
  <c r="D156" i="7"/>
  <c r="K156" i="7" s="1"/>
  <c r="D20" i="7"/>
  <c r="D36" i="7"/>
  <c r="D52" i="7"/>
  <c r="D73" i="7"/>
  <c r="D92" i="7"/>
  <c r="D112" i="7"/>
  <c r="D128" i="7"/>
  <c r="K128" i="7" s="1"/>
  <c r="D148" i="7"/>
  <c r="D13" i="7"/>
  <c r="D57" i="7"/>
  <c r="D45" i="7"/>
  <c r="D65" i="7"/>
  <c r="K65" i="7" s="1"/>
  <c r="D82" i="7"/>
  <c r="D105" i="7"/>
  <c r="D124" i="7"/>
  <c r="D141" i="7"/>
  <c r="D99" i="7"/>
  <c r="C5" i="7"/>
  <c r="C6" i="7"/>
  <c r="C22" i="7"/>
  <c r="C38" i="7"/>
  <c r="C54" i="7"/>
  <c r="C74" i="7"/>
  <c r="C90" i="7"/>
  <c r="C109" i="7"/>
  <c r="C128" i="7"/>
  <c r="C144" i="7"/>
  <c r="C23" i="7"/>
  <c r="C39" i="7"/>
  <c r="C55" i="7"/>
  <c r="C75" i="7"/>
  <c r="C91" i="7"/>
  <c r="C110" i="7"/>
  <c r="C129" i="7"/>
  <c r="C145" i="7"/>
  <c r="C8" i="7"/>
  <c r="C24" i="7"/>
  <c r="C40" i="7"/>
  <c r="C56" i="7"/>
  <c r="C76" i="7"/>
  <c r="C92" i="7"/>
  <c r="C111" i="7"/>
  <c r="C130" i="7"/>
  <c r="C146" i="7"/>
  <c r="C9" i="7"/>
  <c r="C25" i="7"/>
  <c r="C41" i="7"/>
  <c r="C57" i="7"/>
  <c r="C77" i="7"/>
  <c r="C93" i="7"/>
  <c r="C112" i="7"/>
  <c r="C131" i="7"/>
  <c r="C147" i="7"/>
  <c r="P12" i="7"/>
  <c r="P31" i="7"/>
  <c r="P72" i="7"/>
  <c r="P112" i="7"/>
  <c r="P9" i="7"/>
  <c r="P25" i="7"/>
  <c r="P64" i="7"/>
  <c r="C26" i="9" s="1"/>
  <c r="P108" i="7"/>
  <c r="P152" i="7"/>
  <c r="P18" i="7"/>
  <c r="P37" i="7"/>
  <c r="P81" i="7"/>
  <c r="C35" i="9" s="1"/>
  <c r="P125" i="7"/>
  <c r="C59" i="9" s="1"/>
  <c r="P11" i="7"/>
  <c r="P27" i="7"/>
  <c r="P70" i="7"/>
  <c r="P110" i="7"/>
  <c r="P158" i="7"/>
  <c r="P154" i="7"/>
  <c r="C81" i="9" s="1"/>
  <c r="P150" i="7"/>
  <c r="C79" i="9" s="1"/>
  <c r="D89" i="7"/>
  <c r="P89" i="7"/>
  <c r="C41" i="9" s="1"/>
  <c r="P145" i="7"/>
  <c r="C74" i="9" s="1"/>
  <c r="E20" i="7"/>
  <c r="E36" i="7"/>
  <c r="E52" i="7"/>
  <c r="E72" i="7"/>
  <c r="E88" i="7"/>
  <c r="E107" i="7"/>
  <c r="E126" i="7"/>
  <c r="E142" i="7"/>
  <c r="E158" i="7"/>
  <c r="I22" i="7"/>
  <c r="I43" i="7"/>
  <c r="I76" i="7"/>
  <c r="I98" i="7"/>
  <c r="I135" i="7"/>
  <c r="I158" i="7"/>
  <c r="O21" i="7"/>
  <c r="O37" i="7"/>
  <c r="O53" i="7"/>
  <c r="O73" i="7"/>
  <c r="O91" i="7"/>
  <c r="O110" i="7"/>
  <c r="O129" i="7"/>
  <c r="O145" i="7"/>
  <c r="P69" i="7"/>
  <c r="C31" i="9" s="1"/>
  <c r="E21" i="7"/>
  <c r="E37" i="7"/>
  <c r="E53" i="7"/>
  <c r="E73" i="7"/>
  <c r="E89" i="7"/>
  <c r="E108" i="7"/>
  <c r="E127" i="7"/>
  <c r="E143" i="7"/>
  <c r="I7" i="7"/>
  <c r="I23" i="7"/>
  <c r="I45" i="7"/>
  <c r="I79" i="7"/>
  <c r="I100" i="7"/>
  <c r="I136" i="7"/>
  <c r="O5" i="7"/>
  <c r="O6" i="7"/>
  <c r="O22" i="7"/>
  <c r="O38" i="7"/>
  <c r="O54" i="7"/>
  <c r="O74" i="7"/>
  <c r="O92" i="7"/>
  <c r="O111" i="7"/>
  <c r="O130" i="7"/>
  <c r="O146" i="7"/>
  <c r="E5" i="7"/>
  <c r="E6" i="7"/>
  <c r="E22" i="7"/>
  <c r="E38" i="7"/>
  <c r="E54" i="7"/>
  <c r="E74" i="7"/>
  <c r="E90" i="7"/>
  <c r="E109" i="7"/>
  <c r="E128" i="7"/>
  <c r="E144" i="7"/>
  <c r="I8" i="7"/>
  <c r="I24" i="7"/>
  <c r="I47" i="7"/>
  <c r="I80" i="7"/>
  <c r="I101" i="7"/>
  <c r="I137" i="7"/>
  <c r="O7" i="7"/>
  <c r="O23" i="7"/>
  <c r="O39" i="7"/>
  <c r="O55" i="7"/>
  <c r="O75" i="7"/>
  <c r="O93" i="7"/>
  <c r="O112" i="7"/>
  <c r="O131" i="7"/>
  <c r="O147" i="7"/>
  <c r="E27" i="7"/>
  <c r="E43" i="7"/>
  <c r="E59" i="7"/>
  <c r="E79" i="7"/>
  <c r="E95" i="7"/>
  <c r="E114" i="7"/>
  <c r="E133" i="7"/>
  <c r="E149" i="7"/>
  <c r="I13" i="7"/>
  <c r="I32" i="7"/>
  <c r="I54" i="7"/>
  <c r="I87" i="7"/>
  <c r="I113" i="7"/>
  <c r="I143" i="7"/>
  <c r="O12" i="7"/>
  <c r="O28" i="7"/>
  <c r="O44" i="7"/>
  <c r="O63" i="7"/>
  <c r="O80" i="7"/>
  <c r="O98" i="7"/>
  <c r="O120" i="7"/>
  <c r="O136" i="7"/>
  <c r="O152" i="7"/>
  <c r="I111" i="7"/>
  <c r="I106" i="7"/>
  <c r="H89" i="7"/>
  <c r="N108" i="7"/>
  <c r="N152" i="7"/>
  <c r="N19" i="7"/>
  <c r="N38" i="7"/>
  <c r="H7" i="7"/>
  <c r="H23" i="7"/>
  <c r="I153" i="7"/>
  <c r="J112" i="7"/>
  <c r="N119" i="7"/>
  <c r="N8" i="7"/>
  <c r="N24" i="7"/>
  <c r="N59" i="7"/>
  <c r="H12" i="7"/>
  <c r="H64" i="7"/>
  <c r="I77" i="7"/>
  <c r="O81" i="7"/>
  <c r="D152" i="7"/>
  <c r="J152" i="7"/>
  <c r="N133" i="7"/>
  <c r="N13" i="7"/>
  <c r="N32" i="7"/>
  <c r="N75" i="7"/>
  <c r="H21" i="7"/>
  <c r="H86" i="7"/>
  <c r="I130" i="7"/>
  <c r="I134" i="7"/>
  <c r="N93" i="7"/>
  <c r="N151" i="7"/>
  <c r="N18" i="7"/>
  <c r="N37" i="7"/>
  <c r="H10" i="7"/>
  <c r="H26" i="7"/>
  <c r="I30" i="7"/>
  <c r="H130" i="7"/>
  <c r="I50" i="7"/>
  <c r="I57" i="7"/>
  <c r="N136" i="7"/>
  <c r="I28" i="7"/>
  <c r="H142" i="7"/>
  <c r="N130" i="7"/>
  <c r="N96" i="7"/>
  <c r="H146" i="7"/>
  <c r="J95" i="7"/>
  <c r="H139" i="7"/>
  <c r="N97" i="7"/>
  <c r="H144" i="7"/>
  <c r="N106" i="7"/>
  <c r="N77" i="7"/>
  <c r="N126" i="7"/>
  <c r="D88" i="7"/>
  <c r="J88" i="7"/>
  <c r="N131" i="7"/>
  <c r="N90" i="7"/>
  <c r="N137" i="7"/>
  <c r="H98" i="7"/>
  <c r="N147" i="7"/>
  <c r="H113" i="7"/>
  <c r="N82" i="7"/>
  <c r="H125" i="7"/>
  <c r="J86" i="7"/>
  <c r="S86" i="7" s="1"/>
  <c r="N114" i="7"/>
  <c r="H156" i="7"/>
  <c r="H118" i="7"/>
  <c r="H84" i="7"/>
  <c r="H131" i="7"/>
  <c r="H93" i="7"/>
  <c r="H137" i="7"/>
  <c r="N95" i="7"/>
  <c r="N141" i="7"/>
  <c r="H68" i="7"/>
  <c r="H73" i="7"/>
  <c r="H72" i="7"/>
  <c r="H59" i="7"/>
  <c r="N65" i="7"/>
  <c r="N30" i="7"/>
  <c r="H43" i="7"/>
  <c r="H46" i="7"/>
  <c r="N48" i="7"/>
  <c r="H53" i="7"/>
  <c r="N67" i="7"/>
  <c r="H30" i="7"/>
  <c r="H38" i="7"/>
  <c r="H39" i="7"/>
  <c r="N41" i="7"/>
  <c r="N44" i="7"/>
  <c r="H49" i="7"/>
  <c r="P137" i="7"/>
  <c r="C68" i="9" s="1"/>
  <c r="J38" i="7"/>
  <c r="J37" i="7"/>
  <c r="J81" i="7"/>
  <c r="D144" i="7"/>
  <c r="J144" i="7"/>
  <c r="J122" i="7"/>
  <c r="P142" i="7"/>
  <c r="C73" i="9" s="1"/>
  <c r="P130" i="7"/>
  <c r="C63" i="9" s="1"/>
  <c r="P122" i="7"/>
  <c r="C57" i="9" s="1"/>
  <c r="J141" i="7"/>
  <c r="P155" i="7"/>
  <c r="C82" i="9" s="1"/>
  <c r="P138" i="7"/>
  <c r="C69" i="9" s="1"/>
  <c r="J124" i="7"/>
  <c r="J146" i="7"/>
  <c r="P136" i="7"/>
  <c r="C67" i="9" s="1"/>
  <c r="J74" i="7"/>
  <c r="J99" i="7"/>
  <c r="P80" i="7"/>
  <c r="C34" i="9" s="1"/>
  <c r="P98" i="7"/>
  <c r="C47" i="9" s="1"/>
  <c r="J76" i="7"/>
  <c r="J107" i="7"/>
  <c r="J121" i="7"/>
  <c r="J100" i="7"/>
  <c r="J92" i="7"/>
  <c r="P111" i="7"/>
  <c r="C54" i="9" s="1"/>
  <c r="P97" i="7"/>
  <c r="C46" i="9" s="1"/>
  <c r="P54" i="7"/>
  <c r="J69" i="7"/>
  <c r="J43" i="7"/>
  <c r="D30" i="7"/>
  <c r="J30" i="7"/>
  <c r="P48" i="7"/>
  <c r="J58" i="7"/>
  <c r="J67" i="7"/>
  <c r="J28" i="7"/>
  <c r="P41" i="7"/>
  <c r="J51" i="7"/>
  <c r="P55" i="7"/>
  <c r="J48" i="7"/>
  <c r="J44" i="7"/>
  <c r="J53" i="7"/>
  <c r="P58" i="7"/>
  <c r="J29" i="7"/>
  <c r="J26" i="7"/>
  <c r="J7" i="7"/>
  <c r="J10" i="7"/>
  <c r="P99" i="7"/>
  <c r="C48" i="9" s="1"/>
  <c r="D6" i="7"/>
  <c r="D22" i="7"/>
  <c r="D38" i="7"/>
  <c r="D54" i="7"/>
  <c r="D75" i="7"/>
  <c r="K75" i="7" s="1"/>
  <c r="D94" i="7"/>
  <c r="D114" i="7"/>
  <c r="D130" i="7"/>
  <c r="D150" i="7"/>
  <c r="D15" i="7"/>
  <c r="D31" i="7"/>
  <c r="D47" i="7"/>
  <c r="D67" i="7"/>
  <c r="D84" i="7"/>
  <c r="D107" i="7"/>
  <c r="D125" i="7"/>
  <c r="D142" i="7"/>
  <c r="D8" i="7"/>
  <c r="D24" i="7"/>
  <c r="D40" i="7"/>
  <c r="D56" i="7"/>
  <c r="D77" i="7"/>
  <c r="K77" i="7" s="1"/>
  <c r="D96" i="7"/>
  <c r="D119" i="7"/>
  <c r="D132" i="7"/>
  <c r="D153" i="7"/>
  <c r="D17" i="7"/>
  <c r="D33" i="7"/>
  <c r="D49" i="7"/>
  <c r="D69" i="7"/>
  <c r="K137" i="7" l="1"/>
  <c r="C9" i="9"/>
  <c r="C15" i="9"/>
  <c r="K57" i="7"/>
  <c r="K14" i="7"/>
  <c r="C21" i="9"/>
  <c r="K20" i="7"/>
  <c r="K27" i="7"/>
  <c r="C7" i="9"/>
  <c r="C13" i="9"/>
  <c r="C11" i="9"/>
  <c r="C5" i="9"/>
  <c r="K18" i="7"/>
  <c r="K40" i="7"/>
  <c r="K31" i="7"/>
  <c r="C24" i="9"/>
  <c r="C22" i="9"/>
  <c r="K11" i="7"/>
  <c r="C6" i="9"/>
  <c r="C4" i="9"/>
  <c r="C10" i="9"/>
  <c r="O60" i="7"/>
  <c r="C16" i="9"/>
  <c r="C14" i="9"/>
  <c r="C20" i="9"/>
  <c r="C8" i="9"/>
  <c r="C12" i="9"/>
  <c r="C18" i="9"/>
  <c r="C19" i="9"/>
  <c r="C17" i="9"/>
  <c r="C23" i="9"/>
  <c r="I60" i="7"/>
  <c r="K136" i="7"/>
  <c r="J159" i="7"/>
  <c r="C56" i="9"/>
  <c r="P159" i="7"/>
  <c r="H159" i="7"/>
  <c r="D159" i="7"/>
  <c r="I159" i="7"/>
  <c r="C159" i="7"/>
  <c r="E159" i="7"/>
  <c r="N159" i="7"/>
  <c r="D26" i="29" s="1"/>
  <c r="O159" i="7"/>
  <c r="J115" i="7"/>
  <c r="C115" i="7"/>
  <c r="N115" i="7"/>
  <c r="D27" i="29" s="1"/>
  <c r="O115" i="7"/>
  <c r="O102" i="7"/>
  <c r="D102" i="7"/>
  <c r="N102" i="7"/>
  <c r="D25" i="29" s="1"/>
  <c r="C25" i="9"/>
  <c r="P102" i="7"/>
  <c r="C51" i="9"/>
  <c r="P115" i="7"/>
  <c r="N60" i="7"/>
  <c r="D28" i="29" s="1"/>
  <c r="C102" i="7"/>
  <c r="C60" i="7"/>
  <c r="D115" i="7"/>
  <c r="E115" i="7"/>
  <c r="P60" i="7"/>
  <c r="D60" i="7"/>
  <c r="H60" i="7"/>
  <c r="I115" i="7"/>
  <c r="J60" i="7"/>
  <c r="H115" i="7"/>
  <c r="K68" i="7"/>
  <c r="K149" i="7"/>
  <c r="K142" i="7"/>
  <c r="K6" i="7"/>
  <c r="K34" i="7"/>
  <c r="K131" i="7"/>
  <c r="K157" i="7"/>
  <c r="K93" i="7"/>
  <c r="K101" i="7"/>
  <c r="S43" i="7"/>
  <c r="K49" i="7"/>
  <c r="K97" i="7"/>
  <c r="K150" i="7"/>
  <c r="K85" i="7"/>
  <c r="K67" i="7"/>
  <c r="S26" i="7"/>
  <c r="S92" i="7"/>
  <c r="S18" i="7"/>
  <c r="K108" i="7"/>
  <c r="K32" i="7"/>
  <c r="K39" i="7"/>
  <c r="K135" i="7"/>
  <c r="K46" i="7"/>
  <c r="K120" i="7"/>
  <c r="K127" i="7"/>
  <c r="K42" i="7"/>
  <c r="K89" i="7"/>
  <c r="K9" i="7"/>
  <c r="K133" i="7"/>
  <c r="K144" i="7"/>
  <c r="S11" i="7"/>
  <c r="K130" i="7"/>
  <c r="K88" i="7"/>
  <c r="K105" i="7"/>
  <c r="K112" i="7"/>
  <c r="K36" i="7"/>
  <c r="K16" i="7"/>
  <c r="K145" i="7"/>
  <c r="K109" i="7"/>
  <c r="K107" i="7"/>
  <c r="K38" i="7"/>
  <c r="S146" i="7"/>
  <c r="K13" i="7"/>
  <c r="S33" i="7"/>
  <c r="K33" i="7"/>
  <c r="K122" i="7"/>
  <c r="K43" i="7"/>
  <c r="S50" i="7"/>
  <c r="K50" i="7"/>
  <c r="K78" i="7"/>
  <c r="K95" i="7"/>
  <c r="K23" i="7"/>
  <c r="K106" i="7"/>
  <c r="K29" i="7"/>
  <c r="K113" i="7"/>
  <c r="K37" i="7"/>
  <c r="K123" i="7"/>
  <c r="K44" i="7"/>
  <c r="K51" i="7"/>
  <c r="K138" i="7"/>
  <c r="K59" i="7"/>
  <c r="K86" i="7"/>
  <c r="S54" i="7"/>
  <c r="K54" i="7"/>
  <c r="S17" i="7"/>
  <c r="K17" i="7"/>
  <c r="S24" i="7"/>
  <c r="K24" i="7"/>
  <c r="K152" i="7"/>
  <c r="K99" i="7"/>
  <c r="S82" i="7"/>
  <c r="K82" i="7"/>
  <c r="K92" i="7"/>
  <c r="K100" i="7"/>
  <c r="K110" i="7"/>
  <c r="K87" i="7"/>
  <c r="K58" i="7"/>
  <c r="K143" i="7"/>
  <c r="K151" i="7"/>
  <c r="K76" i="7"/>
  <c r="K7" i="7"/>
  <c r="K83" i="7"/>
  <c r="K21" i="7"/>
  <c r="K28" i="7"/>
  <c r="K111" i="7"/>
  <c r="K35" i="7"/>
  <c r="K121" i="7"/>
  <c r="S119" i="7"/>
  <c r="K119" i="7"/>
  <c r="S47" i="7"/>
  <c r="K47" i="7"/>
  <c r="S96" i="7"/>
  <c r="K96" i="7"/>
  <c r="S114" i="7"/>
  <c r="K114" i="7"/>
  <c r="K30" i="7"/>
  <c r="K69" i="7"/>
  <c r="S153" i="7"/>
  <c r="K153" i="7"/>
  <c r="S8" i="7"/>
  <c r="K8" i="7"/>
  <c r="S84" i="7"/>
  <c r="K84" i="7"/>
  <c r="S15" i="7"/>
  <c r="K15" i="7"/>
  <c r="S94" i="7"/>
  <c r="K94" i="7"/>
  <c r="S22" i="7"/>
  <c r="K22" i="7"/>
  <c r="S112" i="7"/>
  <c r="S27" i="7"/>
  <c r="K141" i="7"/>
  <c r="S148" i="7"/>
  <c r="K148" i="7"/>
  <c r="K73" i="7"/>
  <c r="K80" i="7"/>
  <c r="K154" i="7"/>
  <c r="K41" i="7"/>
  <c r="K126" i="7"/>
  <c r="K48" i="7"/>
  <c r="K55" i="7"/>
  <c r="K134" i="7"/>
  <c r="S66" i="7"/>
  <c r="K66" i="7"/>
  <c r="K74" i="7"/>
  <c r="K158" i="7"/>
  <c r="K81" i="7"/>
  <c r="K12" i="7"/>
  <c r="K91" i="7"/>
  <c r="K19" i="7"/>
  <c r="K26" i="7"/>
  <c r="K5" i="7"/>
  <c r="S125" i="7"/>
  <c r="K125" i="7"/>
  <c r="S132" i="7"/>
  <c r="K132" i="7"/>
  <c r="S56" i="7"/>
  <c r="K56" i="7"/>
  <c r="K124" i="7"/>
  <c r="K45" i="7"/>
  <c r="S52" i="7"/>
  <c r="K52" i="7"/>
  <c r="S63" i="7"/>
  <c r="K63" i="7"/>
  <c r="K146" i="7"/>
  <c r="K25" i="7"/>
  <c r="S118" i="7"/>
  <c r="K118" i="7"/>
  <c r="K129" i="7"/>
  <c r="K53" i="7"/>
  <c r="K140" i="7"/>
  <c r="K64" i="7"/>
  <c r="K147" i="7"/>
  <c r="K72" i="7"/>
  <c r="K155" i="7"/>
  <c r="K79" i="7"/>
  <c r="K10" i="7"/>
  <c r="S75" i="7"/>
  <c r="S6" i="7"/>
  <c r="S145" i="7"/>
  <c r="S13" i="7"/>
  <c r="S128" i="7"/>
  <c r="S77" i="7"/>
  <c r="S68" i="7"/>
  <c r="S49" i="7"/>
  <c r="S34" i="7"/>
  <c r="S40" i="7"/>
  <c r="S90" i="7"/>
  <c r="S157" i="7"/>
  <c r="S80" i="7"/>
  <c r="S31" i="7"/>
  <c r="S150" i="7"/>
  <c r="S136" i="7"/>
  <c r="S154" i="7"/>
  <c r="S85" i="7"/>
  <c r="S124" i="7"/>
  <c r="S141" i="7"/>
  <c r="S139" i="7"/>
  <c r="S100" i="7"/>
  <c r="S156" i="7"/>
  <c r="S57" i="7"/>
  <c r="S73" i="7"/>
  <c r="S38" i="7"/>
  <c r="S16" i="7"/>
  <c r="S65" i="7"/>
  <c r="S105" i="7"/>
  <c r="S36" i="7"/>
  <c r="S32" i="7"/>
  <c r="S130" i="7"/>
  <c r="S83" i="7"/>
  <c r="S69" i="7"/>
  <c r="S67" i="7"/>
  <c r="S110" i="7"/>
  <c r="S45" i="7"/>
  <c r="S142" i="7"/>
  <c r="S144" i="7"/>
  <c r="S107" i="7"/>
  <c r="S30" i="7"/>
  <c r="S109" i="7"/>
  <c r="S120" i="7"/>
  <c r="S88" i="7"/>
  <c r="S152" i="7"/>
  <c r="S20" i="7"/>
  <c r="S133" i="7"/>
  <c r="S87" i="7"/>
  <c r="S58" i="7"/>
  <c r="S143" i="7"/>
  <c r="S151" i="7"/>
  <c r="S76" i="7"/>
  <c r="S7" i="7"/>
  <c r="S14" i="7"/>
  <c r="S113" i="7"/>
  <c r="S37" i="7"/>
  <c r="S123" i="7"/>
  <c r="S44" i="7"/>
  <c r="S137" i="7"/>
  <c r="S51" i="7"/>
  <c r="S138" i="7"/>
  <c r="S97" i="7"/>
  <c r="S122" i="7"/>
  <c r="S41" i="7"/>
  <c r="S126" i="7"/>
  <c r="S48" i="7"/>
  <c r="S131" i="7"/>
  <c r="S55" i="7"/>
  <c r="S134" i="7"/>
  <c r="S93" i="7"/>
  <c r="S21" i="7"/>
  <c r="S101" i="7"/>
  <c r="S28" i="7"/>
  <c r="S111" i="7"/>
  <c r="S35" i="7"/>
  <c r="S121" i="7"/>
  <c r="S42" i="7"/>
  <c r="S99" i="7"/>
  <c r="S89" i="7"/>
  <c r="S25" i="7"/>
  <c r="S108" i="7"/>
  <c r="S39" i="7"/>
  <c r="S135" i="7"/>
  <c r="S46" i="7"/>
  <c r="S149" i="7"/>
  <c r="S74" i="7"/>
  <c r="S158" i="7"/>
  <c r="S81" i="7"/>
  <c r="S12" i="7"/>
  <c r="S91" i="7"/>
  <c r="S19" i="7"/>
  <c r="S98" i="7"/>
  <c r="S78" i="7"/>
  <c r="S9" i="7"/>
  <c r="S95" i="7"/>
  <c r="S23" i="7"/>
  <c r="S106" i="7"/>
  <c r="S29" i="7"/>
  <c r="S127" i="7"/>
  <c r="S129" i="7"/>
  <c r="S53" i="7"/>
  <c r="S140" i="7"/>
  <c r="S64" i="7"/>
  <c r="S147" i="7"/>
  <c r="S72" i="7"/>
  <c r="S155" i="7"/>
  <c r="S79" i="7"/>
  <c r="S10" i="7"/>
  <c r="S5" i="7"/>
  <c r="C161" i="7" l="1"/>
  <c r="P161" i="7"/>
  <c r="C164" i="7" s="1"/>
  <c r="O161" i="7"/>
  <c r="E161" i="7"/>
  <c r="N161" i="7"/>
  <c r="D161" i="7"/>
  <c r="E23" i="10" s="1"/>
  <c r="K159" i="7"/>
  <c r="S159" i="7"/>
  <c r="C85" i="9"/>
  <c r="S60" i="7"/>
  <c r="S115" i="7"/>
  <c r="K115" i="7"/>
  <c r="E37" i="10" l="1"/>
  <c r="K161" i="7"/>
  <c r="E34" i="10"/>
  <c r="E35" i="10" l="1"/>
  <c r="I71" i="7"/>
  <c r="L71" i="7"/>
  <c r="J71" i="7"/>
  <c r="K71" i="7" s="1"/>
  <c r="H71" i="7"/>
  <c r="S71" i="7" l="1"/>
  <c r="H70" i="7"/>
  <c r="H102" i="7" s="1"/>
  <c r="H161" i="7" s="1"/>
  <c r="L70" i="7"/>
  <c r="L102" i="7" s="1"/>
  <c r="L161" i="7" s="1"/>
  <c r="E21" i="10"/>
  <c r="J70" i="7"/>
  <c r="K70" i="7" s="1"/>
  <c r="S70" i="7" l="1"/>
  <c r="S102" i="7" s="1"/>
  <c r="S161" i="7" s="1"/>
  <c r="J102" i="7"/>
  <c r="J161" i="7" s="1"/>
  <c r="E24" i="10" l="1"/>
  <c r="E25" i="10" s="1"/>
  <c r="C163" i="7"/>
  <c r="C165" i="7" s="1"/>
  <c r="E27" i="10" l="1"/>
  <c r="E36" i="10"/>
  <c r="E42" i="10" s="1"/>
  <c r="I102" i="7"/>
  <c r="I161" i="7" s="1"/>
</calcChain>
</file>

<file path=xl/sharedStrings.xml><?xml version="1.0" encoding="utf-8"?>
<sst xmlns="http://schemas.openxmlformats.org/spreadsheetml/2006/main" count="26609" uniqueCount="2158">
  <si>
    <t>023400100100</t>
  </si>
  <si>
    <t>70131</t>
  </si>
  <si>
    <t>22020102</t>
  </si>
  <si>
    <t>22020301</t>
  </si>
  <si>
    <t>Office Stationeries/Computer Consumables</t>
  </si>
  <si>
    <t>22020309</t>
  </si>
  <si>
    <t>Uniforms &amp; other Clothing</t>
  </si>
  <si>
    <t>22020403</t>
  </si>
  <si>
    <t>Maintenance of Office/Residential Building</t>
  </si>
  <si>
    <t>22020405</t>
  </si>
  <si>
    <t>Maintenance of Plants/Generators</t>
  </si>
  <si>
    <t>22020406</t>
  </si>
  <si>
    <t>Other Maintenance Services</t>
  </si>
  <si>
    <t>22020501</t>
  </si>
  <si>
    <t>Workshops &amp; Training – Local</t>
  </si>
  <si>
    <t>22020801</t>
  </si>
  <si>
    <t>70133</t>
  </si>
  <si>
    <t>22020803</t>
  </si>
  <si>
    <t>Plant/Generator Fuel</t>
  </si>
  <si>
    <t>22020901</t>
  </si>
  <si>
    <t>Bank Charges (other than interest)</t>
  </si>
  <si>
    <t>70112</t>
  </si>
  <si>
    <t>22021003</t>
  </si>
  <si>
    <t>Publicity and Advertisement</t>
  </si>
  <si>
    <t>21010101</t>
  </si>
  <si>
    <t>22020101</t>
  </si>
  <si>
    <t>Total</t>
  </si>
  <si>
    <t>23510200</t>
  </si>
  <si>
    <t>Special Services</t>
  </si>
  <si>
    <t>70160</t>
  </si>
  <si>
    <t>012400700100</t>
  </si>
  <si>
    <t>70320</t>
  </si>
  <si>
    <t>22020401</t>
  </si>
  <si>
    <t>Maintenance of Motor Vehicle</t>
  </si>
  <si>
    <t>22020404</t>
  </si>
  <si>
    <t>22020701</t>
  </si>
  <si>
    <t>Financial Consulting</t>
  </si>
  <si>
    <t>22021004</t>
  </si>
  <si>
    <t>Medical Expenses - Local</t>
  </si>
  <si>
    <t>FIRE SERVICE</t>
  </si>
  <si>
    <t>RURAL ELECTRIFICATION BOARD</t>
  </si>
  <si>
    <t>22020604</t>
  </si>
  <si>
    <t>025300100100</t>
  </si>
  <si>
    <t>70610</t>
  </si>
  <si>
    <t>HOUSING &amp; PROPERTY DEVELOPMENT</t>
  </si>
  <si>
    <t>22020506</t>
  </si>
  <si>
    <t>Short Term Courses – International</t>
  </si>
  <si>
    <t>22020807</t>
  </si>
  <si>
    <t xml:space="preserve">Other Fuel/Lubricants </t>
  </si>
  <si>
    <t>022200100100</t>
  </si>
  <si>
    <t>MIN. OF COMMERCE, INDUSTRIES &amp; TOURISM</t>
  </si>
  <si>
    <t>70411</t>
  </si>
  <si>
    <t>22020305</t>
  </si>
  <si>
    <t>Printing of Non Security Documents</t>
  </si>
  <si>
    <t>22021021</t>
  </si>
  <si>
    <t>Special Days/Celebrations</t>
  </si>
  <si>
    <t>MICROFINANCE BANK</t>
  </si>
  <si>
    <t>022205900100</t>
  </si>
  <si>
    <t>025200100100</t>
  </si>
  <si>
    <t>Local Transport and Travelling (Training)</t>
  </si>
  <si>
    <t>Local Transport and Travelling (Others)</t>
  </si>
  <si>
    <t>22020402</t>
  </si>
  <si>
    <t>Maintenance of Office/Residential Furniture</t>
  </si>
  <si>
    <t>Other Fuel/Lubricants</t>
  </si>
  <si>
    <t>025210200100</t>
  </si>
  <si>
    <t>WATER CORPORATION</t>
  </si>
  <si>
    <t>70630</t>
  </si>
  <si>
    <t>22020201</t>
  </si>
  <si>
    <t>Electricity Charges</t>
  </si>
  <si>
    <t>025210300100</t>
  </si>
  <si>
    <t>051700100100</t>
  </si>
  <si>
    <t>22020310</t>
  </si>
  <si>
    <t>Teaching Aids/Instruction Materials</t>
  </si>
  <si>
    <t>22020311</t>
  </si>
  <si>
    <t>Food Stuff/Catering Materials Supplies</t>
  </si>
  <si>
    <t xml:space="preserve">Maintenance of Office/Residential Furniture </t>
  </si>
  <si>
    <t>70980</t>
  </si>
  <si>
    <t>MINISTRY OF EDUCATION</t>
  </si>
  <si>
    <t>051701000100</t>
  </si>
  <si>
    <t>22020505</t>
  </si>
  <si>
    <t>Short Term Courses – Local</t>
  </si>
  <si>
    <t>22040109</t>
  </si>
  <si>
    <t>Grants to Communities/NGOs</t>
  </si>
  <si>
    <t>AGENCY FOR MASS EDUCATION</t>
  </si>
  <si>
    <t>051705600100</t>
  </si>
  <si>
    <t>22020303</t>
  </si>
  <si>
    <t>News Papers</t>
  </si>
  <si>
    <t>SCHOLARSHIP BOARD</t>
  </si>
  <si>
    <t>051703100100</t>
  </si>
  <si>
    <t>LIBRARY BOARD</t>
  </si>
  <si>
    <t>051700800100</t>
  </si>
  <si>
    <t>70960</t>
  </si>
  <si>
    <t xml:space="preserve">Electricity Charges                                                   </t>
  </si>
  <si>
    <t>22021006</t>
  </si>
  <si>
    <t>Postages &amp; courier Services</t>
  </si>
  <si>
    <t>22020205</t>
  </si>
  <si>
    <t xml:space="preserve">Water Rates &amp; Charges                                                 </t>
  </si>
  <si>
    <t>22020304</t>
  </si>
  <si>
    <t>Magazines and Periodicals</t>
  </si>
  <si>
    <t>22021007</t>
  </si>
  <si>
    <t>Welfare Packages</t>
  </si>
  <si>
    <t>051705400100</t>
  </si>
  <si>
    <t>70922</t>
  </si>
  <si>
    <t>22020503</t>
  </si>
  <si>
    <t>TEACHING SERVICE BOARD</t>
  </si>
  <si>
    <t>052100100100</t>
  </si>
  <si>
    <t>22020307</t>
  </si>
  <si>
    <t>Drugs/Laboratory/Medical Supplies</t>
  </si>
  <si>
    <t>MINISTRY OF HEALTH</t>
  </si>
  <si>
    <t>70740</t>
  </si>
  <si>
    <t>052100100200</t>
  </si>
  <si>
    <t>052100100300</t>
  </si>
  <si>
    <t>052110200200</t>
  </si>
  <si>
    <t>22020203</t>
  </si>
  <si>
    <t xml:space="preserve">Internet Access Charges                                               </t>
  </si>
  <si>
    <t>70731</t>
  </si>
  <si>
    <t>70722</t>
  </si>
  <si>
    <t>22020306</t>
  </si>
  <si>
    <t>Printing of Security Documents</t>
  </si>
  <si>
    <t>22020414</t>
  </si>
  <si>
    <t>Maintenance of Heavy Duty Machines/Equipment</t>
  </si>
  <si>
    <t>22020502</t>
  </si>
  <si>
    <t>Workshops &amp; Training – International</t>
  </si>
  <si>
    <t>22020605</t>
  </si>
  <si>
    <t xml:space="preserve">Cleaning and Fumigation Services                                      </t>
  </si>
  <si>
    <t>22020709</t>
  </si>
  <si>
    <t>Audit Consultancy</t>
  </si>
  <si>
    <t>22020902</t>
  </si>
  <si>
    <t>Insurance Premium</t>
  </si>
  <si>
    <t>Conference &amp; Seminars – Local</t>
  </si>
  <si>
    <t>052110200100</t>
  </si>
  <si>
    <t>HOSPITAL MANAGEMENT BOARD</t>
  </si>
  <si>
    <t>052110400100</t>
  </si>
  <si>
    <t>70734</t>
  </si>
  <si>
    <t>COLLEGE OF NURSING &amp; MIDWIFERY</t>
  </si>
  <si>
    <t>052100300100</t>
  </si>
  <si>
    <t>22020308</t>
  </si>
  <si>
    <t>Field &amp; Camping Materials Supplies</t>
  </si>
  <si>
    <t>PRIMARY HEALTHCARE MANAGEMENT BOARD</t>
  </si>
  <si>
    <t>052110600100</t>
  </si>
  <si>
    <t>053505700100</t>
  </si>
  <si>
    <t>70540</t>
  </si>
  <si>
    <t>AFFORESTATION</t>
  </si>
  <si>
    <t>053505600100</t>
  </si>
  <si>
    <t>23520100</t>
  </si>
  <si>
    <t>70422</t>
  </si>
  <si>
    <t>NEAZDP</t>
  </si>
  <si>
    <t>22020409</t>
  </si>
  <si>
    <t>Maintenance of Railway Equipment</t>
  </si>
  <si>
    <t>70421</t>
  </si>
  <si>
    <t>22020708</t>
  </si>
  <si>
    <t>Medical Consulting</t>
  </si>
  <si>
    <t>22040101</t>
  </si>
  <si>
    <t>Grants to other State Governments – current</t>
  </si>
  <si>
    <t>MODERN ABATTOIR</t>
  </si>
  <si>
    <t>Admin Code</t>
  </si>
  <si>
    <t>22020800</t>
  </si>
  <si>
    <t>Cleaning and Fumigation Services</t>
  </si>
  <si>
    <t>32010501</t>
  </si>
  <si>
    <t xml:space="preserve">Purchase of Agricultural Equipment </t>
  </si>
  <si>
    <t>Rehabilitation/Repairs of Agricultural Equipment</t>
  </si>
  <si>
    <t>32010107</t>
  </si>
  <si>
    <t>Research and Development</t>
  </si>
  <si>
    <t>Monitoring and Evaluation</t>
  </si>
  <si>
    <t xml:space="preserve">Counterpart Fund </t>
  </si>
  <si>
    <t>70942</t>
  </si>
  <si>
    <t>YOBE STATE UNIVERSITY</t>
  </si>
  <si>
    <t>22020204</t>
  </si>
  <si>
    <t xml:space="preserve">Satellites Broadcasting Access Charges                                </t>
  </si>
  <si>
    <t>22020206</t>
  </si>
  <si>
    <t xml:space="preserve">Sewage Charges                                                      </t>
  </si>
  <si>
    <t>22020312</t>
  </si>
  <si>
    <t xml:space="preserve">Sanitary Materials </t>
  </si>
  <si>
    <t>22020314</t>
  </si>
  <si>
    <t xml:space="preserve">Examination Materials </t>
  </si>
  <si>
    <t>22020601</t>
  </si>
  <si>
    <t>Security Services</t>
  </si>
  <si>
    <t>22020603</t>
  </si>
  <si>
    <t>Residential Rent</t>
  </si>
  <si>
    <t>22021001</t>
  </si>
  <si>
    <t>Refreshment &amp; Meals</t>
  </si>
  <si>
    <t>22021002</t>
  </si>
  <si>
    <t>Honorarium &amp; Sitting Allowance</t>
  </si>
  <si>
    <t>22021008</t>
  </si>
  <si>
    <t>Subscription to Professional Bodies</t>
  </si>
  <si>
    <t>22021009</t>
  </si>
  <si>
    <t>Sporting Activities</t>
  </si>
  <si>
    <t>051706500100</t>
  </si>
  <si>
    <t>COLLEGE OF EDUCATION GASHUA</t>
  </si>
  <si>
    <t>70941</t>
  </si>
  <si>
    <t>051706600100</t>
  </si>
  <si>
    <t>23530400</t>
  </si>
  <si>
    <t>051706700100</t>
  </si>
  <si>
    <t>COLLEGE OF AGRICULTURE, GUJBA</t>
  </si>
  <si>
    <t>23510600</t>
  </si>
  <si>
    <t>STATE POLYTECHNIC, GEIDAM</t>
  </si>
  <si>
    <t>051706800100</t>
  </si>
  <si>
    <t>22020504</t>
  </si>
  <si>
    <t>Conference &amp; Seminars – International</t>
  </si>
  <si>
    <t>053500100100</t>
  </si>
  <si>
    <t>MINISTRY OF ENVIRONMENT</t>
  </si>
  <si>
    <t>22020316</t>
  </si>
  <si>
    <t>Procurement of Seeds &amp; Seedlings</t>
  </si>
  <si>
    <t>YOSACA</t>
  </si>
  <si>
    <t>051702100100</t>
  </si>
  <si>
    <t>AGRICULTURAL DEVELOPMENT PROGRAMME</t>
  </si>
  <si>
    <t>32010601</t>
  </si>
  <si>
    <t>32010602</t>
  </si>
  <si>
    <t>32010603</t>
  </si>
  <si>
    <t>32010604</t>
  </si>
  <si>
    <t>32010301</t>
  </si>
  <si>
    <t>32010310</t>
  </si>
  <si>
    <t>32010102</t>
  </si>
  <si>
    <t>Construction of Roads</t>
  </si>
  <si>
    <t>32010112</t>
  </si>
  <si>
    <t>32010207</t>
  </si>
  <si>
    <t>32010203</t>
  </si>
  <si>
    <t>70560</t>
  </si>
  <si>
    <t>YOSEPA</t>
  </si>
  <si>
    <t>Chairs</t>
  </si>
  <si>
    <t>Tables</t>
  </si>
  <si>
    <t>SCIENCE &amp; TECHNICAL SCHOOLS BOARD</t>
  </si>
  <si>
    <t>Direct Teaching &amp; Laboratory Cost</t>
  </si>
  <si>
    <t>22021010</t>
  </si>
  <si>
    <t>025000100100</t>
  </si>
  <si>
    <t>FISCAL RESPONSIBILITY BOARD</t>
  </si>
  <si>
    <t/>
  </si>
  <si>
    <t>Stools</t>
  </si>
  <si>
    <t>32010606</t>
  </si>
  <si>
    <t>Ceiling Fans</t>
  </si>
  <si>
    <t>Rugs and Carpets</t>
  </si>
  <si>
    <t>32010609</t>
  </si>
  <si>
    <t>Desks</t>
  </si>
  <si>
    <t>Rehabilitation/Repairs of Office Building</t>
  </si>
  <si>
    <t>FIRE SERVICE BOARD</t>
  </si>
  <si>
    <t>03101</t>
  </si>
  <si>
    <t>021510200100</t>
  </si>
  <si>
    <t>051705500100</t>
  </si>
  <si>
    <t>Construction/Provision of Office Building</t>
  </si>
  <si>
    <t>32010305</t>
  </si>
  <si>
    <t>32010311</t>
  </si>
  <si>
    <t>Spare Parts and Tools</t>
  </si>
  <si>
    <t>32010209</t>
  </si>
  <si>
    <t>32010405</t>
  </si>
  <si>
    <t>32010307</t>
  </si>
  <si>
    <t>32010406</t>
  </si>
  <si>
    <t>Tricycles</t>
  </si>
  <si>
    <t>32010502</t>
  </si>
  <si>
    <t>32010505</t>
  </si>
  <si>
    <t>32010308</t>
  </si>
  <si>
    <t>32010313</t>
  </si>
  <si>
    <t>Rehabilitation/Repairs of Water Facilities</t>
  </si>
  <si>
    <t>023400100200</t>
  </si>
  <si>
    <t>32010101</t>
  </si>
  <si>
    <t>032605300100</t>
  </si>
  <si>
    <t>22020702</t>
  </si>
  <si>
    <t>Information Technology Consulting</t>
  </si>
  <si>
    <t>SHARIA COURT OF APPEAL</t>
  </si>
  <si>
    <t>031800100100</t>
  </si>
  <si>
    <t>70111</t>
  </si>
  <si>
    <t>70330</t>
  </si>
  <si>
    <t>JUDICIAL SERVICE COMMISSION</t>
  </si>
  <si>
    <t>032600100200</t>
  </si>
  <si>
    <t>PREROGATIVE OF MERCY</t>
  </si>
  <si>
    <t>032600100100</t>
  </si>
  <si>
    <t>MINISTRY OF JUSTICE</t>
  </si>
  <si>
    <t>02101</t>
  </si>
  <si>
    <t>22020104</t>
  </si>
  <si>
    <t xml:space="preserve">International Transport and Travelling (Others)                                 </t>
  </si>
  <si>
    <t>22020703</t>
  </si>
  <si>
    <t>Legal Services</t>
  </si>
  <si>
    <t>HIGH COURT OF JUSTICE</t>
  </si>
  <si>
    <t>032605100100</t>
  </si>
  <si>
    <t>032605100200</t>
  </si>
  <si>
    <t>032605200100</t>
  </si>
  <si>
    <t>ADMIN CODE</t>
  </si>
  <si>
    <t>ECONOMIC CODE</t>
  </si>
  <si>
    <t>G.L</t>
  </si>
  <si>
    <t>ACTUAL NO OF STAFF 2018</t>
  </si>
  <si>
    <t>ACTUAL SALARY JAN-DEC 2018</t>
  </si>
  <si>
    <t>APPROVED ESTIMATES 2019</t>
  </si>
  <si>
    <t>ACTUAL SALARY JAN-AUG 2019</t>
  </si>
  <si>
    <t>PROPOSED ESTIMATES 2020</t>
  </si>
  <si>
    <t>PROJECTED ESTIMATES 2021</t>
  </si>
  <si>
    <t>PROJECTED ESTIMATES 2022</t>
  </si>
  <si>
    <t>Leave Transport</t>
  </si>
  <si>
    <t>Hon. Comm/Perm. Sec/E.S/Chairman/Registrar</t>
  </si>
  <si>
    <t>Total Staff &amp; Personnel Cost</t>
  </si>
  <si>
    <t>Refunds</t>
  </si>
  <si>
    <t>Total Overhead cost</t>
  </si>
  <si>
    <t>Consolidated Salary</t>
  </si>
  <si>
    <t>051400100100</t>
  </si>
  <si>
    <t>MINISTRY OF WOMEN AFFAIRS</t>
  </si>
  <si>
    <t>22021018</t>
  </si>
  <si>
    <t>Gender</t>
  </si>
  <si>
    <t>MIN. OF YOUTH, SPORTS, SOCIAL &amp; COM. DEV.</t>
  </si>
  <si>
    <t>051300100100</t>
  </si>
  <si>
    <t>22021019</t>
  </si>
  <si>
    <t>Medical Expenses – International</t>
  </si>
  <si>
    <t>NYSC</t>
  </si>
  <si>
    <t>051300100200</t>
  </si>
  <si>
    <t>051300100300</t>
  </si>
  <si>
    <t>051700300100</t>
  </si>
  <si>
    <t>70912</t>
  </si>
  <si>
    <t>22020602</t>
  </si>
  <si>
    <t>Office Rent</t>
  </si>
  <si>
    <t>22040202</t>
  </si>
  <si>
    <t>Grants to Foreign International Organizations</t>
  </si>
  <si>
    <t>22020706</t>
  </si>
  <si>
    <t>Surveying Services</t>
  </si>
  <si>
    <t>22020711</t>
  </si>
  <si>
    <t>Supervision and Management Expenses</t>
  </si>
  <si>
    <t>Total Overhead Cost</t>
  </si>
  <si>
    <t>00030000020101</t>
  </si>
  <si>
    <t>MINISTRY OF WATER RESOURCES</t>
  </si>
  <si>
    <t>012300100100</t>
  </si>
  <si>
    <t>23510300</t>
  </si>
  <si>
    <t>012300400100</t>
  </si>
  <si>
    <t>012300300100</t>
  </si>
  <si>
    <t>70830</t>
  </si>
  <si>
    <t>00050000020000</t>
  </si>
  <si>
    <t>YOBE STATE PRINTING CORPORATION</t>
  </si>
  <si>
    <t>011200400100</t>
  </si>
  <si>
    <t>22020103</t>
  </si>
  <si>
    <t xml:space="preserve">International Transport and Travelling (Training)                                 </t>
  </si>
  <si>
    <t>32010105</t>
  </si>
  <si>
    <t>32010108</t>
  </si>
  <si>
    <t>Rehabilitation/Repairs of Residential Building</t>
  </si>
  <si>
    <t>016200100100</t>
  </si>
  <si>
    <t>70840</t>
  </si>
  <si>
    <t>MINISTRY OF RELIGIOUS AFFAIRS</t>
  </si>
  <si>
    <t>00020000010000</t>
  </si>
  <si>
    <t>32010109</t>
  </si>
  <si>
    <t>Rehabilitation/Repairs of School Building</t>
  </si>
  <si>
    <t>70660</t>
  </si>
  <si>
    <t>Completion of Cargo International Airport</t>
  </si>
  <si>
    <t>Purchase of Generators such as Perkins Caterpillars, Marapco, and Mikano etc. Capacity ranging from 30KVA, 60KVA, 100KVA, 150 KVA, 250 KVA, 350 KVA, 550 KVA and 650 KVA etc.</t>
  </si>
  <si>
    <t>Purchase of Laptops, Desktop, Photocopier and wireless internet</t>
  </si>
  <si>
    <t>Purchase of Fire Extinguisher, Safety, Jacket, Safety Boot, and Hand Gloves</t>
  </si>
  <si>
    <t>021500100100</t>
  </si>
  <si>
    <t>22050103</t>
  </si>
  <si>
    <t>Purchase of Fertilizer</t>
  </si>
  <si>
    <t>32010214</t>
  </si>
  <si>
    <t>Construction of Markets/Parks</t>
  </si>
  <si>
    <t>IRRIGATION PROGRAMME</t>
  </si>
  <si>
    <t>021500100400</t>
  </si>
  <si>
    <t>011103700100</t>
  </si>
  <si>
    <t>LOCAL GOVERNMENT AUDIT</t>
  </si>
  <si>
    <t>014000200100</t>
  </si>
  <si>
    <t xml:space="preserve">Maintenance of Motor Vehicle </t>
  </si>
  <si>
    <t>32010129</t>
  </si>
  <si>
    <t>32010104</t>
  </si>
  <si>
    <t>32010110</t>
  </si>
  <si>
    <t>Rehabilitation/Repairs of Hospital Building</t>
  </si>
  <si>
    <t>23540000</t>
  </si>
  <si>
    <t>Beds &amp; Beddings</t>
  </si>
  <si>
    <t>32010106</t>
  </si>
  <si>
    <t>32010503</t>
  </si>
  <si>
    <t>32010510</t>
  </si>
  <si>
    <t>Television Sets</t>
  </si>
  <si>
    <t>32010508</t>
  </si>
  <si>
    <t>32010509</t>
  </si>
  <si>
    <t>00050000020105</t>
  </si>
  <si>
    <t>00050000020102</t>
  </si>
  <si>
    <t>00050000020106</t>
  </si>
  <si>
    <t>32010314</t>
  </si>
  <si>
    <t>Purchase of Computers</t>
  </si>
  <si>
    <t>011100100100</t>
  </si>
  <si>
    <t>22021023</t>
  </si>
  <si>
    <t>Souvenir/Gifts</t>
  </si>
  <si>
    <t>71091</t>
  </si>
  <si>
    <t>32010302</t>
  </si>
  <si>
    <t>23530200</t>
  </si>
  <si>
    <t xml:space="preserve">Purchased of tractors </t>
  </si>
  <si>
    <t>011100100200</t>
  </si>
  <si>
    <t>011100800100</t>
  </si>
  <si>
    <t>22030102</t>
  </si>
  <si>
    <t>Bicycle Advances</t>
  </si>
  <si>
    <t>Construction of Constituency Mosque</t>
  </si>
  <si>
    <t>Construction of Islamiyya</t>
  </si>
  <si>
    <t>011101300100</t>
  </si>
  <si>
    <t>OFFICE OF THE SECRETARY TO THE STATE GOVT</t>
  </si>
  <si>
    <t>011102100100</t>
  </si>
  <si>
    <t>011102100200</t>
  </si>
  <si>
    <t>011102100300</t>
  </si>
  <si>
    <t>011102100400</t>
  </si>
  <si>
    <t>LOCAL GOVERNMENT PENSION BOARD</t>
  </si>
  <si>
    <t>021500100200</t>
  </si>
  <si>
    <t>YOBE BROADCASTING CORPORATION (YBC)</t>
  </si>
  <si>
    <t>YOBE STATE TELEVISION (YTV)</t>
  </si>
  <si>
    <t>012500100100</t>
  </si>
  <si>
    <t>OFFICE OF THE HEAD OF SERVICE</t>
  </si>
  <si>
    <t>22020202</t>
  </si>
  <si>
    <t xml:space="preserve">Telephone charges                                                     </t>
  </si>
  <si>
    <t>Postages &amp; Courier Services</t>
  </si>
  <si>
    <t>023800100100</t>
  </si>
  <si>
    <t>22021014</t>
  </si>
  <si>
    <t>Annual Budget Expenses &amp; Administration</t>
  </si>
  <si>
    <t>023800100200</t>
  </si>
  <si>
    <t>023800100300</t>
  </si>
  <si>
    <t>023800100400</t>
  </si>
  <si>
    <t>YOBE STATE BUREAU OF STATISTICS</t>
  </si>
  <si>
    <t>023800100500</t>
  </si>
  <si>
    <t>011100100301</t>
  </si>
  <si>
    <t>011100100302</t>
  </si>
  <si>
    <t>011100100303</t>
  </si>
  <si>
    <t>011100100304</t>
  </si>
  <si>
    <t>011100100305</t>
  </si>
  <si>
    <t>011100100306</t>
  </si>
  <si>
    <t>011100100307</t>
  </si>
  <si>
    <t>011100100308</t>
  </si>
  <si>
    <t>011100100309</t>
  </si>
  <si>
    <t>011100100310</t>
  </si>
  <si>
    <t>011100100311</t>
  </si>
  <si>
    <t>011100100312</t>
  </si>
  <si>
    <t>BUREAU ON PUBLIC PROCUREMENT</t>
  </si>
  <si>
    <t>011100500100</t>
  </si>
  <si>
    <t>SUSTAINABLE DEVELOPMENT GOALS (SDGs)</t>
  </si>
  <si>
    <t>011101000100</t>
  </si>
  <si>
    <t>22020710</t>
  </si>
  <si>
    <t xml:space="preserve">Maintenance of motor vehicle  </t>
  </si>
  <si>
    <t xml:space="preserve">Refreshment &amp; meals </t>
  </si>
  <si>
    <t xml:space="preserve">Publicity and advertisement  </t>
  </si>
  <si>
    <t>CIVIL SERVICE COMMISSION</t>
  </si>
  <si>
    <t>014700100100</t>
  </si>
  <si>
    <t>014700200100</t>
  </si>
  <si>
    <t>LOCAL GOVT SERVICE COMMISSION</t>
  </si>
  <si>
    <t>022205200100</t>
  </si>
  <si>
    <t>Construction of Toilet</t>
  </si>
  <si>
    <t>32010121</t>
  </si>
  <si>
    <t>Wall Fencing</t>
  </si>
  <si>
    <t>STATE HOTELS BOARD</t>
  </si>
  <si>
    <t>014800100100</t>
  </si>
  <si>
    <t>STATE INDEPENDENT ELECTORAL COMMISSION</t>
  </si>
  <si>
    <t>21020101</t>
  </si>
  <si>
    <t xml:space="preserve">016200100200 </t>
  </si>
  <si>
    <t>Motor Vehicle Fuel</t>
  </si>
  <si>
    <t>PILOT LIVESTOCK</t>
  </si>
  <si>
    <t>021500100300</t>
  </si>
  <si>
    <t>Procurement Of Seeds &amp; Seedlings</t>
  </si>
  <si>
    <t>Maintenance Of Motor Vehicle</t>
  </si>
  <si>
    <t>32010205</t>
  </si>
  <si>
    <t>Purchase of Diving Equipment</t>
  </si>
  <si>
    <t>Zoos, Parks &amp; Reserves</t>
  </si>
  <si>
    <t>MINISTRY OF COMMERCE</t>
  </si>
  <si>
    <t>SMALL &amp; MEDIUM SCALE ENTREPRISES</t>
  </si>
  <si>
    <t>Maintenance Of Plants/Generators</t>
  </si>
  <si>
    <t xml:space="preserve">022205100100 </t>
  </si>
  <si>
    <t>32010114</t>
  </si>
  <si>
    <t>Acquisition of Office Building</t>
  </si>
  <si>
    <t>32010312</t>
  </si>
  <si>
    <t>32010128</t>
  </si>
  <si>
    <t>32010611</t>
  </si>
  <si>
    <t>32030113</t>
  </si>
  <si>
    <t>Construction of Airport</t>
  </si>
  <si>
    <t>32010202</t>
  </si>
  <si>
    <t>32010221</t>
  </si>
  <si>
    <t>Rehabilitation/Repairs of Roads</t>
  </si>
  <si>
    <t>32010220</t>
  </si>
  <si>
    <t>32010217</t>
  </si>
  <si>
    <t>32010218</t>
  </si>
  <si>
    <t>Surveying Equipment</t>
  </si>
  <si>
    <t>Rehabilitation/Repairs of Power Generating Plants</t>
  </si>
  <si>
    <t>32010318</t>
  </si>
  <si>
    <t>Printing Of Non Security Documents</t>
  </si>
  <si>
    <t xml:space="preserve">012305700100 </t>
  </si>
  <si>
    <t>Anniversaries/Celebration</t>
  </si>
  <si>
    <t>32030111</t>
  </si>
  <si>
    <t>32030114</t>
  </si>
  <si>
    <t>32030109</t>
  </si>
  <si>
    <t>32010317</t>
  </si>
  <si>
    <t xml:space="preserve">032600100300 </t>
  </si>
  <si>
    <t xml:space="preserve">032600100400 </t>
  </si>
  <si>
    <t xml:space="preserve">032600100500 </t>
  </si>
  <si>
    <t>32030115</t>
  </si>
  <si>
    <t>32010122</t>
  </si>
  <si>
    <t>32010199</t>
  </si>
  <si>
    <t>Construction/Provision Sporting &amp; Gaming Facilities</t>
  </si>
  <si>
    <t xml:space="preserve">051700100200 </t>
  </si>
  <si>
    <t xml:space="preserve">051700100300 </t>
  </si>
  <si>
    <t>SUBEB</t>
  </si>
  <si>
    <t>COUNCIL FOR ARTS &amp; CULTURE</t>
  </si>
  <si>
    <t>32010125</t>
  </si>
  <si>
    <t>32010319</t>
  </si>
  <si>
    <t>32030112</t>
  </si>
  <si>
    <t xml:space="preserve">Purchase of Power Generating Set </t>
  </si>
  <si>
    <t xml:space="preserve">051706400100 </t>
  </si>
  <si>
    <t xml:space="preserve">051703000100 </t>
  </si>
  <si>
    <t>ARABIC AND ISLAMIC EDUCATION BOARD</t>
  </si>
  <si>
    <t>32010309</t>
  </si>
  <si>
    <t>YOBE STATE SCHOLARSHIP BOARD</t>
  </si>
  <si>
    <t>CABS, POTISKUM</t>
  </si>
  <si>
    <t>Construction/Provision of Libraries</t>
  </si>
  <si>
    <t>Purchase of Fire Fighting Equipment</t>
  </si>
  <si>
    <t>Rehabilitation/Repairs of ICT Infrastructure</t>
  </si>
  <si>
    <t>Purchase of Electrical Equipment</t>
  </si>
  <si>
    <t>32010226</t>
  </si>
  <si>
    <t>32010320</t>
  </si>
  <si>
    <t>Air-Conditioners</t>
  </si>
  <si>
    <t>Curtains &amp; Windows Blind</t>
  </si>
  <si>
    <t>Bed-Tables/Side-Lockers</t>
  </si>
  <si>
    <t>32010607</t>
  </si>
  <si>
    <t>32010610</t>
  </si>
  <si>
    <t>32010612</t>
  </si>
  <si>
    <t>32010614</t>
  </si>
  <si>
    <t>32010617</t>
  </si>
  <si>
    <t>Boundary Pillars/right of ways/road signs</t>
  </si>
  <si>
    <t>Construction/Provision of School Building</t>
  </si>
  <si>
    <t>32010299</t>
  </si>
  <si>
    <t>Boreholes and other Water Facilities</t>
  </si>
  <si>
    <t>Trucks/Tankers/Tractors/Bull Dozers etc.</t>
  </si>
  <si>
    <t>32030116</t>
  </si>
  <si>
    <t>Margin for increases in cost (Election Activities)</t>
  </si>
  <si>
    <t>32010321</t>
  </si>
  <si>
    <t>Alternative Energy</t>
  </si>
  <si>
    <t xml:space="preserve">Purchase of Printers </t>
  </si>
  <si>
    <t>Rehabilitation/Repairs of Sporting Facilities</t>
  </si>
  <si>
    <t>Rehabilitation/Repairs of Electricity</t>
  </si>
  <si>
    <t>Other Storage Facilities</t>
  </si>
  <si>
    <t>32010219</t>
  </si>
  <si>
    <t>Water Pollution Control</t>
  </si>
  <si>
    <t>32010316</t>
  </si>
  <si>
    <t>32010322</t>
  </si>
  <si>
    <t>32010216</t>
  </si>
  <si>
    <t>32010315</t>
  </si>
  <si>
    <t>32010117</t>
  </si>
  <si>
    <t>Tender Fees</t>
  </si>
  <si>
    <t>Contractor Registration Fees</t>
  </si>
  <si>
    <t>TOTAL</t>
  </si>
  <si>
    <t>Cinematograph Licenses</t>
  </si>
  <si>
    <t>012301300100</t>
  </si>
  <si>
    <t>YOBE STATE TELEVISON (YTV)</t>
  </si>
  <si>
    <t>Announcement Fees</t>
  </si>
  <si>
    <t>News Coverage &amp; Promotion Fees</t>
  </si>
  <si>
    <t>Workshop Earnings</t>
  </si>
  <si>
    <t>012305700100</t>
  </si>
  <si>
    <t>COUNCIL FOR ARTS AND CULTURE</t>
  </si>
  <si>
    <t>Rent on Government Buildings</t>
  </si>
  <si>
    <t>OFFICE OF THE SECRETARY TO STATE GOVT</t>
  </si>
  <si>
    <t>Other Fees</t>
  </si>
  <si>
    <t>Sales of Journal &amp; Publications</t>
  </si>
  <si>
    <t>014000100100</t>
  </si>
  <si>
    <t>OFFICE OF THE AUDITOR GENERAL</t>
  </si>
  <si>
    <t>Professional Registration Fees</t>
  </si>
  <si>
    <t>LOCAL GOVERNMENT AUDIT DEPARTMENT</t>
  </si>
  <si>
    <t>LOCAL GOVERNMENT SERVICE COMMISSION</t>
  </si>
  <si>
    <t>Dried fish and meat license</t>
  </si>
  <si>
    <t>Pet Dog license</t>
  </si>
  <si>
    <t>Fishing permit license</t>
  </si>
  <si>
    <t>Hunting permit license</t>
  </si>
  <si>
    <t>Produce buyer license</t>
  </si>
  <si>
    <t>Health Facilities Licenses</t>
  </si>
  <si>
    <t>Animal import license</t>
  </si>
  <si>
    <t>Reg/Renewal of Livestock /Poultry farmers</t>
  </si>
  <si>
    <t>Agricultural/Veterinary Services Fees</t>
  </si>
  <si>
    <t>Inspection Fees</t>
  </si>
  <si>
    <t>Sale of Vaccines (animal)</t>
  </si>
  <si>
    <t>Sales of Improved Seeds/Chemicals</t>
  </si>
  <si>
    <t>Proceed from sales of farm produce</t>
  </si>
  <si>
    <t>Sales of Fertilizer</t>
  </si>
  <si>
    <t>Animal Traction Repayment</t>
  </si>
  <si>
    <t>MODERN ABATTIOR</t>
  </si>
  <si>
    <t>Tractor Hiring Service</t>
  </si>
  <si>
    <t>Registration of Agro Chemical Shops</t>
  </si>
  <si>
    <t>Earning from Hire of Tractor/Harvesters</t>
  </si>
  <si>
    <t>021511000100</t>
  </si>
  <si>
    <t>022000100100</t>
  </si>
  <si>
    <t>MINISTRY OF FINANCE</t>
  </si>
  <si>
    <t>Sales of Stores</t>
  </si>
  <si>
    <t>Proceeds from Sales of Government Vehicles</t>
  </si>
  <si>
    <t>Lease Rentals</t>
  </si>
  <si>
    <t>Motor Vehicles Refurbishing Loan Repayment</t>
  </si>
  <si>
    <t>Furniture Loan Repayment</t>
  </si>
  <si>
    <t>022000800100</t>
  </si>
  <si>
    <t>BOARD OF INTERNAL REVENUE</t>
  </si>
  <si>
    <t>Pay As You Earn</t>
  </si>
  <si>
    <t>Direct Assessment Tax</t>
  </si>
  <si>
    <t>Stamp Duty Tax</t>
  </si>
  <si>
    <t>Withholding Tax</t>
  </si>
  <si>
    <t>Property Tax</t>
  </si>
  <si>
    <t>Motor Vehicle Licenses</t>
  </si>
  <si>
    <t>Drivers' Licenses</t>
  </si>
  <si>
    <t>Trade Permit Licenses</t>
  </si>
  <si>
    <t>Taxi Registration (Side Badge) Licenses</t>
  </si>
  <si>
    <t>Driver's Badge Lincenses</t>
  </si>
  <si>
    <t>Vehicle Registration</t>
  </si>
  <si>
    <t>Vehicle Plate Number</t>
  </si>
  <si>
    <t>Miscellaneous Fines</t>
  </si>
  <si>
    <t>022205100100</t>
  </si>
  <si>
    <t>SMALL SCALE &amp; INDUSTRIES</t>
  </si>
  <si>
    <t>022201800100</t>
  </si>
  <si>
    <t>YOBE INVESTMENT COMPANY</t>
  </si>
  <si>
    <t>Rent on Government Properties</t>
  </si>
  <si>
    <t>Certificate of Road Worthiness</t>
  </si>
  <si>
    <t>Road Cut Fees</t>
  </si>
  <si>
    <t>Road Cut Fines</t>
  </si>
  <si>
    <t>Road traffic offence fines</t>
  </si>
  <si>
    <t>Earning from VIO Charges</t>
  </si>
  <si>
    <t>YOBE TRANSPORT CORPORATION</t>
  </si>
  <si>
    <t>025301000100</t>
  </si>
  <si>
    <t>HOUSING AND PROPERTY DEVELOPMENT</t>
  </si>
  <si>
    <t>C of O Processing Fees</t>
  </si>
  <si>
    <t>Deeds Registration Fees</t>
  </si>
  <si>
    <t>Survey/Planning/Building Fees</t>
  </si>
  <si>
    <t>Land Use Fees</t>
  </si>
  <si>
    <t>Application Fees</t>
  </si>
  <si>
    <t>Change of Purpose</t>
  </si>
  <si>
    <t>Document Registration</t>
  </si>
  <si>
    <t>Sales of Maps</t>
  </si>
  <si>
    <t>Sales of Building Plan</t>
  </si>
  <si>
    <t>Rents &amp; Premium on the Allocation of Land</t>
  </si>
  <si>
    <t>Rent Surface Mining/Sand/Laterite</t>
  </si>
  <si>
    <t>Housing Refurbishing Loan Repayment</t>
  </si>
  <si>
    <t>Vetting Fees</t>
  </si>
  <si>
    <t>Court Order Fines</t>
  </si>
  <si>
    <t>Refuse Collection and Disposal Fees</t>
  </si>
  <si>
    <t>Court Fees</t>
  </si>
  <si>
    <t>Marriage/Divorce Fees</t>
  </si>
  <si>
    <t>Court Sermons Fees</t>
  </si>
  <si>
    <t>Affidavits</t>
  </si>
  <si>
    <t>Letter of Administration Fees</t>
  </si>
  <si>
    <t>Probate Fees</t>
  </si>
  <si>
    <t>Signing of Forms Fees</t>
  </si>
  <si>
    <t>Filing Fees</t>
  </si>
  <si>
    <t>Certificate of Judgment</t>
  </si>
  <si>
    <t>Counter Affidavits</t>
  </si>
  <si>
    <t>AREA COURT DIVISION</t>
  </si>
  <si>
    <t>SHARIA COUR OF APPEAL</t>
  </si>
  <si>
    <t>MIN. OF YOUTH, SPORT &amp; SOCIAL COMM. DEV.</t>
  </si>
  <si>
    <t>YOBE STATE DESERT STARS</t>
  </si>
  <si>
    <t>Stadium Gate Fees</t>
  </si>
  <si>
    <t>Lost and Replacement fines</t>
  </si>
  <si>
    <t>051701800100</t>
  </si>
  <si>
    <t>MAI IDRISS ALOOMA POLYTECHNIC GEIDAM</t>
  </si>
  <si>
    <t>Laboratory Fees</t>
  </si>
  <si>
    <t>School/Tuition/Examination Fees</t>
  </si>
  <si>
    <t>YOBE STATE UNIVERSITY DAMATURU</t>
  </si>
  <si>
    <t>Sales of Consultancy Registration Forms</t>
  </si>
  <si>
    <t>UMAR SULEIMAN COLLEGE OF EDUC. GASHUA</t>
  </si>
  <si>
    <t>Other Investment Income</t>
  </si>
  <si>
    <t>COLLEGE OF ADMIN. AND BUSINESS STUDIES</t>
  </si>
  <si>
    <t>COLLEGE OF AGRIC GUJBA</t>
  </si>
  <si>
    <t>Patent Medicine &amp; Drug Stores Licenses</t>
  </si>
  <si>
    <t>YOBE STATE UNIVERSITY TEACHING HOSPITAL</t>
  </si>
  <si>
    <t>SHEHU SULE COLLEGE OF NURSING</t>
  </si>
  <si>
    <t>COLLEGE OF HEALTH &amp; TECHNOLOGY NGURU</t>
  </si>
  <si>
    <t>Bill Board Advertisement Fees</t>
  </si>
  <si>
    <t>Business/Trade Operating Fees</t>
  </si>
  <si>
    <t>Timber &amp; Forest Fees</t>
  </si>
  <si>
    <t>Parking Fees</t>
  </si>
  <si>
    <t>Reg./Renewal of Environmental Dump Site</t>
  </si>
  <si>
    <t>Reg./Renewal of Telecom System (Mast)</t>
  </si>
  <si>
    <t>Firewood Trafficking Fines</t>
  </si>
  <si>
    <t>Forest Offence Fines</t>
  </si>
  <si>
    <t>TOTAL IGR</t>
  </si>
  <si>
    <t>CAPITAL RECEIPTS</t>
  </si>
  <si>
    <t>Internal Grants</t>
  </si>
  <si>
    <t>State and LG Joint Projects</t>
  </si>
  <si>
    <t>UBE Matching Grants</t>
  </si>
  <si>
    <t>FGN Grant for SDG</t>
  </si>
  <si>
    <t>Sub-Total Internal Grant</t>
  </si>
  <si>
    <t>External Grants</t>
  </si>
  <si>
    <t>BESDA</t>
  </si>
  <si>
    <t>YESSO (IDA)</t>
  </si>
  <si>
    <t>10t</t>
  </si>
  <si>
    <t>SLOGOR</t>
  </si>
  <si>
    <t>DLI (WORLD BANK)</t>
  </si>
  <si>
    <t>EU</t>
  </si>
  <si>
    <t>MCRP</t>
  </si>
  <si>
    <t>Total External Grant</t>
  </si>
  <si>
    <t>FADAMA III</t>
  </si>
  <si>
    <t>IFAD</t>
  </si>
  <si>
    <t>NPFS</t>
  </si>
  <si>
    <t>TOTAL GRANTS</t>
  </si>
  <si>
    <t>Other Receipts</t>
  </si>
  <si>
    <t>Internal Loans</t>
  </si>
  <si>
    <t>Construction/Provision of Residential Buildings</t>
  </si>
  <si>
    <t>COLLEGE OF HEALTH TECHNOLOGY, NGURU</t>
  </si>
  <si>
    <t>Tuition, Registration &amp; Exam fees</t>
  </si>
  <si>
    <t xml:space="preserve">052110700100 </t>
  </si>
  <si>
    <t>70530</t>
  </si>
  <si>
    <t xml:space="preserve">Wildlife Conservation </t>
  </si>
  <si>
    <t>32010303</t>
  </si>
  <si>
    <t>Erosion Control</t>
  </si>
  <si>
    <t>32010903</t>
  </si>
  <si>
    <t>32010399</t>
  </si>
  <si>
    <t>Construction/Provision of Hospitals/Health Centres</t>
  </si>
  <si>
    <t>Purchase of Motor Vehicle</t>
  </si>
  <si>
    <t>Ambulance</t>
  </si>
  <si>
    <t>32010616</t>
  </si>
  <si>
    <t>Rehabilitation/Repairs of water ways</t>
  </si>
  <si>
    <t>Contruction/Provision of Agricultural Facilities</t>
  </si>
  <si>
    <t>32010227</t>
  </si>
  <si>
    <t>055100100100</t>
  </si>
  <si>
    <t>Purchase of ICT Equipment to Zonal Offices</t>
  </si>
  <si>
    <t>Renovation of Zonal Office Damaturu</t>
  </si>
  <si>
    <t>Fencing of Office Building (Zonal Office Gashua)</t>
  </si>
  <si>
    <t>32010119</t>
  </si>
  <si>
    <t>BUREAU OF PUBLIC PROCUREMENT</t>
  </si>
  <si>
    <t>Sewage/Drainages and Culverts</t>
  </si>
  <si>
    <t>011101300200</t>
  </si>
  <si>
    <t>011101300300</t>
  </si>
  <si>
    <t>011101300400</t>
  </si>
  <si>
    <t>011101300500</t>
  </si>
  <si>
    <t>011103300100</t>
  </si>
  <si>
    <t>011103500100</t>
  </si>
  <si>
    <t>051300200100</t>
  </si>
  <si>
    <t>053511600100</t>
  </si>
  <si>
    <t>FERTILIZER BLENDING PLANT</t>
  </si>
  <si>
    <t>011200300100</t>
  </si>
  <si>
    <t>Electricity Transmission Network</t>
  </si>
  <si>
    <t>YOBE STATE HOUSE OF ASSEMBLY</t>
  </si>
  <si>
    <t>22030107</t>
  </si>
  <si>
    <t>Furnishing Advances</t>
  </si>
  <si>
    <t>22020302</t>
  </si>
  <si>
    <t>Books</t>
  </si>
  <si>
    <t>22021013</t>
  </si>
  <si>
    <t>Promotion (Service Wide)</t>
  </si>
  <si>
    <t>22020799</t>
  </si>
  <si>
    <t>Other Consultancy Service (N.E.C.)</t>
  </si>
  <si>
    <t>22021024</t>
  </si>
  <si>
    <t>Committees and Commissions</t>
  </si>
  <si>
    <t>Investigation, Research and Documentations</t>
  </si>
  <si>
    <t>OFFICE OF THE STATE AUDITOR-GENERAL</t>
  </si>
  <si>
    <t>Canteen/Kitchen Equipment</t>
  </si>
  <si>
    <t>Cushions</t>
  </si>
  <si>
    <t>Computer Software Acquisition</t>
  </si>
  <si>
    <t>MIN. FOR LOCAL GOVT &amp; CHIEFTAINCY AFFAIRS</t>
  </si>
  <si>
    <t>Doctors Quarters</t>
  </si>
  <si>
    <t>Staff Quarters and Student Hostels (Nguru &amp; College of Nursing)</t>
  </si>
  <si>
    <t>PILGRIMS COMMISSION</t>
  </si>
  <si>
    <t xml:space="preserve">Purchase of Shredding Machines </t>
  </si>
  <si>
    <t>Purcahse of Industrial Equipment</t>
  </si>
  <si>
    <t>PRINTING CORPORATION</t>
  </si>
  <si>
    <t>Rehabilitation/Repairs - Fire Fighting Stations</t>
  </si>
  <si>
    <t xml:space="preserve">Chairs </t>
  </si>
  <si>
    <t xml:space="preserve">Completion of Rehabilitation of IBB Secretariat, ADP,Governor's, Culture Centre, Mora, YPC and </t>
  </si>
  <si>
    <t>02102</t>
  </si>
  <si>
    <t>02103</t>
  </si>
  <si>
    <t>02104</t>
  </si>
  <si>
    <t>02107</t>
  </si>
  <si>
    <t>Fika, Nangere and Yunusari</t>
  </si>
  <si>
    <t>Construction of zonal veterinary clinic</t>
  </si>
  <si>
    <t>Tree Planting/Landscaping</t>
  </si>
  <si>
    <t>32010206</t>
  </si>
  <si>
    <t>23510400</t>
  </si>
  <si>
    <t>22020704</t>
  </si>
  <si>
    <t>Engineering Services</t>
  </si>
  <si>
    <t>32010116</t>
  </si>
  <si>
    <t>32010507</t>
  </si>
  <si>
    <t>Purchase drilling machine</t>
  </si>
  <si>
    <t>Safes/File Cabinets/CupBoards</t>
  </si>
  <si>
    <t>International Transport and Travelling (Others)</t>
  </si>
  <si>
    <t xml:space="preserve">JUDICIARY SERVICE COMMISSION </t>
  </si>
  <si>
    <t>Shelves</t>
  </si>
  <si>
    <t>Acquisition of Residential Building</t>
  </si>
  <si>
    <t>32010229</t>
  </si>
  <si>
    <t>32010118</t>
  </si>
  <si>
    <t>Construction of Car Porch/Shed</t>
  </si>
  <si>
    <t>Construction of Gate House</t>
  </si>
  <si>
    <t xml:space="preserve">Rehabilitation/Repairs of Libraries </t>
  </si>
  <si>
    <t>Maintenance of ICT Equipment</t>
  </si>
  <si>
    <t>Rehabilitation of Boundary Pillars/right of ways/road signs</t>
  </si>
  <si>
    <t>Health/Medical/Laboratory Equipment</t>
  </si>
  <si>
    <t>Purchase of Scanners</t>
  </si>
  <si>
    <t>32010225</t>
  </si>
  <si>
    <t>Construction/Provision of other Infrastructures</t>
  </si>
  <si>
    <t>32010228</t>
  </si>
  <si>
    <t>Rehabilitation/Repairs of Agricultural Facilities</t>
  </si>
  <si>
    <t>055100200100</t>
  </si>
  <si>
    <t>Grand-Total</t>
  </si>
  <si>
    <t>Purchase of Security Equipments</t>
  </si>
  <si>
    <t>Purchase of Fire fighting Equipments</t>
  </si>
  <si>
    <t>Purchase of Air Navigation Equipment</t>
  </si>
  <si>
    <t>BOARD OF INTERNAL REVENUE (BIR)</t>
  </si>
  <si>
    <t>Refrigerators</t>
  </si>
  <si>
    <t>Grant to Government Owned Company</t>
  </si>
  <si>
    <t>32030117</t>
  </si>
  <si>
    <t xml:space="preserve">Purchase of Computers </t>
  </si>
  <si>
    <t>Purchase of Photocopying Machines</t>
  </si>
  <si>
    <t>00130000010000</t>
  </si>
  <si>
    <t>22010101</t>
  </si>
  <si>
    <t>Gratuity</t>
  </si>
  <si>
    <t>22010102</t>
  </si>
  <si>
    <t xml:space="preserve">Pension  </t>
  </si>
  <si>
    <t>22010103</t>
  </si>
  <si>
    <t>Death Benefits</t>
  </si>
  <si>
    <t>22030106</t>
  </si>
  <si>
    <t>Motor Vehicle Advance</t>
  </si>
  <si>
    <t>22040103</t>
  </si>
  <si>
    <t>Grants to Local Governments – current</t>
  </si>
  <si>
    <t>22060202</t>
  </si>
  <si>
    <t>Domestic Interest/Discount - Short Term Borrowings</t>
  </si>
  <si>
    <t>22060103</t>
  </si>
  <si>
    <t>Foreign Interest/Discount - Short Term Borrowings</t>
  </si>
  <si>
    <t>22060301</t>
  </si>
  <si>
    <t>Interest - Internal Public Debt</t>
  </si>
  <si>
    <t>022000100300</t>
  </si>
  <si>
    <t>022000100200</t>
  </si>
  <si>
    <t>022000700100</t>
  </si>
  <si>
    <t>022000200100</t>
  </si>
  <si>
    <t>022000700200</t>
  </si>
  <si>
    <t>022000100400</t>
  </si>
  <si>
    <t>Printing Of Security Documents</t>
  </si>
  <si>
    <t>Uniforms &amp; Other Clothing</t>
  </si>
  <si>
    <t>Sanitary Materials</t>
  </si>
  <si>
    <t>Subscription To Professional Bodies</t>
  </si>
  <si>
    <t>21020201</t>
  </si>
  <si>
    <t>NHIS Contribution</t>
  </si>
  <si>
    <t>Non Regular Allowances</t>
  </si>
  <si>
    <t>21010103</t>
  </si>
  <si>
    <t>Consolidated Revenue Fund Charges – Salary</t>
  </si>
  <si>
    <t>21020202</t>
  </si>
  <si>
    <t>21020206</t>
  </si>
  <si>
    <t>Severance  Benefits</t>
  </si>
  <si>
    <t>2.5% Contributory Pension (Employers)</t>
  </si>
  <si>
    <t>Personnel Cost</t>
  </si>
  <si>
    <t>Overhead Cost</t>
  </si>
  <si>
    <t>Capital Expenditure</t>
  </si>
  <si>
    <t>Government House</t>
  </si>
  <si>
    <t>State Emergency Management Agency</t>
  </si>
  <si>
    <t>Unicef Coordinator</t>
  </si>
  <si>
    <t>Landscape Unit</t>
  </si>
  <si>
    <t>National Volunteer Unit</t>
  </si>
  <si>
    <t>Maintenance Unit</t>
  </si>
  <si>
    <t>Liaison Office Lagos</t>
  </si>
  <si>
    <t>Liaison Office Kaduna</t>
  </si>
  <si>
    <t>Liaison Office Abuja</t>
  </si>
  <si>
    <t>Liaison Office Maiduguri</t>
  </si>
  <si>
    <t>Local Government Pension Board</t>
  </si>
  <si>
    <t>Pilgrims Commission</t>
  </si>
  <si>
    <t>Yobe State Printing Corporation</t>
  </si>
  <si>
    <t>Council For Arts &amp; Culture</t>
  </si>
  <si>
    <t>Fire Service</t>
  </si>
  <si>
    <t>Local Government Audit</t>
  </si>
  <si>
    <t>Civil Service Commission</t>
  </si>
  <si>
    <t>Local Govt Service Commission</t>
  </si>
  <si>
    <t>Yobe Mosque &amp; Islamic Centre</t>
  </si>
  <si>
    <t>Modern Abattoir</t>
  </si>
  <si>
    <t>Pilot Livestock</t>
  </si>
  <si>
    <t>Fertilizer Blending Plant</t>
  </si>
  <si>
    <t>Consolidated Revenue Fund Charges</t>
  </si>
  <si>
    <t>Miscellaneous</t>
  </si>
  <si>
    <t>Efficiency Unit</t>
  </si>
  <si>
    <t>Public Financial Management Unit</t>
  </si>
  <si>
    <t>Small &amp; Medium Scale Entreprises</t>
  </si>
  <si>
    <t>State Hotels Board</t>
  </si>
  <si>
    <t>Microfinance Bank</t>
  </si>
  <si>
    <t>Rural Electrification Board</t>
  </si>
  <si>
    <t>Budget Monitoring &amp; Inspection</t>
  </si>
  <si>
    <t>Statistics Department</t>
  </si>
  <si>
    <t>Donor Coordination Unit</t>
  </si>
  <si>
    <t>Fiscal Responsibility Board</t>
  </si>
  <si>
    <t>Water Corporation</t>
  </si>
  <si>
    <t>Housing &amp; Property Development</t>
  </si>
  <si>
    <t>Judicial Service Commission</t>
  </si>
  <si>
    <t>Rent Tribunal</t>
  </si>
  <si>
    <t>Sanitation Court</t>
  </si>
  <si>
    <t>Revenue Court</t>
  </si>
  <si>
    <t>Sharia Court Division</t>
  </si>
  <si>
    <t>Sports Council</t>
  </si>
  <si>
    <t>Yobe Desert Stars</t>
  </si>
  <si>
    <t>French &amp; Kanuri Centre</t>
  </si>
  <si>
    <t>Remedial Programme</t>
  </si>
  <si>
    <t>Library Board</t>
  </si>
  <si>
    <t>Agency For Mass Education</t>
  </si>
  <si>
    <t>State Polytechnic, Geidam</t>
  </si>
  <si>
    <t>Yobe State University</t>
  </si>
  <si>
    <t>Zonal Inspectorate</t>
  </si>
  <si>
    <t>Arabic &amp; Islamic Education Board</t>
  </si>
  <si>
    <t>Teaching Service Board</t>
  </si>
  <si>
    <t>Science &amp; Technical Schools Board</t>
  </si>
  <si>
    <t>Scholarship Board</t>
  </si>
  <si>
    <t>Education Resource Centre</t>
  </si>
  <si>
    <t>Cabs Potiskum</t>
  </si>
  <si>
    <t>Epidemological Unit</t>
  </si>
  <si>
    <t>Primary Healthcare Management Board</t>
  </si>
  <si>
    <t>Hospital Management Board</t>
  </si>
  <si>
    <t>University Teaching Hospital</t>
  </si>
  <si>
    <t>Family Support Mchc</t>
  </si>
  <si>
    <t>Afforestation</t>
  </si>
  <si>
    <t>Emirate Council</t>
  </si>
  <si>
    <t>Deputy Governor's Office</t>
  </si>
  <si>
    <t>Special Adviser on Budget</t>
  </si>
  <si>
    <t>Special Adviser on Education</t>
  </si>
  <si>
    <t xml:space="preserve">Special Adviser on Finance </t>
  </si>
  <si>
    <t xml:space="preserve">Special Adviser on Justice </t>
  </si>
  <si>
    <t xml:space="preserve">Special Adviser on Local Government  </t>
  </si>
  <si>
    <t xml:space="preserve">Special Adviser on Housing </t>
  </si>
  <si>
    <t xml:space="preserve">Special Adviser on Political </t>
  </si>
  <si>
    <t xml:space="preserve">Special Adviser on Security </t>
  </si>
  <si>
    <t xml:space="preserve">Special Adviser on Works </t>
  </si>
  <si>
    <t>Special Adviser on Health</t>
  </si>
  <si>
    <t xml:space="preserve">Special Adviser on Agriculture </t>
  </si>
  <si>
    <t xml:space="preserve">Special Adviser on Religious Matters </t>
  </si>
  <si>
    <t>Bureau on Public Procurement</t>
  </si>
  <si>
    <t>Yobe State House of Assembly</t>
  </si>
  <si>
    <t>House of Assembly Service Commission</t>
  </si>
  <si>
    <t>Ministry of Religious Affairs</t>
  </si>
  <si>
    <t>Ministry of Agriculture</t>
  </si>
  <si>
    <t>Ministry of Finance</t>
  </si>
  <si>
    <t>Min. of Commerce, Industries &amp; Tourism</t>
  </si>
  <si>
    <t>Min. of Works, Transport &amp; Energy</t>
  </si>
  <si>
    <t>Ministry of Budget &amp; Economic Planning</t>
  </si>
  <si>
    <t>Yobe State Bureau of Statistics</t>
  </si>
  <si>
    <t>Min. of Water Resources</t>
  </si>
  <si>
    <t>Ministry of Land &amp; Housing</t>
  </si>
  <si>
    <t>Ministry of Justice</t>
  </si>
  <si>
    <t>Prerogative of Mercy</t>
  </si>
  <si>
    <t>High Court of Justice</t>
  </si>
  <si>
    <t>Administration of Justice Committee</t>
  </si>
  <si>
    <t>Sharia Court of Appeal</t>
  </si>
  <si>
    <t>Min. of Youth, Sports, Social &amp; Com. Dev.</t>
  </si>
  <si>
    <t>Ministry of Women Affairs</t>
  </si>
  <si>
    <t>Ministry of Education</t>
  </si>
  <si>
    <t>College of Education Gashua</t>
  </si>
  <si>
    <t>College of Agriculture, Gujba</t>
  </si>
  <si>
    <t>College of Legal &amp; Islamic Studies, Nguru</t>
  </si>
  <si>
    <t>Ministry of Health</t>
  </si>
  <si>
    <t>College of Nursing &amp; Midwifery</t>
  </si>
  <si>
    <t>College of Health Technology Nguru</t>
  </si>
  <si>
    <t>Ministry of Environment</t>
  </si>
  <si>
    <t>Sustainable Development Goals (SDGs)</t>
  </si>
  <si>
    <t>Yobe State Television (YTV)</t>
  </si>
  <si>
    <t>Yobe Broadcasting Corporation (YBC)</t>
  </si>
  <si>
    <t>Office of the Head of Service</t>
  </si>
  <si>
    <t>Office of the State Auditor-General</t>
  </si>
  <si>
    <t>Debt Management office (DMO)</t>
  </si>
  <si>
    <t>Board of Internal Revenue (BIR)</t>
  </si>
  <si>
    <t>Office of the Accountant-General</t>
  </si>
  <si>
    <t>NPI Unit</t>
  </si>
  <si>
    <t>Organisation</t>
  </si>
  <si>
    <t>Office of the Secretary to the State Govt</t>
  </si>
  <si>
    <t xml:space="preserve">Min. of Home Affairs, Info. &amp; Culture </t>
  </si>
  <si>
    <t>Agricultural Dev. Programme (ADP)</t>
  </si>
  <si>
    <t>State Independent Electoral Comm.</t>
  </si>
  <si>
    <t>RUWASA</t>
  </si>
  <si>
    <t>Irrigation Programme</t>
  </si>
  <si>
    <t>Yobe Investment Company</t>
  </si>
  <si>
    <t>DESCRIPTION</t>
  </si>
  <si>
    <t>₦</t>
  </si>
  <si>
    <t>Treasury Opening Balance</t>
  </si>
  <si>
    <t>Estimated Recurrent Revenue</t>
  </si>
  <si>
    <t xml:space="preserve">Total Recurrent Revenue  </t>
  </si>
  <si>
    <t>Total State Funds Available (A + B)</t>
  </si>
  <si>
    <t>Estimated Recurrent Expenditure</t>
  </si>
  <si>
    <t>Total Recurrent Expenditure =(C+D)</t>
  </si>
  <si>
    <t>Total Internally Generated Revenue</t>
  </si>
  <si>
    <t>Statutory Allocation</t>
  </si>
  <si>
    <t>Ecological fund</t>
  </si>
  <si>
    <t>Stabilization fund</t>
  </si>
  <si>
    <t>Estimated Recurrent Revenue Surplus</t>
  </si>
  <si>
    <t>[(Transfer to CDF  = B – (C+D)]</t>
  </si>
  <si>
    <t>Grants</t>
  </si>
  <si>
    <t>External loans</t>
  </si>
  <si>
    <t>Debt Relief</t>
  </si>
  <si>
    <t>Total Capital Receipts</t>
  </si>
  <si>
    <t>Total  Estimated Revenue</t>
  </si>
  <si>
    <t>Recurrent Expenditure = (C+D )</t>
  </si>
  <si>
    <t>Capital Development Fund =(F+G)</t>
  </si>
  <si>
    <t>Total Expenditure</t>
  </si>
  <si>
    <t>C</t>
  </si>
  <si>
    <t>D</t>
  </si>
  <si>
    <t>E</t>
  </si>
  <si>
    <t>F</t>
  </si>
  <si>
    <t>G</t>
  </si>
  <si>
    <t>H</t>
  </si>
  <si>
    <t>I</t>
  </si>
  <si>
    <t>DETAILS OF CAPITAL EXPENDITURE</t>
  </si>
  <si>
    <t>A</t>
  </si>
  <si>
    <t>B</t>
  </si>
  <si>
    <t>ECON CODE</t>
  </si>
  <si>
    <t>Excess Crude Oil/Exchange Rate Diff.</t>
  </si>
  <si>
    <t>23520500</t>
  </si>
  <si>
    <t xml:space="preserve">Office Materials &amp; Supplies  </t>
  </si>
  <si>
    <t>E-Library</t>
  </si>
  <si>
    <t>Construction/Provision of Other Buildings</t>
  </si>
  <si>
    <t>Water Supply Equipment</t>
  </si>
  <si>
    <t xml:space="preserve">Purchase of Sporting &amp; Gaming Equipment </t>
  </si>
  <si>
    <t>Purchase of Sanitary Equipment</t>
  </si>
  <si>
    <t>Purchase of Projectors</t>
  </si>
  <si>
    <t>Purchase of Binding Equipment</t>
  </si>
  <si>
    <t>Purchase of Stabilizers</t>
  </si>
  <si>
    <t>32010608</t>
  </si>
  <si>
    <t>32010613</t>
  </si>
  <si>
    <t>MIN. OF HOME AFFAIRS, INFO. &amp; CULTURE</t>
  </si>
  <si>
    <t>MIN. OF AGRICULTURE &amp; NATURAL RES.</t>
  </si>
  <si>
    <t>STATE INDEPENDENT ELECTORAL COMM.</t>
  </si>
  <si>
    <t>MIN. OF BUDGET AND ECONOMIC PLANNING</t>
  </si>
  <si>
    <t>RURAL WATER SUPPLY (RUWASA)</t>
  </si>
  <si>
    <t>COLL. OF LEGAL &amp; ISLAMIC STUDIES, NGURU</t>
  </si>
  <si>
    <t>Sales of  Bills of Entries/Application Forms</t>
  </si>
  <si>
    <t>Min. for Local Govt &amp; Chieftaincy Affairs</t>
  </si>
  <si>
    <t>SCHEDULE I - RECURRENT EXPENDITURE</t>
  </si>
  <si>
    <t>SCHEDULE II - CAPITAL EXPENDITURE</t>
  </si>
  <si>
    <t>TOTAL                     JULY-SEPT  2019</t>
  </si>
  <si>
    <t>Earnings From the use of Government Vehicles</t>
  </si>
  <si>
    <t>Film censorship/ Production Fees</t>
  </si>
  <si>
    <t>Interview Fee</t>
  </si>
  <si>
    <t>Earnings From Commercial Activities</t>
  </si>
  <si>
    <t>Earnings From the use of  Government Halls</t>
  </si>
  <si>
    <t>Agricultural show fees</t>
  </si>
  <si>
    <t>Abattoir/Slaughter House/Meat Fee</t>
  </si>
  <si>
    <t>Earnings From Agricultural Produce</t>
  </si>
  <si>
    <t>FERTILIZER BLENDING PLANT GUJBA</t>
  </si>
  <si>
    <t>Conductor's Badge Licenses</t>
  </si>
  <si>
    <t>Driving Test Licenses</t>
  </si>
  <si>
    <t xml:space="preserve">Hackney Permit Licenses </t>
  </si>
  <si>
    <t>Earnings From Registration of Trainees</t>
  </si>
  <si>
    <t>Small Scale Loan Repayments</t>
  </si>
  <si>
    <t>Earnings From Guest Houses</t>
  </si>
  <si>
    <t>Vehicle Registration Weighting Lincenses</t>
  </si>
  <si>
    <t>Earnings From Hire of Plants &amp; Equipment</t>
  </si>
  <si>
    <t>Water Rate/Tariff Fees</t>
  </si>
  <si>
    <t>Sales of Government Buildings</t>
  </si>
  <si>
    <t>Application fees</t>
  </si>
  <si>
    <t>YOBE STATE SPORTS COUNCIL</t>
  </si>
  <si>
    <t>Earnings From Consultancy Services</t>
  </si>
  <si>
    <t>Earnings From Medical Services</t>
  </si>
  <si>
    <t>Loss of Gate Pass Fines</t>
  </si>
  <si>
    <t>Proceeds From Sales of  Drugs and Medications</t>
  </si>
  <si>
    <t>Earnings From Laboratory Services</t>
  </si>
  <si>
    <t>2020 PROPOSED BUDGET</t>
  </si>
  <si>
    <t>2019 APPROVED BUDGET</t>
  </si>
  <si>
    <t>2019  PERFORMANCE (JAN-SEPT)</t>
  </si>
  <si>
    <t>FUNCT CODE</t>
  </si>
  <si>
    <t>PROGRAMME CODE</t>
  </si>
  <si>
    <t>LOCATION CODE</t>
  </si>
  <si>
    <t>FUND CODE</t>
  </si>
  <si>
    <t>REMARKS</t>
  </si>
  <si>
    <t>PERSONNEL</t>
  </si>
  <si>
    <t>OVERHEAD</t>
  </si>
  <si>
    <t>CAPITAL</t>
  </si>
  <si>
    <t>ORGANISATION</t>
  </si>
  <si>
    <t>YOBE STATE GOVERNMENT OF NIGERIA</t>
  </si>
  <si>
    <t>Const/Equip of 3 FM Radio Stations at each Senatorial Zone</t>
  </si>
  <si>
    <t>Upgrading of GSTC Potiskum, Nguru and GSS Damaturu to STEM Schools and Establishment of Teachers Training Institute</t>
  </si>
  <si>
    <t>Dairy and Artificial Insemination</t>
  </si>
  <si>
    <t>32010210</t>
  </si>
  <si>
    <t>Construction of Dams</t>
  </si>
  <si>
    <t>Expansion of existing projects</t>
  </si>
  <si>
    <t>R E S O U R C E    P O S I T I O N</t>
  </si>
  <si>
    <t xml:space="preserve">PROPOSED BUDGET 2020                                     </t>
  </si>
  <si>
    <t xml:space="preserve">APPROVED  BUDGET 2019                                        </t>
  </si>
  <si>
    <t>ACTUAL             (JAN-SEPT) 2019</t>
  </si>
  <si>
    <t>ACTUAL            JAN-DEC 2018</t>
  </si>
  <si>
    <t xml:space="preserve">Net Finance </t>
  </si>
  <si>
    <t>Value Added Tax (VAT)</t>
  </si>
  <si>
    <t>Education</t>
  </si>
  <si>
    <t>Health</t>
  </si>
  <si>
    <t>Water</t>
  </si>
  <si>
    <t>Agriculture</t>
  </si>
  <si>
    <t>Works &amp; Housing</t>
  </si>
  <si>
    <t>Governance</t>
  </si>
  <si>
    <t>LAW AND ORDER</t>
  </si>
  <si>
    <t>SOCIAL SECTOR</t>
  </si>
  <si>
    <t>ECONOMIC SECTOR</t>
  </si>
  <si>
    <t>ADMINISTRATION</t>
  </si>
  <si>
    <t>Sub-Total</t>
  </si>
  <si>
    <t>SUMMARY OF EXPENDITURE BY SECTOR</t>
  </si>
  <si>
    <t>%</t>
  </si>
  <si>
    <t>Charlets at GH/Pres. Lodge and Expansion of Dep. Gov. Residence</t>
  </si>
  <si>
    <t>32010113</t>
  </si>
  <si>
    <t>32010130</t>
  </si>
  <si>
    <t>32010132</t>
  </si>
  <si>
    <t>Industrial Pollution control</t>
  </si>
  <si>
    <t xml:space="preserve">Teaching &amp; Learning Equipment </t>
  </si>
  <si>
    <t>Library Books/Equipment</t>
  </si>
  <si>
    <t>Building Materials/Equipment</t>
  </si>
  <si>
    <t>International Loans/Borrowings from Other Government Entities</t>
  </si>
  <si>
    <t>Completion of Damaturu Modern Market and Const. of additional two markets</t>
  </si>
  <si>
    <t>Const. of Gen. Hospital Machina, Nguru, Bara and Karasuwa</t>
  </si>
  <si>
    <t xml:space="preserve">Tables </t>
  </si>
  <si>
    <t>LAW &amp; ORDER</t>
  </si>
  <si>
    <t>SUB-TOTAL</t>
  </si>
  <si>
    <t>SOCIAL</t>
  </si>
  <si>
    <t>GRAND-TOTAL</t>
  </si>
  <si>
    <t>2020 APPROVED BUDGET</t>
  </si>
  <si>
    <t>Change of Ownership Fees</t>
  </si>
  <si>
    <t>Proof of Ownership Fees</t>
  </si>
  <si>
    <t>Learner's Permit Licenses</t>
  </si>
  <si>
    <t>12020504</t>
  </si>
  <si>
    <t>Fire Safety Certificate Fees</t>
  </si>
  <si>
    <t>MINISTRY OF  INFORMATION</t>
  </si>
  <si>
    <t>Construction of Mosque</t>
  </si>
  <si>
    <t>Fish Pond and Acquaculture</t>
  </si>
  <si>
    <t>Saving One Million Lives</t>
  </si>
  <si>
    <t>Basic Healthcare Provisional Fund</t>
  </si>
  <si>
    <t>Other Direct Charges Tax</t>
  </si>
  <si>
    <t>COLLEGE OF LEGAL &amp; ISLAMIC  STUDIES</t>
  </si>
  <si>
    <t>STATE EMERGENCY MGT AGENCY (SEMA)</t>
  </si>
  <si>
    <t>32010134</t>
  </si>
  <si>
    <t>This printed impression has been carefully compared by me with the bill which has passed the Yobe State House of Assembly and found by me to be the correctly printed copy of the said bill.</t>
  </si>
  <si>
    <t>SUMMARY  OF  INTERNALLY  GENERATED  REVENUE</t>
  </si>
  <si>
    <t>Damagum</t>
  </si>
  <si>
    <t>Rents on Government Properties</t>
  </si>
  <si>
    <t>Capital Market Issuances/Commercial Bank Loans</t>
  </si>
  <si>
    <t>023400100300</t>
  </si>
  <si>
    <t>Connecting Rural Communities to the National Grid &amp; Street Light</t>
  </si>
  <si>
    <t>22020109</t>
  </si>
  <si>
    <t>CODE</t>
  </si>
  <si>
    <t xml:space="preserve">Construction/Provision of Residential Buildings                                                                                                                                                                                                                                                                                                                                                                                                                                                                                                                      </t>
  </si>
  <si>
    <t>Development of Farm Settlements</t>
  </si>
  <si>
    <t>Monitoring &amp; Evaluation</t>
  </si>
  <si>
    <t>Provision of Mechanized Farm Equipment</t>
  </si>
  <si>
    <t>General Behavioural Change</t>
  </si>
  <si>
    <t>Citizens' Literacy</t>
  </si>
  <si>
    <t>Small and Medium Scale Enterprises</t>
  </si>
  <si>
    <t>Access to Social Infrastructures</t>
  </si>
  <si>
    <t>Provision of Safe Drinking Water</t>
  </si>
  <si>
    <t>Access to Primary Health Care</t>
  </si>
  <si>
    <t>Control and Prevention of HIV &amp; AIDS</t>
  </si>
  <si>
    <t>Universal Basic Education</t>
  </si>
  <si>
    <t>Construction/Rehabilitation of School Infrastructure</t>
  </si>
  <si>
    <t>Higher Education</t>
  </si>
  <si>
    <t>Investment in Research &amp; Development</t>
  </si>
  <si>
    <t>Mass Housing</t>
  </si>
  <si>
    <t>Women Empowerment</t>
  </si>
  <si>
    <t>Job Creation</t>
  </si>
  <si>
    <t>Youth Behavioural Change</t>
  </si>
  <si>
    <t>Sustainable Environmental development</t>
  </si>
  <si>
    <t>Access to safe drinking water</t>
  </si>
  <si>
    <t>Private Sector Growth and Development (General)</t>
  </si>
  <si>
    <t>Private Sector Driven Economy</t>
  </si>
  <si>
    <t>Reform of Government and Governance (General)</t>
  </si>
  <si>
    <t>Public Sector Reform</t>
  </si>
  <si>
    <t>Personnel Emoluments &amp; Allowances</t>
  </si>
  <si>
    <t>Sustainable Power Supply</t>
  </si>
  <si>
    <t>Effective Road Transport System</t>
  </si>
  <si>
    <t>Improve Accountability</t>
  </si>
  <si>
    <t>12010101</t>
  </si>
  <si>
    <t>12010105</t>
  </si>
  <si>
    <t>12010109</t>
  </si>
  <si>
    <t>12010110</t>
  </si>
  <si>
    <t>12010111</t>
  </si>
  <si>
    <t>12010199</t>
  </si>
  <si>
    <t>12020117</t>
  </si>
  <si>
    <t>12020118</t>
  </si>
  <si>
    <t>12020119</t>
  </si>
  <si>
    <t>12020121</t>
  </si>
  <si>
    <t>12020132</t>
  </si>
  <si>
    <t>12020133</t>
  </si>
  <si>
    <t>12020134</t>
  </si>
  <si>
    <t>12020136</t>
  </si>
  <si>
    <t>12020137</t>
  </si>
  <si>
    <t>12020139</t>
  </si>
  <si>
    <t>12020140</t>
  </si>
  <si>
    <t>12020141</t>
  </si>
  <si>
    <t>12020142</t>
  </si>
  <si>
    <t>12020143</t>
  </si>
  <si>
    <t>12020145</t>
  </si>
  <si>
    <t>12020146</t>
  </si>
  <si>
    <t>12020147</t>
  </si>
  <si>
    <t>12020148</t>
  </si>
  <si>
    <t>12020154</t>
  </si>
  <si>
    <t>12020401</t>
  </si>
  <si>
    <t>12020413</t>
  </si>
  <si>
    <t>12020417</t>
  </si>
  <si>
    <t>12020418</t>
  </si>
  <si>
    <t>12020426</t>
  </si>
  <si>
    <t>12020427</t>
  </si>
  <si>
    <t>12020428</t>
  </si>
  <si>
    <t>12020430</t>
  </si>
  <si>
    <t>12020436</t>
  </si>
  <si>
    <t>12020437</t>
  </si>
  <si>
    <t>12020438</t>
  </si>
  <si>
    <t>12020441</t>
  </si>
  <si>
    <t>12020442</t>
  </si>
  <si>
    <t>12020445</t>
  </si>
  <si>
    <t>12020446</t>
  </si>
  <si>
    <t>12020447</t>
  </si>
  <si>
    <t>12020449</t>
  </si>
  <si>
    <t>12020450</t>
  </si>
  <si>
    <t>12020451</t>
  </si>
  <si>
    <t>12020452</t>
  </si>
  <si>
    <t>12020453</t>
  </si>
  <si>
    <t>12020454</t>
  </si>
  <si>
    <t>12020455</t>
  </si>
  <si>
    <t>12020456</t>
  </si>
  <si>
    <t>12020457</t>
  </si>
  <si>
    <t>12020460</t>
  </si>
  <si>
    <t>12020461</t>
  </si>
  <si>
    <t>12020462</t>
  </si>
  <si>
    <t>12020465</t>
  </si>
  <si>
    <t>12020466</t>
  </si>
  <si>
    <t>12020467</t>
  </si>
  <si>
    <t>12020468</t>
  </si>
  <si>
    <t>12020470</t>
  </si>
  <si>
    <t>12020471</t>
  </si>
  <si>
    <t>12020472</t>
  </si>
  <si>
    <t>12020473</t>
  </si>
  <si>
    <t>12020477</t>
  </si>
  <si>
    <t>12020480</t>
  </si>
  <si>
    <t>12020481</t>
  </si>
  <si>
    <t>12020486</t>
  </si>
  <si>
    <t>12020487</t>
  </si>
  <si>
    <t>12020495</t>
  </si>
  <si>
    <t>12020496</t>
  </si>
  <si>
    <t>12020499</t>
  </si>
  <si>
    <t>12020501</t>
  </si>
  <si>
    <t>12020502</t>
  </si>
  <si>
    <t>12020505</t>
  </si>
  <si>
    <t>12020506</t>
  </si>
  <si>
    <t>12020507</t>
  </si>
  <si>
    <t>12020508</t>
  </si>
  <si>
    <t>12020509</t>
  </si>
  <si>
    <t>12020511</t>
  </si>
  <si>
    <t>12020599</t>
  </si>
  <si>
    <t>12020601</t>
  </si>
  <si>
    <t>12020604</t>
  </si>
  <si>
    <t>12020605</t>
  </si>
  <si>
    <t>12020606</t>
  </si>
  <si>
    <t>12020607</t>
  </si>
  <si>
    <t>12020608</t>
  </si>
  <si>
    <t>12020609</t>
  </si>
  <si>
    <t>12020611</t>
  </si>
  <si>
    <t>12020612</t>
  </si>
  <si>
    <t>12020614</t>
  </si>
  <si>
    <t>12020616</t>
  </si>
  <si>
    <t>12020617</t>
  </si>
  <si>
    <t>12020625</t>
  </si>
  <si>
    <t>12020700</t>
  </si>
  <si>
    <t>12020701</t>
  </si>
  <si>
    <t>12020702</t>
  </si>
  <si>
    <t>12020703</t>
  </si>
  <si>
    <t>12020704</t>
  </si>
  <si>
    <t>12020705</t>
  </si>
  <si>
    <t>12020707</t>
  </si>
  <si>
    <t>12020708</t>
  </si>
  <si>
    <t>12020710</t>
  </si>
  <si>
    <t>12020711</t>
  </si>
  <si>
    <t>12020712</t>
  </si>
  <si>
    <t>12020714</t>
  </si>
  <si>
    <t>12020719</t>
  </si>
  <si>
    <t>12020720</t>
  </si>
  <si>
    <t>12020803</t>
  </si>
  <si>
    <t>12020903</t>
  </si>
  <si>
    <t>12020905</t>
  </si>
  <si>
    <t>12020906</t>
  </si>
  <si>
    <t>12020907</t>
  </si>
  <si>
    <t>12021004</t>
  </si>
  <si>
    <t>12021005</t>
  </si>
  <si>
    <t>12021006</t>
  </si>
  <si>
    <t>12021007</t>
  </si>
  <si>
    <t>12021008</t>
  </si>
  <si>
    <t>12021012</t>
  </si>
  <si>
    <t>12021103</t>
  </si>
  <si>
    <t>14030202</t>
  </si>
  <si>
    <t>Revenue Codes</t>
  </si>
  <si>
    <t>Recurrent Expenditure Codes</t>
  </si>
  <si>
    <t>Capital Expenditure Codes</t>
  </si>
  <si>
    <t>00010000010000</t>
  </si>
  <si>
    <t>00010000030000</t>
  </si>
  <si>
    <t>00020000030000</t>
  </si>
  <si>
    <t>00030000010000</t>
  </si>
  <si>
    <t>00030000020000</t>
  </si>
  <si>
    <t>00040000010000</t>
  </si>
  <si>
    <t>00040000020000</t>
  </si>
  <si>
    <t>00050000010000</t>
  </si>
  <si>
    <t>00060000010000</t>
  </si>
  <si>
    <t>00070000010000</t>
  </si>
  <si>
    <t>00080000010000</t>
  </si>
  <si>
    <t>00080000020000</t>
  </si>
  <si>
    <t>00090000010000</t>
  </si>
  <si>
    <t>00100000010000</t>
  </si>
  <si>
    <t>00120000000000</t>
  </si>
  <si>
    <t>00120000010000</t>
  </si>
  <si>
    <t>00130000000000</t>
  </si>
  <si>
    <t>00130000010100</t>
  </si>
  <si>
    <t>00130000010105</t>
  </si>
  <si>
    <t>00140000010000</t>
  </si>
  <si>
    <t>00150000010000</t>
  </si>
  <si>
    <t>Programme Codes</t>
  </si>
  <si>
    <t>Location Codes</t>
  </si>
  <si>
    <t>Bursari</t>
  </si>
  <si>
    <t>Damaturu</t>
  </si>
  <si>
    <t>Geidam</t>
  </si>
  <si>
    <t>Gujba</t>
  </si>
  <si>
    <t>Gulani</t>
  </si>
  <si>
    <t>Tarmuwa</t>
  </si>
  <si>
    <t>Yunusari</t>
  </si>
  <si>
    <t>Bade</t>
  </si>
  <si>
    <t>Jakusko</t>
  </si>
  <si>
    <t>Karasuwa</t>
  </si>
  <si>
    <t>Machina</t>
  </si>
  <si>
    <t>Nguru</t>
  </si>
  <si>
    <t>Yusufari</t>
  </si>
  <si>
    <t>Fika</t>
  </si>
  <si>
    <t>Fune</t>
  </si>
  <si>
    <t>Nangere</t>
  </si>
  <si>
    <t>Potiskum</t>
  </si>
  <si>
    <t>State-Wide</t>
  </si>
  <si>
    <t>23510100</t>
  </si>
  <si>
    <t>23510500</t>
  </si>
  <si>
    <t>23510700</t>
  </si>
  <si>
    <t>23520200</t>
  </si>
  <si>
    <t>23520300</t>
  </si>
  <si>
    <t>23520400</t>
  </si>
  <si>
    <t>23520600</t>
  </si>
  <si>
    <t>23530100</t>
  </si>
  <si>
    <t>23530300</t>
  </si>
  <si>
    <t>Comprehensive ICT &amp; Digitilization of the Scholarship Data System etc</t>
  </si>
  <si>
    <t>Travels for interview/screening, authenticatio and engagement with the students' beneficiaries (Domestic and Foreign). Counselling and students' orientation of both Secondary School and Tertiary Institutions</t>
  </si>
  <si>
    <t>Payment of scholarship</t>
  </si>
  <si>
    <t>ECONOMIC</t>
  </si>
  <si>
    <t xml:space="preserve">Raising of seedling and Landscape </t>
  </si>
  <si>
    <t>Raising of 5m seedlings and Tree planting etc.</t>
  </si>
  <si>
    <t>PROPOSED FINANCE BILL</t>
  </si>
  <si>
    <t>12020122</t>
  </si>
  <si>
    <t>12020126</t>
  </si>
  <si>
    <t>12020130</t>
  </si>
  <si>
    <t>12020149</t>
  </si>
  <si>
    <t>12020150</t>
  </si>
  <si>
    <t>Recurrent Expenditure</t>
  </si>
  <si>
    <t xml:space="preserve"> </t>
  </si>
  <si>
    <t>z</t>
  </si>
  <si>
    <t>PROPOSED BALANCE PERSONNEL                     COST                       =N=</t>
  </si>
  <si>
    <t>PROPOSED BUDGET 2020 PERSONNEL                      COST                                   =N=</t>
  </si>
  <si>
    <t>PROPOSED SAVINGS FROM OVERHEAD                   COST                       =N=</t>
  </si>
  <si>
    <t>PROPOSED BUDGET 2020          OVERHEAD COST =N=</t>
  </si>
  <si>
    <t>PROPOSED BALANCE                        OVERHEAD                            =N=</t>
  </si>
  <si>
    <t xml:space="preserve">PROPOSED                     BUDGET 2020        CAPITAL EXP               =N= </t>
  </si>
  <si>
    <t>PROPOSED SAVINGS FROM CAPITAL EXP                          =N=</t>
  </si>
  <si>
    <t>PROPOSED                  BALANCE                     CAPITAL EXP                             =N=</t>
  </si>
  <si>
    <t>PROPOSED       SAVINGS PERSONNEL                     COST                       =N=</t>
  </si>
  <si>
    <t>Water pumps for distribution to 3,000 farmers Constituency project</t>
  </si>
  <si>
    <t>PROPOSED     AUGMENTATION FOR PERSONAL  COST                               =N=</t>
  </si>
  <si>
    <t>PROPOSED AUGMENTATION FROM                    OVERHEAD                        =N=</t>
  </si>
  <si>
    <t>PROPOSED AUGMENTATION FROM                       CAPITAL EXP                 =N=</t>
  </si>
  <si>
    <t>011100100313</t>
  </si>
  <si>
    <t>011100100314</t>
  </si>
  <si>
    <t>011100100315</t>
  </si>
  <si>
    <t>011100100316</t>
  </si>
  <si>
    <t>011100100317</t>
  </si>
  <si>
    <t>011100100318</t>
  </si>
  <si>
    <t>011100100319</t>
  </si>
  <si>
    <t>011100100320</t>
  </si>
  <si>
    <t>011100100321</t>
  </si>
  <si>
    <t xml:space="preserve">Total </t>
  </si>
  <si>
    <t>022900100100</t>
  </si>
  <si>
    <t>MINISTRY OF TRANSPORT AND ENERGY</t>
  </si>
  <si>
    <t>023100300100</t>
  </si>
  <si>
    <t xml:space="preserve">MINISTRY OF HIGHER EDUCATION </t>
  </si>
  <si>
    <t>051706900100</t>
  </si>
  <si>
    <t xml:space="preserve">MINISTRY OF HOUSING AND URBAN DEVELOPMENT </t>
  </si>
  <si>
    <t>MINISTRY OF LAND &amp; SOLID MINERALS</t>
  </si>
  <si>
    <t>015000100100</t>
  </si>
  <si>
    <t xml:space="preserve">Other Maintenance Service </t>
  </si>
  <si>
    <t>026000100100</t>
  </si>
  <si>
    <t xml:space="preserve">Ministry of Humanitarial &amp; Disaster Management </t>
  </si>
  <si>
    <t>MINISTRY OF WORKS</t>
  </si>
  <si>
    <t>Special Adviser on Commerce</t>
  </si>
  <si>
    <t>Special Adviser on Water Resources</t>
  </si>
  <si>
    <t>Special Adviser on Transport &amp; Energy</t>
  </si>
  <si>
    <t>Special Adviser on Humanitarian Affairs</t>
  </si>
  <si>
    <t>Special Adviser on Environment</t>
  </si>
  <si>
    <t>Special Adviser on Youth and Sport</t>
  </si>
  <si>
    <t>Special Adviser on Women affairs</t>
  </si>
  <si>
    <t>Special Adviser on Economic Development</t>
  </si>
  <si>
    <t>Special Adviser on Land &amp; Solid Minerals</t>
  </si>
  <si>
    <t>Ministry of Higher Education</t>
  </si>
  <si>
    <t>Ministry of Land &amp; Solid Minirals</t>
  </si>
  <si>
    <t>Ministry of Housing &amp; Urban Development</t>
  </si>
  <si>
    <t xml:space="preserve">PRE- STRESSED CONCRETE POLE INDUSTRY DAMATURU </t>
  </si>
  <si>
    <t>0222060100100</t>
  </si>
  <si>
    <t>Renovation of Blind workshop Potiskum,Damaturu/ Remand home Potiskum/Nguru</t>
  </si>
  <si>
    <t xml:space="preserve">YBHA Committees Vehicle </t>
  </si>
  <si>
    <t>Const. of additional skills Acquisition Center</t>
  </si>
  <si>
    <t>Renovation / Completion of Remand home Potiskum/Nguru</t>
  </si>
  <si>
    <t>CSDP, SDGs and others and 6 mouths Sustanability (CSDP) 159.m</t>
  </si>
  <si>
    <t>23510201</t>
  </si>
  <si>
    <t>23510202</t>
  </si>
  <si>
    <t>03102</t>
  </si>
  <si>
    <t>03103</t>
  </si>
  <si>
    <t>Min. of Transport and Energy</t>
  </si>
  <si>
    <t>Min. of Works</t>
  </si>
  <si>
    <t>023100100100</t>
  </si>
  <si>
    <t>022206000100</t>
  </si>
  <si>
    <t>Pre- Stressed Concrete Pole Industry Dtr</t>
  </si>
  <si>
    <t xml:space="preserve">Ministry of Land </t>
  </si>
  <si>
    <t>Rehablitation of office Bulding (Manufacturing Facilities)</t>
  </si>
  <si>
    <t>PROPOSED BALANCE PERSONNEL                      =N=</t>
  </si>
  <si>
    <t>PROPOSED BUDGET 2020          OVERHEAD COST                               =N=</t>
  </si>
  <si>
    <t>022206100100</t>
  </si>
  <si>
    <t xml:space="preserve">Digitilization of YTV and YBC, Three zonal Communities Radio  </t>
  </si>
  <si>
    <t xml:space="preserve">Constituency Boreholes/Damaturu Regional Water, water Extention </t>
  </si>
  <si>
    <t>Construction of 1800 Houses across the State phase I, Const. of 24 Honorable Members Quarters.</t>
  </si>
  <si>
    <t xml:space="preserve">GSS Amshi, Kumaganam, Kanamma, Bukarti Fika GSS, Potiskum, GG Ngelzarma, GSS Bulafara, GSTC Gujba, GSS Degudi GSS Zadawa, GSS Gulani, GSTC Damagum, GSS Yusufari, GDSS Gashua and Govt. High Islamic  College Nguru </t>
  </si>
  <si>
    <t xml:space="preserve">Const of Ministry of Budget, Arabic &amp; Islamic Educ. Board, Laboratory at Ruwasa, Const of Rehabilitation centre, Car Park and Gate House at Governor's Office. Const of VIP Toilet </t>
  </si>
  <si>
    <t>Const. of Gujba-Ngalda, Tikau-Jajere,Masheyo-Algarno, Nguru -Bulanguwa, Dawasa-Kukuri, Potiskum Bypass -Degubi-Chalinno, Yaro Kano Road Kusur - Mayori, Dogon Kuka-Daura-Maluri-Fika- and Daya-Fadawa Roads</t>
  </si>
  <si>
    <t>Special Adviser on Educ</t>
  </si>
  <si>
    <t>BEST Centers at Potiskum, Nguru and Gashua</t>
  </si>
  <si>
    <t xml:space="preserve">Dakasku, Bula and Jajere Health Center </t>
  </si>
  <si>
    <t>Construction and Provision of Power Electricity Distribution in some Villages such as Abbari (Abba Ibrahim Extension), Gada, Alhajeri,Duddaye, Zuzzano,Dadiso,Garin Chindo, Ngalda to Dumbulwa, Garbawa, Bula, G/ Abba, Maijarma, Baba Aura, Mil biyu, Mil uku, Mill biyar  Dubbal, Malmatari, Garin Alkali, Gwiokura, Mazagane, Lailai, Firi, Bayan Prison, G/Alkali, Tarbutu,Rinikunu, G/Dole, Kanamma, Dumbol A&amp;B, Zagaradima - Goni Bukarti, Lawan Bukarti,Matakuskum - Mobarti etc. Reactivation of Existing 33KVA linking some Villages to National Grid. Provision of Transformers to some Villages. Construction 33KVA Transmission Lines</t>
  </si>
  <si>
    <t>Const. of drainages and culverts  across the state (Constituency Projects)</t>
  </si>
  <si>
    <t>Tikau -Jajere  By Pass - Ngojin, Farafara Village. etc.</t>
  </si>
  <si>
    <t>D E T A I L S    O F    R E C U R R E N T     E X P E N D I T U R E</t>
  </si>
  <si>
    <t>D E T A I L S    O F    C A P I T A L     E X P E N D I T U R E</t>
  </si>
  <si>
    <t>D E T A I L S    O F    C A P I T A L      E X P E N D I T U R E</t>
  </si>
  <si>
    <t>Rehab. of Boundary Pillars/right of ways/road signs</t>
  </si>
  <si>
    <t>S U M M A R Y    O F    E X P E N D I T U R E</t>
  </si>
  <si>
    <t>COMPOSITION OF RESOURCE POSITION</t>
  </si>
  <si>
    <t>EXPENDITURE PROFILE</t>
  </si>
  <si>
    <t>SECTORAL ANALYSIS</t>
  </si>
  <si>
    <t>Capital Receipt</t>
  </si>
  <si>
    <t>Trucks/Tankers/Tractors/Bull Dozers/Rigs etc.</t>
  </si>
  <si>
    <t xml:space="preserve">Ministry of Home Affairs, Info. &amp; Culture </t>
  </si>
  <si>
    <t>Ministry of Commerce, Industries &amp; Tourism</t>
  </si>
  <si>
    <t>Ministry of Transport and Energy</t>
  </si>
  <si>
    <t>Ministry of Works</t>
  </si>
  <si>
    <t>Ministry of Water Resources</t>
  </si>
  <si>
    <t>Ministry of Youth, Sports, Social &amp; Com. Dev.</t>
  </si>
  <si>
    <t>Ministry for Local Govt &amp; Chieftaincy Affairs</t>
  </si>
  <si>
    <t>Commerce</t>
  </si>
  <si>
    <t>Works</t>
  </si>
  <si>
    <t>Justice</t>
  </si>
  <si>
    <t>Social</t>
  </si>
  <si>
    <t>Environment</t>
  </si>
  <si>
    <t>TABLE OF CONTENTS</t>
  </si>
  <si>
    <t>Financial Position</t>
  </si>
  <si>
    <t>Details of Internally Generated Revenue</t>
  </si>
  <si>
    <t>Summary of Expenditure</t>
  </si>
  <si>
    <t>Page</t>
  </si>
  <si>
    <t>2-11</t>
  </si>
  <si>
    <t>12-15</t>
  </si>
  <si>
    <t>16</t>
  </si>
  <si>
    <t>17</t>
  </si>
  <si>
    <t>18</t>
  </si>
  <si>
    <t>19</t>
  </si>
  <si>
    <t>20</t>
  </si>
  <si>
    <t>21</t>
  </si>
  <si>
    <t>31</t>
  </si>
  <si>
    <t>41</t>
  </si>
  <si>
    <t>51</t>
  </si>
  <si>
    <t>81</t>
  </si>
  <si>
    <t>91</t>
  </si>
  <si>
    <t>22</t>
  </si>
  <si>
    <t>23</t>
  </si>
  <si>
    <t>24</t>
  </si>
  <si>
    <t>25</t>
  </si>
  <si>
    <t>26</t>
  </si>
  <si>
    <t>27-28</t>
  </si>
  <si>
    <t>28</t>
  </si>
  <si>
    <t>29</t>
  </si>
  <si>
    <t>30</t>
  </si>
  <si>
    <t>32</t>
  </si>
  <si>
    <t>33</t>
  </si>
  <si>
    <t>34-35</t>
  </si>
  <si>
    <t>36</t>
  </si>
  <si>
    <t>37</t>
  </si>
  <si>
    <t>38</t>
  </si>
  <si>
    <t>39</t>
  </si>
  <si>
    <t>40</t>
  </si>
  <si>
    <t>42</t>
  </si>
  <si>
    <t>43-44</t>
  </si>
  <si>
    <t>44-45</t>
  </si>
  <si>
    <t>45-46</t>
  </si>
  <si>
    <t>46-47</t>
  </si>
  <si>
    <t>47-48</t>
  </si>
  <si>
    <t>48</t>
  </si>
  <si>
    <t>49</t>
  </si>
  <si>
    <t>49-50</t>
  </si>
  <si>
    <t>50</t>
  </si>
  <si>
    <t>52</t>
  </si>
  <si>
    <t>53</t>
  </si>
  <si>
    <t>54</t>
  </si>
  <si>
    <t>54-55</t>
  </si>
  <si>
    <t>56</t>
  </si>
  <si>
    <t>56-57</t>
  </si>
  <si>
    <t>57</t>
  </si>
  <si>
    <t>58</t>
  </si>
  <si>
    <t>59</t>
  </si>
  <si>
    <t>60-61</t>
  </si>
  <si>
    <t>62-63</t>
  </si>
  <si>
    <t>63</t>
  </si>
  <si>
    <t>64</t>
  </si>
  <si>
    <t>65</t>
  </si>
  <si>
    <t>66</t>
  </si>
  <si>
    <t>67</t>
  </si>
  <si>
    <t>68-69</t>
  </si>
  <si>
    <t>69-70</t>
  </si>
  <si>
    <t>71-72</t>
  </si>
  <si>
    <t>73</t>
  </si>
  <si>
    <t>72</t>
  </si>
  <si>
    <t>74</t>
  </si>
  <si>
    <t>75</t>
  </si>
  <si>
    <t>76</t>
  </si>
  <si>
    <t>77</t>
  </si>
  <si>
    <t>78</t>
  </si>
  <si>
    <t>79-80</t>
  </si>
  <si>
    <t>80</t>
  </si>
  <si>
    <t>82</t>
  </si>
  <si>
    <t>83</t>
  </si>
  <si>
    <t>84</t>
  </si>
  <si>
    <t>85</t>
  </si>
  <si>
    <t>87</t>
  </si>
  <si>
    <t>86-87</t>
  </si>
  <si>
    <t>88</t>
  </si>
  <si>
    <t>88-90</t>
  </si>
  <si>
    <t>90-91</t>
  </si>
  <si>
    <t>92</t>
  </si>
  <si>
    <t>92-93</t>
  </si>
  <si>
    <t>94-95</t>
  </si>
  <si>
    <t>95</t>
  </si>
  <si>
    <t>96</t>
  </si>
  <si>
    <t>96-97</t>
  </si>
  <si>
    <t>97-98</t>
  </si>
  <si>
    <t>99</t>
  </si>
  <si>
    <t>100</t>
  </si>
  <si>
    <t>101-102</t>
  </si>
  <si>
    <t>102</t>
  </si>
  <si>
    <t>103</t>
  </si>
  <si>
    <t>104</t>
  </si>
  <si>
    <t>105</t>
  </si>
  <si>
    <t>106</t>
  </si>
  <si>
    <t>107</t>
  </si>
  <si>
    <t>107-108</t>
  </si>
  <si>
    <t>108-109</t>
  </si>
  <si>
    <t>109-110</t>
  </si>
  <si>
    <t>110-111</t>
  </si>
  <si>
    <t>111-112</t>
  </si>
  <si>
    <t>112-113</t>
  </si>
  <si>
    <t>114</t>
  </si>
  <si>
    <t>115</t>
  </si>
  <si>
    <t>116-117</t>
  </si>
  <si>
    <t>118-119</t>
  </si>
  <si>
    <t>120-121</t>
  </si>
  <si>
    <t>121-122</t>
  </si>
  <si>
    <t>122</t>
  </si>
  <si>
    <t>123</t>
  </si>
  <si>
    <t>124</t>
  </si>
  <si>
    <t>125</t>
  </si>
  <si>
    <t>126</t>
  </si>
  <si>
    <t>127</t>
  </si>
  <si>
    <t>128</t>
  </si>
  <si>
    <t>S/No:</t>
  </si>
  <si>
    <t>PAGE</t>
  </si>
  <si>
    <t>Ministry of Humanitarial &amp; Disaster Mgt.</t>
  </si>
  <si>
    <t>Financial Statement</t>
  </si>
  <si>
    <t>Sectoral Analysis</t>
  </si>
  <si>
    <t>Expenditure Profile</t>
  </si>
  <si>
    <t>Composition of Resource Position</t>
  </si>
  <si>
    <t>Budget Speech</t>
  </si>
  <si>
    <t>iii-x</t>
  </si>
  <si>
    <t>xi</t>
  </si>
  <si>
    <t>xii</t>
  </si>
  <si>
    <t>xiii</t>
  </si>
  <si>
    <t>ADMIN CODE:  011100100303  -  SPECIAL ADVISER ON FINANCE</t>
  </si>
  <si>
    <t>ADMIN CODE:  011100100304  -  SPECIAL ADVISER ON JUSTICE</t>
  </si>
  <si>
    <t>ADMIN CODE:  011100100305  -  SPECIAL ADVISER ON LOCAL GOVERNMENT</t>
  </si>
  <si>
    <t>ADMIN CODE:  011100100306  -  SPECIAL ADVISER ON HOUSING</t>
  </si>
  <si>
    <t>ADMIN CODE:  011100100307  -  SPECIAL ADVISER ON POLITICAL</t>
  </si>
  <si>
    <t>ADMIN CODE:  011100100308  -  SPECIAL ADVISER ON SECURITY</t>
  </si>
  <si>
    <t>ADMIN CODE:  011100100309  -  SPECIAL ADVISER ON WORKS</t>
  </si>
  <si>
    <t>ADMIN CODE:  011100100310  -  SPECIAL ADVISER ON HEALTH</t>
  </si>
  <si>
    <t>ADMIN CODE:  011100100311  -  SPECIAL ADVISER ON AGRICULTURE</t>
  </si>
  <si>
    <t>ADMIN CODE:  011100100312  -  SPECIAL ADVISER ON RELIGIOUS MATTERS</t>
  </si>
  <si>
    <t>ADMIN CODE:  011100100313  -  SPECIAL ADVISER ON COMMERCE</t>
  </si>
  <si>
    <t>ADMIN CODE:  011100100314  -  SPECIAL ADVISER ON WATER RESOURCES</t>
  </si>
  <si>
    <t>ADMIN CODE:  011100100315  -  SPECIAL ADVISER ON TRANSPORT &amp; ENERGY</t>
  </si>
  <si>
    <t>ADMIN CODE:  011100100316  -  SPECIAL ADVISER ON HUMANITARIAN AFFAIRS</t>
  </si>
  <si>
    <t>ADMIN CODE:  011100100317  -  SPECIAL ADVISER ON ENVIRONMENT</t>
  </si>
  <si>
    <t>ADMIN CODE:  011100100320  -  SPECIAL ADVISER ON ECONOMIC DEVELOPMENT</t>
  </si>
  <si>
    <t>ADMIN CODE:  011100100319  -  SPECIAL ADVISER ON WOMEN AFFAIRS</t>
  </si>
  <si>
    <t>ADMIN CODE:  011100100321  -  SPECIAL ADVISER ON LAND &amp; SOLID MINERALS</t>
  </si>
  <si>
    <t>ADMIN CODE:  011100500100  -  SUSTAINABLE DEVELOPMENT GOALS</t>
  </si>
  <si>
    <t>ADMIN CODE:  011101000100  -  BUREAU ON PUBLIC PROCUREMENT</t>
  </si>
  <si>
    <t>ADMIN CODE:  011101300100  -  OFFICE OF THE SECRETARY TO THE STATE GOVERNMENT</t>
  </si>
  <si>
    <t>ADMIN CODE:  011101300200  -  UNICEF COORDINATOR</t>
  </si>
  <si>
    <t>ADMIN CODE:  011101300300  -  LANDSCAPE UNIT</t>
  </si>
  <si>
    <t>ADMIN CODE:  011101300400  -  NATIONAL VOLUNTEER UNIT</t>
  </si>
  <si>
    <t>ADMIN CODE:  011101300500  -  MAINTENANCE UNIT</t>
  </si>
  <si>
    <t>ADMIN CODE:  011102100100  -  LIAISON OFFICE LAGOS</t>
  </si>
  <si>
    <t>ADMIN CODE:  011102100200  -  LIAISON OFFICE KADUNA</t>
  </si>
  <si>
    <t>ADMIN CODE:  011102100300  -  LIAISON OFFICE ABUJA</t>
  </si>
  <si>
    <t>ADMIN CODE:  011102100400  -  LIAISON OFFICE MAIDUGURI</t>
  </si>
  <si>
    <t>ADMIN CODE:  011103300100  -  YOSACA</t>
  </si>
  <si>
    <t>ADMIN CODE:  011103500100  -  LOCAL GOVERNMENT PENSION BOARD</t>
  </si>
  <si>
    <t>ADMIN CODE:  011103700100  -  PILGRIMS COMMISSION</t>
  </si>
  <si>
    <t>ADMIN CODE:  011200300100  -  YOBE STATE HOUSE OF ASSEMBLY</t>
  </si>
  <si>
    <t>ADMIN CODE:  011200400100  -  YOBE STATE HOUSE OF ASSEMBLY SERVICE COMMISSION</t>
  </si>
  <si>
    <t>ADMIN CODE:  012300300100  -  YOBE STATE TELEVISION (YTV)</t>
  </si>
  <si>
    <t>ADMIN CODE:  012300100100  -  MINISTRY OF HOME AFFAIRS, INFORMATION &amp; CULTURE</t>
  </si>
  <si>
    <t>ADMIN CODE:  012300400100  -  YOBE BROADCASTING CORPORATION (YBC)</t>
  </si>
  <si>
    <t>ADMIN CODE:  012301300100  -  YOBE STATE PRINTING CORPORATION</t>
  </si>
  <si>
    <t>ADMIN CODE:  012305700100  -  COUNCIL FOR ARTS &amp; CULTURE</t>
  </si>
  <si>
    <t>ADMIN CODE:  012400700100  -  FIRE SERVICE</t>
  </si>
  <si>
    <t>ADMIN CODE:  012500100100  -  OFFICE OF THE HEAD OF SERVICE</t>
  </si>
  <si>
    <t>ADMIN CODE:  014000100100  -  OFFICE OF THE STATE AUDITOR-GENERAL</t>
  </si>
  <si>
    <t>ADMIN CODE:  014000200100  -  LOCAL GOVERNMENT AUDIT</t>
  </si>
  <si>
    <t>ADMIN CODE:  014700100100  -  CIVIL SERVICE COMMISSION</t>
  </si>
  <si>
    <t>ADMIN CODE:  014800100100  -  STATE INDEPENDENT ELECTORAL COMMISSION</t>
  </si>
  <si>
    <t>ADMIN CODE:  015000100100  -  MINISTRY OF HUMANITARIAN AFFAIRS &amp; DISASTER MANAGEMENT</t>
  </si>
  <si>
    <t>ADMIN CODE:  016200100100  -  MINISTRY OF RELIGIOUS AFFAIRS</t>
  </si>
  <si>
    <t>ADMIN CODE:  016200100200  -  YOBE MOSQUE &amp; ISLAMIC CENTRE</t>
  </si>
  <si>
    <t>ADMIN CODE:  021500100100  -  MINISTRY OF AGRICULTURE &amp; NATURAL RESOURCES</t>
  </si>
  <si>
    <t>ADMIN CODE:  021500100200  -  MODERN ABATTOIR</t>
  </si>
  <si>
    <t>ADMIN CODE:  021500100300  -  PILOT LIVESTOCK</t>
  </si>
  <si>
    <t>ADMIN CODE:  021500100400  -  IRRIGATION PROGRAMME</t>
  </si>
  <si>
    <t>ADMIN CODE:  021510200100  -  AGRICULTURAL DEVELOPMENT PROGRAMME (ADP)</t>
  </si>
  <si>
    <t>ADMIN CODE:  021511000100  -  FERTILIZER BLENDING PLANT</t>
  </si>
  <si>
    <t>ADMIN CODE:  022000100100  -  MINISTRY OF FINANCE</t>
  </si>
  <si>
    <t>ADMIN CODE:  022000100200  -  CONSOLIDATED REVENUE FUND CHARGES</t>
  </si>
  <si>
    <t>ADMIN CODE:  022000100300  -  MISCELLANEOUS</t>
  </si>
  <si>
    <t>ADMIN CODE:  022000100400  -  EFFICIENTY UNIT</t>
  </si>
  <si>
    <t>ADMIN CODE:  022000200100  -  DEBT MANAGEMENT OFFICE (DMO)</t>
  </si>
  <si>
    <t>ADMIN CODE:  022000700100  -  OFFICE OF THE ACCOUNTANT-GENERAL</t>
  </si>
  <si>
    <t>ADMIN CODE:  022000700200  -  PUBLIC FINANCE MANAGEMENT UNIT</t>
  </si>
  <si>
    <t>ADMIN CODE:  022000800100  -  BOARD OF INTERNAL REVENUE (BIR)</t>
  </si>
  <si>
    <t>ADMIN CODE:  022200100100  -  MINISTRY OF COMMERCE, INDUSTRY &amp; TOURISM</t>
  </si>
  <si>
    <t>ADMIN CODE:  022205100100  -  SMALL &amp; MEDIUM SCALE ENTREPRISES</t>
  </si>
  <si>
    <t>ADMIN CODE:  022205200100  -  STATE HOTELS BOARD</t>
  </si>
  <si>
    <t>ADMIN CODE:  022205900100  -  MICROFINANCE BANK</t>
  </si>
  <si>
    <t>ADMIN CODE:  022206100100  -  PRE-STRESS CONCRETE POLE INDUSTRY DAMATURU</t>
  </si>
  <si>
    <t>ADMIN CODE:  022900100100  -  MINISTRY OF TRANSPORT AND ENERGY</t>
  </si>
  <si>
    <t>ADMIN CODE:  023400100100  -  MINISTRY OF WORKS</t>
  </si>
  <si>
    <t>ADMIN CODE:  023800100100  -  MINISTRY OF BUDGET &amp; ECONOMIC PLANNING</t>
  </si>
  <si>
    <t>ADMIN CODE:  023800100200  -  BUDGET MONITORING &amp; INSPECTION</t>
  </si>
  <si>
    <t>ADMIN CODE:  023800100300  -  STATISTICS DEPARTMENT</t>
  </si>
  <si>
    <t>ADMIN CODE:  023800100500  -  YOBE STATE BUREAU OF STATISTICS</t>
  </si>
  <si>
    <t>ADMIN CODE:  025000100100  -  FISCAL RESPONSIBILITY BOARD</t>
  </si>
  <si>
    <t>ADMIN CODE:  025200100100  -  MINISTRY OF WATER RESOURCES</t>
  </si>
  <si>
    <t>ADMIN CODE:  025210200100  -  YOBE STATE WATER CORPORATION</t>
  </si>
  <si>
    <t>ADMIN CODE:  025210300100  -  RURAL WATER SUPPLY &amp; SANITATION AGENCY (RUWASA)</t>
  </si>
  <si>
    <t>ADMIN CODE:  025300100100  -  MINISTRY OF HOUSING &amp; URBAN DEVELOPMENT</t>
  </si>
  <si>
    <t>ADMIN CODE:  025301000100  -  HOUSING &amp; PROPERTY DEVELOPMENT</t>
  </si>
  <si>
    <t>ADMIN CODE:  026000100100  -  MINISTRY OF LAND &amp; SOLID MINERALS</t>
  </si>
  <si>
    <t>ADMIN CODE:  031800100100  -  JUDICIAL SERVICE COMMISSION</t>
  </si>
  <si>
    <t>ADMIN CODE:  032600100100  -  MINISTRY OF JUSTICE</t>
  </si>
  <si>
    <t>ADMIN CODE:  032600100200  -  PREROGATIVE OF MERCY</t>
  </si>
  <si>
    <t>ADMIN CODE:  032600100300  -  RENT TRIBUNAL</t>
  </si>
  <si>
    <t>ADMIN CODE:  032600100400  -  SANITATION COURT</t>
  </si>
  <si>
    <t>ADMIN CODE:  032600100500  -  REVENUE COURT</t>
  </si>
  <si>
    <t>ADMIN CODE:  032605100100  -  HIGH COURT OF JUSTICE</t>
  </si>
  <si>
    <t>ADMIN CODE:  032605200100  -  SHARIA COURT DIVISION</t>
  </si>
  <si>
    <t>ADMIN CODE:  032605300100  -  SHARIA COURT OF APPEAL</t>
  </si>
  <si>
    <t>ADMIN CODE:  051300100100  -  MINISTRY OF YOUTH, SPORTS, SOCIAL &amp; COMMUNITY DEVELOPMENT</t>
  </si>
  <si>
    <t>ADMIN CODE:  051300100200  -  SPORTS COUNCIL</t>
  </si>
  <si>
    <t>ADMIN CODE:  051300100300  -  YOBE DESERT STARS</t>
  </si>
  <si>
    <t>ADMIN CODE:  051300200100  -  NYSC</t>
  </si>
  <si>
    <t>ADMIN CODE:  051400100100  -  MINISTRY OF WOMEN AFFAIRS</t>
  </si>
  <si>
    <t>ADMIN CODE:  051700300100  -  STATE UNIVERSAL BASIC EDUCATION BOARD (SUBEB)</t>
  </si>
  <si>
    <t>ADMIN CODE:  051700800100  -  LIBRARY BOARD</t>
  </si>
  <si>
    <t>ADMIN CODE:  051701000100  -  AGENCY FOR MASS EDUCATION</t>
  </si>
  <si>
    <t>ADMIN CODE:  051703000100  -  ZONAL INSPECTORATE</t>
  </si>
  <si>
    <t>ADMIN CODE:  051703100100  -  ARABIC &amp; ISLAMIC EDUCATION BOARD</t>
  </si>
  <si>
    <t>ADMIN CODE:  051705400100  -  TEACHING SERVICE BOARD (TSB)</t>
  </si>
  <si>
    <t>ADMIN CODE:  051705500100  -  SCIENCE &amp; TECHNICAL SCHOOLS BOARD</t>
  </si>
  <si>
    <t>ADMIN CODE:  051705600100  -  YOBE STATE SCHOLARSHIP BOARD</t>
  </si>
  <si>
    <t>ADMIN CODE:  051706400100  -  EDUCATION RESOURCE CENTRE</t>
  </si>
  <si>
    <t>ADMIN CODE: 052100100100 - MINISTRY OF HEALTH</t>
  </si>
  <si>
    <t>ADMIN CODE: 052100100200 - EPIDEMOLOGICAL UNIT</t>
  </si>
  <si>
    <t>ADMIN CODE: 052100100300  -  NPI UNIT</t>
  </si>
  <si>
    <t>ADMIN CODE: 052100300100  -  PRIMARY HEALTH CARE MANAGEMENT BOARD</t>
  </si>
  <si>
    <t>ADMIN CODE: 052110200100  -  HOSPITAL MANAGEMENT BOARD (HMB)</t>
  </si>
  <si>
    <t>ADMIN CODE: 052110200200  -  YOBE STATE UNIVERSITY TEACHING HOSPITAL</t>
  </si>
  <si>
    <t>ADMIN CODE: 052110400100  -  SHEHU SULE COLLEGE OF NURSING &amp; MIDWIFERY, DAMATURU</t>
  </si>
  <si>
    <t>ADMIN CODE: 052110600100  -  COLLEGE OF HEALTH SCIENCE &amp; TECHNOLOGY, NGURU</t>
  </si>
  <si>
    <t>ADMIN CODE: 052110700100  -  FAMILY SUPPORT MCHC</t>
  </si>
  <si>
    <t>ADMIN CODE: 053500100100  -  MINISTRY OF ENVIRONMENT</t>
  </si>
  <si>
    <t>ADMIN CODE: 053505600100  -  NEAZDP</t>
  </si>
  <si>
    <t>ADMIN CODE: 053505700100  -  AFFORESTATION</t>
  </si>
  <si>
    <t>ADMIN CODE: 053511600100  -  YOSEPA</t>
  </si>
  <si>
    <t>ADMIN CODE: 055100100100  -  MINISTRY FOR LOCAL GOVERNMENT &amp; CHIEFTAINCY AFFAIRS</t>
  </si>
  <si>
    <t>ADMIN CODE: 055100200100  -  EMIRATE COUNCIL</t>
  </si>
  <si>
    <t>Others Maintenance Service</t>
  </si>
  <si>
    <t>MINISTRY OF LAND AND SOLID MINERALS</t>
  </si>
  <si>
    <t>EXPENDITURE PROFILE 2020 BUDGET</t>
  </si>
  <si>
    <t xml:space="preserve">SECTORAL ANALYSIS </t>
  </si>
  <si>
    <t>ADMIN CODE: 011100100100  -  GOVERNMENT HOUSE</t>
  </si>
  <si>
    <t>ADMIN CODE: 011100100200   -   DEPUTY GOVERNOR'S OFFICE</t>
  </si>
  <si>
    <t>ADMIN CODE:  011100100301   -   SPECIAL ADVISER ON BUDGET</t>
  </si>
  <si>
    <t>51-52</t>
  </si>
  <si>
    <t>52-53</t>
  </si>
  <si>
    <t>55</t>
  </si>
  <si>
    <t>62</t>
  </si>
  <si>
    <t>97</t>
  </si>
  <si>
    <t>98</t>
  </si>
  <si>
    <t>102-103</t>
  </si>
  <si>
    <t>113-114</t>
  </si>
  <si>
    <t>116</t>
  </si>
  <si>
    <t>117-118</t>
  </si>
  <si>
    <t>119-120</t>
  </si>
  <si>
    <t>121</t>
  </si>
  <si>
    <t>123-124</t>
  </si>
  <si>
    <t>129</t>
  </si>
  <si>
    <t>ADMIN CODE: 051710100100 - MINISTRY OF HIGHER EDUCATION</t>
  </si>
  <si>
    <t>051710100100</t>
  </si>
  <si>
    <t>015000200100</t>
  </si>
  <si>
    <t>Agricultural Development Programme (ADP)</t>
  </si>
  <si>
    <t>MINISTRY OF AGRICULTURE &amp; NATURAL RESOURCES</t>
  </si>
  <si>
    <t>MINISTRY OF COMMERCE, INDUSTRIES &amp; TOURISM</t>
  </si>
  <si>
    <t>MINISTRY OF YOUTH, SPORT &amp; SOCIAL COMM. DEV.</t>
  </si>
  <si>
    <t>COLLEGE OF ADMINISTRY AND BUSINESS STUDIES</t>
  </si>
  <si>
    <t>Operational Cost of Election Activities</t>
  </si>
  <si>
    <t>00000000000000</t>
  </si>
  <si>
    <t>ADMIN CODE: 051716500100 - COLLEGE OF EDUCATION GASHUA</t>
  </si>
  <si>
    <t>ADMIN CODE: 051716600100 - COLLEGE OF ADMINISTRATIVE &amp; BUSINESS STUDIES, (CABS) POTISKUM</t>
  </si>
  <si>
    <t>ADMIN CODE: 051716700100 - COLLEGE OF AGRICULTURE, GUJBA</t>
  </si>
  <si>
    <t>ADMIN CODE: 051716900100 - COLLEGE OF LEGAL &amp; ISLAMIC STUDIES, NGURU</t>
  </si>
  <si>
    <t>ADMIN CODE:  051712100100  -  YOBE STATE UNIVERSITY</t>
  </si>
  <si>
    <t>ADMIN CODE:  051711800100  -  MAI IDRISS ALOOMA POLYTECHNIC, GEIDAM</t>
  </si>
  <si>
    <t>ADMIN CODE:  051710100300  -  REMEDIAL PROGRAMME</t>
  </si>
  <si>
    <t xml:space="preserve">051710100300 </t>
  </si>
  <si>
    <t>051716500100</t>
  </si>
  <si>
    <t>051716600100</t>
  </si>
  <si>
    <t>051716700100</t>
  </si>
  <si>
    <t>051716800100</t>
  </si>
  <si>
    <t>051712100100</t>
  </si>
  <si>
    <t>051711800100</t>
  </si>
  <si>
    <t>Ministry of Humanitarian Affairs &amp; Disaster Mgt</t>
  </si>
  <si>
    <t>CABS Potiskum</t>
  </si>
  <si>
    <t>ADMIN CODE:  015000800100  -  STATE EMERGENCY MANAGEMENT AGENCY</t>
  </si>
  <si>
    <t>015000800100</t>
  </si>
  <si>
    <t>022900300100</t>
  </si>
  <si>
    <t>ADMIN CODE:  022900300100  -  RURAL ELECTRIFICATION BOARD</t>
  </si>
  <si>
    <t>26-27</t>
  </si>
  <si>
    <t>27</t>
  </si>
  <si>
    <t>33-34</t>
  </si>
  <si>
    <t>35</t>
  </si>
  <si>
    <t>42-43</t>
  </si>
  <si>
    <t>47</t>
  </si>
  <si>
    <t>50-51</t>
  </si>
  <si>
    <t>59-60</t>
  </si>
  <si>
    <t>61</t>
  </si>
  <si>
    <t>66-67</t>
  </si>
  <si>
    <t>70-71</t>
  </si>
  <si>
    <t>71</t>
  </si>
  <si>
    <t>77-78</t>
  </si>
  <si>
    <t>79</t>
  </si>
  <si>
    <t>88-89</t>
  </si>
  <si>
    <t>90</t>
  </si>
  <si>
    <t>99-100</t>
  </si>
  <si>
    <t>100-101</t>
  </si>
  <si>
    <t>109</t>
  </si>
  <si>
    <t>110</t>
  </si>
  <si>
    <t>111</t>
  </si>
  <si>
    <t>112</t>
  </si>
  <si>
    <t>Family Support MCHC</t>
  </si>
  <si>
    <t>Pre-Stress Concrete Pole Damaturu</t>
  </si>
  <si>
    <t>Acquisition/Compensation of Office Building</t>
  </si>
  <si>
    <t>Ministry of Transport &amp; Energy</t>
  </si>
  <si>
    <t>College of Education, Gashua</t>
  </si>
  <si>
    <t>Yobe State Scholarship Board</t>
  </si>
  <si>
    <t>Debt Management Office (DMO)</t>
  </si>
  <si>
    <t>SECT</t>
  </si>
  <si>
    <t>ORG</t>
  </si>
  <si>
    <t>SUB ORG</t>
  </si>
  <si>
    <t>SUB SUB</t>
  </si>
  <si>
    <t>SUB SUB SUB</t>
  </si>
  <si>
    <t>01</t>
  </si>
  <si>
    <t>11</t>
  </si>
  <si>
    <t>010</t>
  </si>
  <si>
    <t>001</t>
  </si>
  <si>
    <t>00</t>
  </si>
  <si>
    <t>002</t>
  </si>
  <si>
    <t>003</t>
  </si>
  <si>
    <t>02</t>
  </si>
  <si>
    <t>03</t>
  </si>
  <si>
    <t>04</t>
  </si>
  <si>
    <t>05</t>
  </si>
  <si>
    <t>06</t>
  </si>
  <si>
    <t>07</t>
  </si>
  <si>
    <t>08</t>
  </si>
  <si>
    <t>09</t>
  </si>
  <si>
    <t>10</t>
  </si>
  <si>
    <t>12</t>
  </si>
  <si>
    <t>13</t>
  </si>
  <si>
    <t>14</t>
  </si>
  <si>
    <t>15</t>
  </si>
  <si>
    <t>050</t>
  </si>
  <si>
    <t>130</t>
  </si>
  <si>
    <t>004</t>
  </si>
  <si>
    <t>005</t>
  </si>
  <si>
    <t>210</t>
  </si>
  <si>
    <t>330</t>
  </si>
  <si>
    <t>350</t>
  </si>
  <si>
    <t>370</t>
  </si>
  <si>
    <t>030</t>
  </si>
  <si>
    <t>040</t>
  </si>
  <si>
    <t>570</t>
  </si>
  <si>
    <t>070</t>
  </si>
  <si>
    <t>020</t>
  </si>
  <si>
    <t>080</t>
  </si>
  <si>
    <t>180</t>
  </si>
  <si>
    <t>510</t>
  </si>
  <si>
    <t>520</t>
  </si>
  <si>
    <t>590</t>
  </si>
  <si>
    <t>600</t>
  </si>
  <si>
    <t>34</t>
  </si>
  <si>
    <t>60</t>
  </si>
  <si>
    <t>530</t>
  </si>
  <si>
    <t>300</t>
  </si>
  <si>
    <t>310</t>
  </si>
  <si>
    <t>540</t>
  </si>
  <si>
    <t>550</t>
  </si>
  <si>
    <t>560</t>
  </si>
  <si>
    <t>640</t>
  </si>
  <si>
    <t>650</t>
  </si>
  <si>
    <t>660</t>
  </si>
  <si>
    <t>670</t>
  </si>
  <si>
    <t>680</t>
  </si>
  <si>
    <t>060</t>
  </si>
  <si>
    <t>160</t>
  </si>
  <si>
    <t>TOTAL APPROVED EXPENDITURE  2020</t>
  </si>
  <si>
    <t>70741</t>
  </si>
  <si>
    <t>70821</t>
  </si>
  <si>
    <t>70831</t>
  </si>
  <si>
    <t>70321</t>
  </si>
  <si>
    <t>70841</t>
  </si>
  <si>
    <t>70331</t>
  </si>
  <si>
    <t>ADMIN CODE:  011100100318  -  SPECIAL ADVISER ON YOUTH AND SPORTS</t>
  </si>
  <si>
    <t>016200100200</t>
  </si>
  <si>
    <t>032600100300</t>
  </si>
  <si>
    <t>032600100400</t>
  </si>
  <si>
    <t>032600100500</t>
  </si>
  <si>
    <t>051700100200</t>
  </si>
  <si>
    <t>051703000100</t>
  </si>
  <si>
    <t>051706400100</t>
  </si>
  <si>
    <t>051710100300</t>
  </si>
  <si>
    <t>051716900100</t>
  </si>
  <si>
    <t>052110700100</t>
  </si>
  <si>
    <t>ADMIN CODE:  014700200100  -  LOCAL GOVERNMENT SERVICE COMMISSION</t>
  </si>
  <si>
    <t>ORIGINAL BUDGET 2020</t>
  </si>
  <si>
    <t>AMENDED BUDGET 2020</t>
  </si>
  <si>
    <t>o/ w COVID- responsive (in 2020 amended budget)</t>
  </si>
  <si>
    <t xml:space="preserve">Explanation </t>
  </si>
  <si>
    <t xml:space="preserve">ORIGINAL OVERHEAD COST  2020 </t>
  </si>
  <si>
    <t>AMENDED OVERHEAD COST 2020</t>
  </si>
  <si>
    <t xml:space="preserve">ORIGINAL CAPITAL 2020 </t>
  </si>
  <si>
    <t>AMENDED CAPITAL 2020</t>
  </si>
  <si>
    <t xml:space="preserve">TOTAL AMENDED  </t>
  </si>
  <si>
    <t>Assumptions:</t>
  </si>
  <si>
    <t xml:space="preserve">Oil Price </t>
  </si>
  <si>
    <t>Oil Production (National)</t>
  </si>
  <si>
    <t>Exchange Rate</t>
  </si>
  <si>
    <t>Mineral Ratio</t>
  </si>
  <si>
    <t>Covid -19 Aids/Grant</t>
  </si>
  <si>
    <t>CBN-COVID- 19</t>
  </si>
  <si>
    <t xml:space="preserve">ORIGINAL BUDGET 2020 </t>
  </si>
  <si>
    <t>022905500100</t>
  </si>
  <si>
    <t>ADMIN CODE:  022905500100  -  ROAD TRAFFIC AGENCY (YOROTA)</t>
  </si>
  <si>
    <t>ADMIN CODE:  022905600100  -  CARGO AIRPORT AGENCY</t>
  </si>
  <si>
    <t>022905600100</t>
  </si>
  <si>
    <t>ADMIN CODE:  023400400100  -  ROAD MAINTENANCE AGENCY</t>
  </si>
  <si>
    <t>023400400100</t>
  </si>
  <si>
    <t>ADMIN CODE: 052100200100 - YOBE STATE CONTRIBUTORY HEALTHCARE MANAGEMENT AGENCY</t>
  </si>
  <si>
    <t>052100200100</t>
  </si>
  <si>
    <t>Internet Access Charges</t>
  </si>
  <si>
    <t xml:space="preserve">Other Maintenance Services </t>
  </si>
  <si>
    <t>220205605</t>
  </si>
  <si>
    <t>Cleaning and furmigation</t>
  </si>
  <si>
    <t>Workshops &amp; Training - Local</t>
  </si>
  <si>
    <t>Refreshment and Meals</t>
  </si>
  <si>
    <t>052111300100</t>
  </si>
  <si>
    <t>ADMIN CODE: 052111300100  -  YOBE STATE DRUGS AND MEDICAL CONSUMABLES MANAGEMENT AGENCY</t>
  </si>
  <si>
    <t xml:space="preserve">REMARKS </t>
  </si>
  <si>
    <t>Road Traffic Agency (YOROTA)</t>
  </si>
  <si>
    <t>Cargo Airport Agency</t>
  </si>
  <si>
    <t>Road Maintenance Agency</t>
  </si>
  <si>
    <t>ACTUAL JAN - MAY 2020</t>
  </si>
  <si>
    <t>Construction of Storage Facilities</t>
  </si>
  <si>
    <t xml:space="preserve">Purchase of Chairs </t>
  </si>
  <si>
    <t>Purchase of Chairs</t>
  </si>
  <si>
    <t>32010223</t>
  </si>
  <si>
    <t>Construction/Provision of ICT Infrastructure</t>
  </si>
  <si>
    <t>22060102</t>
  </si>
  <si>
    <t>Internal Public Debt</t>
  </si>
  <si>
    <t>ACTUAL EXP. JAN-MAY 2020</t>
  </si>
  <si>
    <t>Rehablitation of office Building</t>
  </si>
  <si>
    <t>ADMIN CODE:  032605100200  -  ADMINISTRATION OF JUSTICE</t>
  </si>
  <si>
    <t>22021037</t>
  </si>
  <si>
    <t>Prevention &amp; Control of Infectious Diseases</t>
  </si>
  <si>
    <t>Drugs &amp; Medical Consumables Mgt Agency</t>
  </si>
  <si>
    <t>Agency for Mass Education</t>
  </si>
  <si>
    <t>Pre-Stressed Concrete Pole Industry Dtr</t>
  </si>
  <si>
    <t>Council for Arts &amp; Culture</t>
  </si>
  <si>
    <t>Special Adviser on Women Affairs</t>
  </si>
  <si>
    <t>Special Adviser on Youth and Sports</t>
  </si>
  <si>
    <t xml:space="preserve"> Workshop&amp; Training- local  </t>
  </si>
  <si>
    <t>Purchase of Industrial Equipment</t>
  </si>
  <si>
    <t>Contributory Healthcare Mgt Agency</t>
  </si>
  <si>
    <t>State Independent Electoral Commission</t>
  </si>
  <si>
    <t>New Partnership for Africa's Dev. (NEPAD)</t>
  </si>
  <si>
    <t>ADMIN CODE:  023800100400  -  NEW PARTNERSHIP FOR AFRICA'S DEVELOPMENT (NEPAD)</t>
  </si>
  <si>
    <t>Worshop &amp; Training - Local</t>
  </si>
  <si>
    <t>Foodstuff/Catering Materials Supplies</t>
  </si>
  <si>
    <t>Purchase of Fire fighting Equipment</t>
  </si>
  <si>
    <t>Safes/File Cabinets/Cup Boards</t>
  </si>
  <si>
    <t>Recurrent</t>
  </si>
  <si>
    <t>Capital</t>
  </si>
  <si>
    <t>Budget Size</t>
  </si>
  <si>
    <t>ADMIN CODE:  051700100100  -  MINISTRY OF BASIC &amp; SECONDARY EDUCATION</t>
  </si>
  <si>
    <t>ADMIN CODE:  051700100200  -  FRENCH, KANURI &amp; ARABIC CENTRE</t>
  </si>
  <si>
    <t>French, Kanuri &amp; Arabic Centre</t>
  </si>
  <si>
    <t>Ministry of Basic &amp; Secondary Education</t>
  </si>
  <si>
    <t>Inflation (National)</t>
  </si>
  <si>
    <t xml:space="preserve">GDP Growth (National) </t>
  </si>
  <si>
    <t>2020 ORIGINAL BUDGET</t>
  </si>
  <si>
    <t>ACTUAL JAN-MAY</t>
  </si>
  <si>
    <t>2020 AMENDED BUDGET</t>
  </si>
  <si>
    <t>Domestic Current Aids</t>
  </si>
  <si>
    <t>Aids</t>
  </si>
  <si>
    <t>Total Aids</t>
  </si>
  <si>
    <t>MINISTRY OF LAND AND SURVEY</t>
  </si>
  <si>
    <t>APPROVED AMENDED BUDGET 2020</t>
  </si>
  <si>
    <t>APPROVED      AMENDED BUDGET 2020</t>
  </si>
  <si>
    <t>MOHAMMED A HARUNA</t>
  </si>
  <si>
    <t>DEPUTY CLERK</t>
  </si>
  <si>
    <t xml:space="preserve"> ORIGINAL BUDGET 2020</t>
  </si>
  <si>
    <t>ADMINISTRATIVE SECTOR</t>
  </si>
  <si>
    <t xml:space="preserve">SUB-TOTAL </t>
  </si>
  <si>
    <t xml:space="preserve">ECONOMIC SECTOR </t>
  </si>
  <si>
    <t xml:space="preserve">SOCIAL SECTOR </t>
  </si>
  <si>
    <t>LAW &amp; JUSTICE SECTOR</t>
  </si>
  <si>
    <t xml:space="preserve">GRAND TOTAL </t>
  </si>
  <si>
    <t>Capital Expenditures: =(F+G)</t>
  </si>
  <si>
    <t>General Administration</t>
  </si>
  <si>
    <t>Economic</t>
  </si>
  <si>
    <t>Law and Justice</t>
  </si>
  <si>
    <t>SUMMARY</t>
  </si>
  <si>
    <t>O/W COVID-19 RESPONSIVE (IN 2020 AMENDED BUDGET)</t>
  </si>
  <si>
    <t xml:space="preserve">Assumption </t>
  </si>
  <si>
    <t>Oil Price  (U$$/bb</t>
  </si>
  <si>
    <t>Oil Production (National, mbpd).</t>
  </si>
  <si>
    <t xml:space="preserve">Exchange rate N/U$$ </t>
  </si>
  <si>
    <t>GDP growth (National, percent annual Change)</t>
  </si>
  <si>
    <t xml:space="preserve">Inflation (National, Percent , Annual Average </t>
  </si>
  <si>
    <t xml:space="preserve">Gross (Not Net of deductions) Statutory Allocation </t>
  </si>
  <si>
    <t>VAT</t>
  </si>
  <si>
    <t>IGR</t>
  </si>
  <si>
    <t xml:space="preserve">Internal Grants </t>
  </si>
  <si>
    <t xml:space="preserve">Opening Balance </t>
  </si>
  <si>
    <t>Recurrent Expenditures:</t>
  </si>
  <si>
    <t>Consolidated Revenue fund Charges</t>
  </si>
  <si>
    <t>Public Debt Charges (Interest payments on debt (or debt Service), Including FAAC deductions)</t>
  </si>
  <si>
    <t>Capital Expenditures:</t>
  </si>
  <si>
    <t xml:space="preserve">Economic </t>
  </si>
  <si>
    <t xml:space="preserve">Social </t>
  </si>
  <si>
    <t xml:space="preserve">General Administration </t>
  </si>
  <si>
    <t xml:space="preserve">Domestic Bonds </t>
  </si>
  <si>
    <t xml:space="preserve">Commercial Bank Loans </t>
  </si>
  <si>
    <t>External Loans</t>
  </si>
  <si>
    <t xml:space="preserve">Sales of Government assets </t>
  </si>
  <si>
    <t>Memorandum items:</t>
  </si>
  <si>
    <t>COVID-19 responsive expenditures ( % of total expenditures)</t>
  </si>
  <si>
    <t>Personnel costd (salaries, Pensions)</t>
  </si>
  <si>
    <t xml:space="preserve">Overhead Cost </t>
  </si>
  <si>
    <t xml:space="preserve">External Grants </t>
  </si>
  <si>
    <t xml:space="preserve">Law &amp; Justice </t>
  </si>
  <si>
    <t xml:space="preserve">S U M M A R Y O F R E V E N U E </t>
  </si>
  <si>
    <t xml:space="preserve">Other FAAC transfer (exchange rate gain, Augmentation, Others </t>
  </si>
  <si>
    <t xml:space="preserve">DESCRIPTION </t>
  </si>
  <si>
    <r>
      <t xml:space="preserve">2020 APPROVED  ORIGINAL BUDGET     </t>
    </r>
    <r>
      <rPr>
        <b/>
        <sz val="12"/>
        <color theme="1"/>
        <rFont val="Calibri"/>
        <family val="2"/>
      </rPr>
      <t>₦</t>
    </r>
  </si>
  <si>
    <r>
      <t xml:space="preserve">2020 APPROVED AMENDED BUDGET      </t>
    </r>
    <r>
      <rPr>
        <b/>
        <sz val="12"/>
        <color theme="1"/>
        <rFont val="Calibri"/>
        <family val="2"/>
      </rPr>
      <t>₦</t>
    </r>
    <r>
      <rPr>
        <b/>
        <sz val="12"/>
        <color theme="1"/>
        <rFont val="Calibri"/>
        <family val="2"/>
        <scheme val="minor"/>
      </rPr>
      <t xml:space="preserve"> </t>
    </r>
  </si>
  <si>
    <t xml:space="preserve">EXPLANATORY NOTES  </t>
  </si>
  <si>
    <t>COVID- 19 RESPONSIVE IN 2020 AMENDED BUDGET</t>
  </si>
  <si>
    <t>NON COVID- 19 RESPONSIVE IN 2020 AMENDED BUDGET</t>
  </si>
  <si>
    <t>NON COVID-19 RESPONSIVE IN 2020 BUDGET</t>
  </si>
  <si>
    <t xml:space="preserve"> COVID-19 RESPONSIVE IN 2020 BUDGET</t>
  </si>
  <si>
    <t xml:space="preserve">ECON CODE </t>
  </si>
  <si>
    <t>COVID-19 Palliative</t>
  </si>
  <si>
    <t>D E T A I L S    O F    C A P I T A L   E X P E N D I T U R E</t>
  </si>
  <si>
    <t xml:space="preserve">COVID-19  Palliatives </t>
  </si>
  <si>
    <t xml:space="preserve">purchase of water Tankers for distribution of water to public during COVID-19 lockdown </t>
  </si>
  <si>
    <t>Distribution of foodstuff to less previlage.</t>
  </si>
  <si>
    <t>Advocacy and enlighment Campaign in worship centers.</t>
  </si>
  <si>
    <t xml:space="preserve">Distribution of improved seeds and seedlings to farmers for food security </t>
  </si>
  <si>
    <t>Supply of water pumps for Irrigation to Farmers</t>
  </si>
  <si>
    <t>Expansion of Markets at four major towns and Trailer park in Pokiskum for social distancing</t>
  </si>
  <si>
    <t>Installation of gen sets at Isolation Centres, Hospitals and Doctors Quarters.</t>
  </si>
  <si>
    <t>For virtual learning</t>
  </si>
  <si>
    <t xml:space="preserve">Construction of more classrooms to decongest students' population </t>
  </si>
  <si>
    <t>Rehabilitation of  classrooms to decongest students' population.</t>
  </si>
  <si>
    <t xml:space="preserve">Provision of Isolation Centres and Expansion of Health  Facilities </t>
  </si>
  <si>
    <t xml:space="preserve">Rehab of  Isolation Centres and Healthcare  Facilities </t>
  </si>
  <si>
    <t>Allowance for  Health workers</t>
  </si>
  <si>
    <t>Establishment of sustainable Drugs and Medical Consumables Supply Systems</t>
  </si>
  <si>
    <t>Management of infectious diseases</t>
  </si>
  <si>
    <t xml:space="preserve"> Allowance for health works </t>
  </si>
  <si>
    <t xml:space="preserve">Allowance for Health workers staff </t>
  </si>
  <si>
    <t xml:space="preserve">Allowance for health works staff </t>
  </si>
  <si>
    <t>EN 1.1</t>
  </si>
  <si>
    <t>EN1.7</t>
  </si>
  <si>
    <t>Explanatory Notes 1 (EN 1)</t>
  </si>
  <si>
    <t>EN 1</t>
  </si>
  <si>
    <t>EN 1.2</t>
  </si>
  <si>
    <t>EN1.4</t>
  </si>
  <si>
    <t>EN1.5</t>
  </si>
  <si>
    <t>EN1.6</t>
  </si>
  <si>
    <t>EN2</t>
  </si>
  <si>
    <t>EN2.2</t>
  </si>
  <si>
    <t>EN2.4</t>
  </si>
  <si>
    <t>EN2.1, 2.2 &amp; 2.3</t>
  </si>
  <si>
    <t>EN3</t>
  </si>
  <si>
    <t>EN3.1</t>
  </si>
  <si>
    <t>EN3.2</t>
  </si>
  <si>
    <t>EN3.3</t>
  </si>
  <si>
    <t>1. Revenues and grants:</t>
  </si>
  <si>
    <t>2. Expenditures:</t>
  </si>
  <si>
    <t>4. Financing:</t>
  </si>
  <si>
    <t>3. Balance =(1-2)</t>
  </si>
  <si>
    <t>5. Financing gap: (=-(3+4)</t>
  </si>
  <si>
    <t>Provision of VIP Toilet   at Isolation Centre</t>
  </si>
  <si>
    <t xml:space="preserve">Rehab of Healthcare  Facilities </t>
  </si>
  <si>
    <t xml:space="preserve">Provision of Health Equipment   </t>
  </si>
  <si>
    <t>Drugs and Medical Consumables Supply Systems</t>
  </si>
  <si>
    <t xml:space="preserve">Allowance for sanitary works  </t>
  </si>
  <si>
    <t xml:space="preserve">Allowance for Sanitary works </t>
  </si>
  <si>
    <t xml:space="preserve">Provision of Sanitary Equipment </t>
  </si>
  <si>
    <t xml:space="preserve">Spray Chemicals </t>
  </si>
  <si>
    <t xml:space="preserve">Provision of portable water to improve hygiene for COVID-19 and PEWASH. </t>
  </si>
  <si>
    <t xml:space="preserve"> To improve health facilities </t>
  </si>
  <si>
    <t>Item</t>
  </si>
  <si>
    <t>o/w COVID-responsive (in 2020 amended budget)</t>
  </si>
  <si>
    <t xml:space="preserve">Assumptions: </t>
  </si>
  <si>
    <t>Oil price (US$/bbl)</t>
  </si>
  <si>
    <t>$57.00</t>
  </si>
  <si>
    <t>$20.00</t>
  </si>
  <si>
    <t>NIL</t>
  </si>
  <si>
    <t xml:space="preserve">EN1.1 </t>
  </si>
  <si>
    <t>Exchange rate (N/US$)</t>
  </si>
  <si>
    <t>EN1.1</t>
  </si>
  <si>
    <t>GDP growth (national, percent annual change)</t>
  </si>
  <si>
    <t>Inflation (national, percent, annual average)</t>
  </si>
  <si>
    <t>1. Opening Balance</t>
  </si>
  <si>
    <t>EN 1.7</t>
  </si>
  <si>
    <t xml:space="preserve">Gross (not net of deductions) Statutory Allocation </t>
  </si>
  <si>
    <t xml:space="preserve">EN1.4 </t>
  </si>
  <si>
    <t xml:space="preserve">EN1.5 </t>
  </si>
  <si>
    <t>Internal grants</t>
  </si>
  <si>
    <t>External grants</t>
  </si>
  <si>
    <t>3. Expenditures:</t>
  </si>
  <si>
    <t>EN 2.</t>
  </si>
  <si>
    <t>EN2.1</t>
  </si>
  <si>
    <t>Overhead costs</t>
  </si>
  <si>
    <t>EN2.3</t>
  </si>
  <si>
    <t>Public Debt charges (Interest payments on debt (or debt service), including FAAC deductions)</t>
  </si>
  <si>
    <t>Capital expenditures:</t>
  </si>
  <si>
    <t>EN2.6</t>
  </si>
  <si>
    <t>Administration</t>
  </si>
  <si>
    <t xml:space="preserve">4. Balance (=(1+2-3)) </t>
  </si>
  <si>
    <t>5. Financing:</t>
  </si>
  <si>
    <t>Commercial bank loans</t>
  </si>
  <si>
    <t>Sales of government assets</t>
  </si>
  <si>
    <t xml:space="preserve">EN3.3 </t>
  </si>
  <si>
    <t>Refunds (Miscellaneous)</t>
  </si>
  <si>
    <t>6. Financing gap (=-(4+5))</t>
  </si>
  <si>
    <t>EN 3</t>
  </si>
  <si>
    <t>Memorandum Items:</t>
  </si>
  <si>
    <t>COVID-19 responsive expenditures (% of total expenditures)</t>
  </si>
  <si>
    <t>EN1.2</t>
  </si>
  <si>
    <t>EN 2</t>
  </si>
  <si>
    <r>
      <rPr>
        <b/>
        <sz val="11"/>
        <color rgb="FF000000"/>
        <rFont val="Candara"/>
        <family val="2"/>
      </rPr>
      <t xml:space="preserve">* </t>
    </r>
    <r>
      <rPr>
        <sz val="11"/>
        <color rgb="FF000000"/>
        <rFont val="Candara"/>
        <family val="2"/>
      </rPr>
      <t>VAT has been increased based on  FGN Policy of upward review from 5.0% to 7.5%.</t>
    </r>
  </si>
  <si>
    <r>
      <rPr>
        <b/>
        <sz val="11"/>
        <color rgb="FF000000"/>
        <rFont val="Candara"/>
        <family val="2"/>
      </rPr>
      <t xml:space="preserve"> * </t>
    </r>
    <r>
      <rPr>
        <sz val="11"/>
        <color rgb="FF000000"/>
        <rFont val="Candara"/>
        <family val="2"/>
      </rPr>
      <t>IGR</t>
    </r>
    <r>
      <rPr>
        <b/>
        <sz val="11"/>
        <color rgb="FF000000"/>
        <rFont val="Candara"/>
        <family val="2"/>
      </rPr>
      <t xml:space="preserve"> </t>
    </r>
    <r>
      <rPr>
        <sz val="11"/>
        <color rgb="FF000000"/>
        <rFont val="Candara"/>
        <family val="2"/>
      </rPr>
      <t xml:space="preserve"> increased as a result of increase in PAYE due to implementation of new minimum wage and refund of PAYE of FGN employees  working in the state.</t>
    </r>
  </si>
  <si>
    <t xml:space="preserve">Provi. of Beds &amp; Bedings to  Isolation centres </t>
  </si>
  <si>
    <t>Effective M &amp; E of COVID -19 Prevalence</t>
  </si>
  <si>
    <t xml:space="preserve">Provi of state of the arts Equipt such as Cardiac Machines   </t>
  </si>
  <si>
    <t>PROPOSED  REVISED BUDGET</t>
  </si>
  <si>
    <r>
      <t xml:space="preserve">* Consolidated Revenue Fund Charges consist of Public debt services  and other Charges. The aggregate Public Debt Services  reduced from </t>
    </r>
    <r>
      <rPr>
        <sz val="11"/>
        <color rgb="FF000000"/>
        <rFont val="Calibri"/>
        <family val="2"/>
      </rPr>
      <t xml:space="preserve">₦7,086,254,228 to ₦2,141,254,228 </t>
    </r>
    <r>
      <rPr>
        <sz val="11"/>
        <color rgb="FF000000"/>
        <rFont val="Candara"/>
        <family val="2"/>
      </rPr>
      <t xml:space="preserve">due to slow drawdown  in the implementation of  Contract Financing facility projects such as construction of Markets, Airport,Trailer Park etc. Similarly, the state experiences slow drawdown on Family Home Funds  Facility as a result of late take-off of the project. CBN also granted waiver on repayment of loan facilities to states. </t>
    </r>
  </si>
  <si>
    <t>DETAILS  OF  REVENUE</t>
  </si>
  <si>
    <t xml:space="preserve">FAAC Revenue  </t>
  </si>
  <si>
    <t>Other FAAC Revenue</t>
  </si>
  <si>
    <t>Opening Balance</t>
  </si>
  <si>
    <t xml:space="preserve">*Capital Expenditure reduced from  ₦50,518,800,000 to ₦34,154,608,348 representing 32.37% due to removal of administrative capital expenditure and focus on completion of on-going projects only. from the revised figure the sum of  ₦26,801,608,348 and ₦7,353,000,000 are earmarked for non- COVID -19 and COVID-19 responsive expenditure  respectively. Some of the critical non COVID-19 Capital Expenditure include: Completion of International Cargo Airport, Roads, Houses etc. </t>
  </si>
  <si>
    <t xml:space="preserve">*While the COVID- 19 responsive expenditure include: Procurement of medical equipment, Construction/Rehabilitation of healthcare Facilities, Markets, trailer park etc. 11.68% of the revised budget is dedicated to COVID-19 responsive expenditure to among others, procure additional medical equipment to equip/upgrade medical facilities and isolation centres to address the COVID -19 Pandemic. Modern Markets are being constructed in the major urban centres to decongest the markets.  Provision is also made under the COVID -19 responsive expenditure as palliatives </t>
  </si>
  <si>
    <t xml:space="preserve">*This provision is to cater for covid- 19 expenditure, both Capital and Recurrent. </t>
  </si>
  <si>
    <t>Internally Generated Revenue:</t>
  </si>
  <si>
    <t>* The Mineral Ratio reduced to 27% instead of 35% as approved in the original budget due to COVID-19 pandemic. This conforms with the recommended benchmark by the World Bank and NGF for the SFTAS AF DLI1 Guideline as contained in Table A4 of the Guidelines.</t>
  </si>
  <si>
    <t>*The exchange rate naira/dollar in the initial budget was ₦305/ USD but due to depreciation in naira value, it is now officially ₦360 /USD as recommended by the World Bank/NGF SFTAS Additional Financing Guidelines on Table A4.</t>
  </si>
  <si>
    <t xml:space="preserve">*The GDP has declined to - 4.42% currently, instead of 2.93 % as projected in the original budget 2020. This is due to economic downturn as a result of COVID -19 Pandemic; and in conformity with the recommendations by the World Bank and NGF in the Guidelines for the SFTAS Additional Financing DLI1 on Table A4 (Macro-fiscal and Mineral Sector Assumptions) of the Guidelines. </t>
  </si>
  <si>
    <t xml:space="preserve"> * The Oil price was $57pb in the orginal budget but  dropped to $20pb because of low demand in the oil market due to COVID -19 pandemic. This is consistent with the NGF Guidelines for the SFTAS Additional Financing DLI1 as contained in Table A4 (Macro-fiscal and Mineral Sector Assumptions) of the Guidelines.                                                                                                             </t>
  </si>
  <si>
    <t>*Production was 2.18 mbpd in the original Budget 2020 but reviewed to 1.7 mbpd based on OPEC production quota. This is in line with the NGF Guidelines for the SFTAS Additional Financing DLI1 as contained in Table A4 (Macro-fiscal and Mineral Sector Assumptions) of the Guidelines.</t>
  </si>
  <si>
    <t>*The State Government adjusted the figure of ₦3.717,599,000 for Other FAAC transfers, comprising of Excess Crude Oil/Excharnge rate Diffirencial of ₦2,201,000,000, Ecological Fund of ₦1,000,000,000 and Stabilisation Fund of ₦516,599,000 in the original budget to ₦2,201,000,000. The revenue expected from this source is limited to Excess Crude Oil/Excharnge rate Diffirencial due to uncertainty of the others. So far, the   state government has received the sum of ₦1,375,090,456 from Excess Crude Oil/Exchange Rate Differencial in the current financial year.</t>
  </si>
  <si>
    <t>* The financing figure of ₦19,609,026,641 is made up of: Opening balance of ₦2,223,232,298, CBN Credit Support for Healthcare Sector ₦2,000,000,000, Commercial Bank loan of ₦10,385,794,343 and Mortgage loan of ₦5,000,000,000.</t>
  </si>
  <si>
    <t>022000100201</t>
  </si>
  <si>
    <t>Financing:</t>
  </si>
  <si>
    <t>*The opening Balance of ₦2,223,232,298 is the actual Closing balance of 2019 Audited Accounts as against the Approved Original Budget of ₦2,500,000,000.  It forms part of the Financing figure of ₦19,624,026,641 in the  revised budget</t>
  </si>
  <si>
    <t>Opening Balance &amp; Internal Loans:</t>
  </si>
  <si>
    <t>Other Capital Receipts:</t>
  </si>
  <si>
    <t xml:space="preserve"> * The Statutory Allocation has been reduced  to  ₦32,776,448,798 from ₦52,018,120,659 representing 37% due to the review of Macroeconomic Fiscal Assumptions based on FG Projections in the addendum to the MTEF submitted to the National Assembly as a result of COVID -19 pandemic which affected all the economic sectors.</t>
  </si>
  <si>
    <r>
      <rPr>
        <b/>
        <sz val="11"/>
        <color rgb="FF000000"/>
        <rFont val="Candara"/>
        <family val="2"/>
      </rPr>
      <t xml:space="preserve">* </t>
    </r>
    <r>
      <rPr>
        <sz val="11"/>
        <color rgb="FF000000"/>
        <rFont val="Candara"/>
        <family val="2"/>
      </rPr>
      <t xml:space="preserve">The state maintained the ₦250,000,000  expected from Conditional Grant Scheme (CGS)  of OSSAP-SDGs as the only source. Other grants such as UBEC and TETFund are not recognised in the budget as the funds are paid directly to the institutions.    </t>
    </r>
  </si>
  <si>
    <t xml:space="preserve">* In respect of External Grants,  the state has already received the sum of ₦2,268,000,000 from SFTAS Programme  and ₦1,600,000,000 from Saving One Million Lives Programme. In addition, the State is expecting another ₦2,000,000,000 SFTAS Programme Grant, ₦1,800,000,000 (5m USD) additional financing - DLI 1 and ₦1,650,000,000  from Saving One Million Lives Programme. </t>
  </si>
  <si>
    <t xml:space="preserve">*Similarly Recurrent Expenditure was reduced from ₦57,795,301,082 to ₦51,894,502,757 representing about 10%.  </t>
  </si>
  <si>
    <t xml:space="preserve">*Overhead Cost was reduced slightly from ₦17,109,714,034 to ₦16,802,718,534 representing about 2% decrease due to ban on non-essential travels and increase in COVID -19 paliative activities. </t>
  </si>
  <si>
    <r>
      <rPr>
        <b/>
        <sz val="11"/>
        <color rgb="FF000000"/>
        <rFont val="Candara"/>
        <family val="2"/>
      </rPr>
      <t xml:space="preserve"> * </t>
    </r>
    <r>
      <rPr>
        <sz val="11"/>
        <color rgb="FF000000"/>
        <rFont val="Candara"/>
        <family val="2"/>
      </rPr>
      <t xml:space="preserve">Personnel cost was reduced from ₦29,386,790,820 to ₦28,412,987,994 representing about 3% decrease due to favourable negotiation of Minimum wage and embargo on employment with exception of  essential services.  </t>
    </r>
  </si>
  <si>
    <t>Personnel costs (salaries)</t>
  </si>
  <si>
    <t xml:space="preserve">ORIGINAL PERSONNEL COST 2020 </t>
  </si>
  <si>
    <t>Stabilisation Fund</t>
  </si>
  <si>
    <t>Ecological Fund</t>
  </si>
  <si>
    <t>Other FAAC Revenue:</t>
  </si>
  <si>
    <t>FAAC Revenue:</t>
  </si>
  <si>
    <t>APPROVED BUDGET 2020</t>
  </si>
  <si>
    <t>ACTUAL REVENUE JAN - MAY</t>
  </si>
  <si>
    <t xml:space="preserve">Aids &amp; Grants </t>
  </si>
  <si>
    <t>Current Domestic Aids</t>
  </si>
  <si>
    <t xml:space="preserve">Capital Reciepts </t>
  </si>
  <si>
    <t>REVISED BUDGET 2020</t>
  </si>
  <si>
    <t xml:space="preserve">Financing </t>
  </si>
  <si>
    <t>ADMIN CODE:  022000100201  -  PUBLIC DEBT SERVICES</t>
  </si>
  <si>
    <t>Public Debt Services</t>
  </si>
  <si>
    <t xml:space="preserve">TOTAL </t>
  </si>
  <si>
    <t xml:space="preserve">Total Revenue </t>
  </si>
  <si>
    <t>Expenditures:</t>
  </si>
  <si>
    <t>Sub Total Recurret</t>
  </si>
  <si>
    <t xml:space="preserve">Sub Total Capital Expenditure </t>
  </si>
  <si>
    <t xml:space="preserve">GRANTS TOTAL </t>
  </si>
  <si>
    <t>Reference to Explanatory Notes</t>
  </si>
  <si>
    <t xml:space="preserve">* The inflation rate has increased from 10.8% in the original budget to 14.13% in the revised budget, because of the general rise in prices  as a result of COVID- 19 pandemic. This revised inflation is also consistent with the NGF Guidelines for the SFTAS Additional Financing DLI1 as contained in Table A4 (Macro-fiscal and Mineral Sector Assumptions) of the Guidelines. </t>
  </si>
  <si>
    <t>EXPLANATORY NOTES ON THE ABOVE REVISED BUDGET</t>
  </si>
  <si>
    <t>*The total Expenditure of ₦108,314,101,082 was reduced to ₦86,049,111,105 due to fall in revenue as a result of COVID-19 Pandemic. This represents a drop of about 20% compared with the original budget.                                                                                                                                                           * In the reviewed budget, recurrent expenditure represents 60% and Capital expenditure 40%.                                                    *Out of the ₦86,049,111,105 of the reviewed budget, the sum of  ₦10,053,500,000 which represents 11.68% is earmarked for COVID -19 responsive expenditure.</t>
  </si>
  <si>
    <t>EN4.0</t>
  </si>
  <si>
    <t>AMENDED PERSONNEL              COST 2020</t>
  </si>
  <si>
    <t>SCHEDULE II - CAPITAL  EXPENDITURE</t>
  </si>
  <si>
    <t>R E V I S E D    B U D G E T     S U M M A R Y</t>
  </si>
  <si>
    <t>HoA Vehicle</t>
  </si>
  <si>
    <t>CSDP</t>
  </si>
  <si>
    <t>Digitalisation of YTV &amp; YBC</t>
  </si>
  <si>
    <t>Nat. Carnivals</t>
  </si>
  <si>
    <t>SFTAS</t>
  </si>
  <si>
    <t>Rehab. of Fire Station</t>
  </si>
  <si>
    <t>3 FM Radio Stations at each Senatorial Zones</t>
  </si>
  <si>
    <t>Rehab. of Fire Stations</t>
  </si>
  <si>
    <t>Const. of Min. of Budget, AISEB, Lab. at RUWASA, Car Park, Gate House at Govt House, VIP Toilets etc</t>
  </si>
  <si>
    <t>Rehab. Of IBB Secretatriat, ADP, Governor's Office, Cultural Centre &amp; MORA, YPC etc</t>
  </si>
  <si>
    <t>Margin for increase in cost of election materials</t>
  </si>
  <si>
    <t>Constituency Mosque</t>
  </si>
  <si>
    <t xml:space="preserve">Rehabilitation of Manufacturing facilities </t>
  </si>
  <si>
    <t xml:space="preserve">Connecting Rural Communities ot the National Grids &amp; Street Light </t>
  </si>
  <si>
    <t>Const. of Electricity across the State</t>
  </si>
  <si>
    <t>Const. of Gujba-Ngalda, Tikau-Jajere, Mashio-Alagarno, Nguru-Bulanguwa, Dawasa-Kukuri, Potiskum Bypass, Degubi-Chalinno, Yaro, Kano road, Kusur-Mayori, Dogonkuka-Daura-Maluri-Fika and Daya-Fadawa roads etc</t>
  </si>
  <si>
    <t>Const. of drainages across the state</t>
  </si>
  <si>
    <t>Tikau-Jajere Byepass, Ngojin, Farafara village etc</t>
  </si>
  <si>
    <t>Const. 1,800 Houses Phase 1 across the state and 24 Hon. Members Quarters</t>
  </si>
  <si>
    <t>Reno. Of Blind Workshop at PKM, DTR Remand Home/Nguru</t>
  </si>
  <si>
    <t>Const. of additional Skills Acquisition Centre</t>
  </si>
  <si>
    <t>Rehab. Of BEST Centre at PKM, Nguru, Gashua</t>
  </si>
  <si>
    <t>Authentication of students beneficiaries domestic &amp; foreign scholarship</t>
  </si>
  <si>
    <t>Digitalisation of ICT Centre</t>
  </si>
  <si>
    <t xml:space="preserve">Staff Quarters and Students Hostels and classrooms to decongest students' population </t>
  </si>
  <si>
    <t xml:space="preserve">Provi. of Isolation Centres and Expansion of Health  Facilities at Nguru, Machina, Bara &amp; Karasuwa </t>
  </si>
  <si>
    <t>Rehab of  Healthcare  Facilities at Dakasku, Bulah, Jajere etc</t>
  </si>
  <si>
    <t>Raising of 5m seedlings and tree planting etc</t>
  </si>
  <si>
    <t>Raising of seedlings and landscaping</t>
  </si>
  <si>
    <t>Renovation Of Zonal Office DTR</t>
  </si>
  <si>
    <t>Fencing of Zonal Office Gashua</t>
  </si>
  <si>
    <t>Purchase of ICT equip to zonal office</t>
  </si>
  <si>
    <t>APPROVED  REVISED BUDGET</t>
  </si>
  <si>
    <t xml:space="preserve">*The domestic loans of the state comprise of CBN Credit Support for Healthcare Sector ₦2,000,000,000, the loan has been approved but yet to draw down.                                                                                                                                                                                                                                                 *Commercial Bank Loan from UBA for contract financing is ₦10,385,794,343 with ₦5,000,980,871.60 drawn down.                                                                                                                                                                                                  *Mortgage loan from Family Homes Funds Limited  of ₦5,000,000,000 with ₦1,141,453,228.58 drawn down.                                                                                                                                             *The reduction in the domestic loans in the reviewed budget was as a result of cancellation of uncommitted loans and slow down in activities as a result  of COVID -19 Pandemic. </t>
  </si>
  <si>
    <r>
      <t xml:space="preserve">*The </t>
    </r>
    <r>
      <rPr>
        <b/>
        <sz val="11"/>
        <color rgb="FF000000"/>
        <rFont val="Candara"/>
        <family val="2"/>
      </rPr>
      <t xml:space="preserve"> </t>
    </r>
    <r>
      <rPr>
        <sz val="11"/>
        <color rgb="FF000000"/>
        <rFont val="Candara"/>
        <family val="2"/>
      </rPr>
      <t xml:space="preserve">process of disposal of unserviceable assets  is ongoing.                                                                                                                                                                     * The anticipated refund from FGN on Federal roads constructed/rehabilitated by the State is confirmed to be not forthcoming.                                                                                                                                                                                                                          *The State's reviewed budget has no financing gap, therefore, we are not anticipating any new expenditure arrears. </t>
    </r>
  </si>
  <si>
    <t>Actual (Jan - May) 2020</t>
  </si>
  <si>
    <t>Original Budget 2020</t>
  </si>
  <si>
    <t>Amended Budget 2020</t>
  </si>
  <si>
    <t xml:space="preserve">EN1.2 </t>
  </si>
  <si>
    <t xml:space="preserve">EN3 </t>
  </si>
  <si>
    <t xml:space="preserve">EN3.1 </t>
  </si>
  <si>
    <t>Grants:</t>
  </si>
  <si>
    <t>2. Revenues and Grants: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</si>
</sst>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00000"/>
    <numFmt numFmtId="165" formatCode="000000000000"/>
    <numFmt numFmtId="166" formatCode="00"/>
    <numFmt numFmtId="167" formatCode="_(* #,##0_);_(* \(#,##0\);_(* &quot;-&quot;??_);_(@_)"/>
    <numFmt numFmtId="168" formatCode="00000000000000"/>
    <numFmt numFmtId="169" formatCode="_-* #,##0_-;\-* #,##0_-;_-* &quot;-&quot;??_-;_-@_-"/>
    <numFmt numFmtId="170" formatCode="0.0&quot;%&quot;"/>
    <numFmt numFmtId="171" formatCode="0.00&quot;bn&quot;"/>
    <numFmt numFmtId="172" formatCode="0.0000"/>
    <numFmt numFmtId="173" formatCode="[$$-409]#,##0.00"/>
    <numFmt numFmtId="174" formatCode=";;;"/>
    <numFmt numFmtId="175" formatCode="0.00&quot;%&quot;"/>
  </numFmts>
  <fonts count="66" x14ac:knownFonts="1">
    <font>
      <sz val="11"/>
      <color theme="1"/>
      <name val="Calibri"/>
      <family val="2"/>
      <scheme val="minor"/>
    </font>
    <font>
      <sz val="10"/>
      <color theme="1"/>
      <name val="Tahoma"/>
      <family val="2"/>
    </font>
    <font>
      <b/>
      <sz val="10"/>
      <color theme="1"/>
      <name val="Tahoma"/>
      <family val="2"/>
    </font>
    <font>
      <sz val="11"/>
      <color theme="1"/>
      <name val="Calibri"/>
      <family val="2"/>
      <scheme val="minor"/>
    </font>
    <font>
      <sz val="10"/>
      <color rgb="FF000000"/>
      <name val="Tahoma"/>
      <family val="2"/>
    </font>
    <font>
      <sz val="10"/>
      <name val="Tahoma"/>
      <family val="2"/>
    </font>
    <font>
      <b/>
      <sz val="10"/>
      <name val="Tahoma"/>
      <family val="2"/>
    </font>
    <font>
      <b/>
      <sz val="11"/>
      <color theme="1"/>
      <name val="Calibri"/>
      <family val="2"/>
      <scheme val="minor"/>
    </font>
    <font>
      <b/>
      <sz val="10"/>
      <name val="Calibri"/>
      <family val="2"/>
    </font>
    <font>
      <b/>
      <sz val="10"/>
      <color rgb="FF000000"/>
      <name val="Tahoma"/>
      <family val="2"/>
    </font>
    <font>
      <b/>
      <sz val="38"/>
      <color theme="1"/>
      <name val="Calibri"/>
      <family val="2"/>
      <scheme val="minor"/>
    </font>
    <font>
      <i/>
      <sz val="10"/>
      <color theme="1"/>
      <name val="Tahoma"/>
      <family val="2"/>
    </font>
    <font>
      <sz val="10"/>
      <name val="Calibri"/>
      <family val="2"/>
    </font>
    <font>
      <sz val="38"/>
      <color theme="1"/>
      <name val="Calibri"/>
      <family val="2"/>
      <scheme val="minor"/>
    </font>
    <font>
      <sz val="10"/>
      <color theme="8"/>
      <name val="Tahoma"/>
      <family val="2"/>
    </font>
    <font>
      <sz val="11"/>
      <color theme="8"/>
      <name val="Calibri"/>
      <family val="2"/>
      <scheme val="minor"/>
    </font>
    <font>
      <sz val="12"/>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b/>
      <sz val="14"/>
      <name val="Calibri"/>
      <family val="2"/>
      <scheme val="minor"/>
    </font>
    <font>
      <sz val="14"/>
      <name val="Calibri"/>
      <family val="2"/>
      <scheme val="minor"/>
    </font>
    <font>
      <b/>
      <sz val="10"/>
      <color theme="1"/>
      <name val="Arial"/>
      <family val="2"/>
    </font>
    <font>
      <sz val="10"/>
      <color theme="1"/>
      <name val="Arial"/>
      <family val="2"/>
    </font>
    <font>
      <b/>
      <sz val="10"/>
      <color theme="8" tint="-0.499984740745262"/>
      <name val="Arial"/>
      <family val="2"/>
    </font>
    <font>
      <sz val="10"/>
      <name val="Arial"/>
      <family val="2"/>
    </font>
    <font>
      <b/>
      <sz val="10"/>
      <name val="Arial"/>
      <family val="2"/>
    </font>
    <font>
      <b/>
      <i/>
      <sz val="10"/>
      <name val="Arial"/>
      <family val="2"/>
    </font>
    <font>
      <b/>
      <sz val="10"/>
      <color theme="4" tint="-0.499984740745262"/>
      <name val="Arial"/>
      <family val="2"/>
    </font>
    <font>
      <sz val="10"/>
      <color rgb="FFFF0000"/>
      <name val="Arial"/>
      <family val="2"/>
    </font>
    <font>
      <sz val="10"/>
      <color rgb="FF000000"/>
      <name val="Arial"/>
      <family val="2"/>
    </font>
    <font>
      <b/>
      <sz val="10"/>
      <color rgb="FF002060"/>
      <name val="Arial"/>
      <family val="2"/>
    </font>
    <font>
      <b/>
      <sz val="10"/>
      <color rgb="FF000000"/>
      <name val="Arial"/>
      <family val="2"/>
    </font>
    <font>
      <b/>
      <sz val="10"/>
      <color theme="5"/>
      <name val="Arial"/>
      <family val="2"/>
    </font>
    <font>
      <b/>
      <sz val="38"/>
      <name val="Calibri"/>
      <family val="2"/>
      <scheme val="minor"/>
    </font>
    <font>
      <sz val="38"/>
      <name val="Calibri"/>
      <family val="2"/>
      <scheme val="minor"/>
    </font>
    <font>
      <b/>
      <sz val="38"/>
      <color rgb="FF7A0000"/>
      <name val="Calibri"/>
      <family val="2"/>
      <scheme val="minor"/>
    </font>
    <font>
      <b/>
      <sz val="38"/>
      <color rgb="FF005426"/>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12"/>
      <color theme="1"/>
      <name val="Arial"/>
      <family val="2"/>
    </font>
    <font>
      <sz val="12"/>
      <name val="Tahoma"/>
      <family val="2"/>
    </font>
    <font>
      <b/>
      <sz val="12"/>
      <color theme="1"/>
      <name val="Arial"/>
      <family val="2"/>
    </font>
    <font>
      <b/>
      <sz val="12"/>
      <color theme="1"/>
      <name val="Calibri"/>
      <family val="2"/>
    </font>
    <font>
      <b/>
      <sz val="11"/>
      <color indexed="8"/>
      <name val="Calibri"/>
      <family val="2"/>
    </font>
    <font>
      <i/>
      <sz val="12"/>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11"/>
      <color theme="1"/>
      <name val="Candara"/>
      <family val="2"/>
    </font>
    <font>
      <sz val="11"/>
      <color rgb="FF000000"/>
      <name val="Candara"/>
      <family val="2"/>
    </font>
    <font>
      <b/>
      <sz val="11"/>
      <color rgb="FF000000"/>
      <name val="Candara"/>
      <family val="2"/>
    </font>
    <font>
      <sz val="11"/>
      <color theme="1" tint="0.249977111117893"/>
      <name val="Candara"/>
      <family val="2"/>
    </font>
    <font>
      <sz val="11"/>
      <name val="Candara"/>
      <family val="2"/>
    </font>
    <font>
      <i/>
      <sz val="11"/>
      <name val="Candara"/>
      <family val="2"/>
    </font>
    <font>
      <b/>
      <sz val="11"/>
      <color theme="1"/>
      <name val="Candara"/>
      <family val="2"/>
    </font>
    <font>
      <b/>
      <sz val="11"/>
      <name val="Candara"/>
      <family val="2"/>
    </font>
    <font>
      <sz val="11"/>
      <color rgb="FFFF0000"/>
      <name val="Candara"/>
      <family val="2"/>
    </font>
    <font>
      <sz val="11"/>
      <color rgb="FF92D050"/>
      <name val="Candara"/>
      <family val="2"/>
    </font>
    <font>
      <sz val="11"/>
      <color rgb="FF000000"/>
      <name val="Calibri"/>
      <family val="2"/>
    </font>
    <font>
      <b/>
      <i/>
      <sz val="11"/>
      <color rgb="FF000000"/>
      <name val="Candara"/>
      <family val="2"/>
    </font>
    <font>
      <b/>
      <i/>
      <sz val="11"/>
      <color theme="1"/>
      <name val="Candara"/>
      <family val="2"/>
    </font>
    <font>
      <b/>
      <u/>
      <sz val="11"/>
      <color theme="1"/>
      <name val="Candara"/>
      <family val="2"/>
    </font>
    <font>
      <b/>
      <i/>
      <sz val="11"/>
      <name val="Candara"/>
      <family val="2"/>
    </font>
  </fonts>
  <fills count="17">
    <fill>
      <patternFill patternType="none"/>
    </fill>
    <fill>
      <patternFill patternType="gray125"/>
    </fill>
    <fill>
      <patternFill patternType="solid">
        <fgColor theme="4"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5"/>
      </patternFill>
    </fill>
    <fill>
      <patternFill patternType="solid">
        <fgColor theme="0"/>
        <bgColor indexed="64"/>
      </patternFill>
    </fill>
    <fill>
      <patternFill patternType="solid">
        <fgColor rgb="FFA8D08D"/>
        <bgColor indexed="64"/>
      </patternFill>
    </fill>
    <fill>
      <patternFill patternType="solid">
        <fgColor rgb="FFE2EFDA"/>
        <bgColor indexed="64"/>
      </patternFill>
    </fill>
    <fill>
      <patternFill patternType="solid">
        <fgColor rgb="FFF2F2F2"/>
        <bgColor indexed="64"/>
      </patternFill>
    </fill>
    <fill>
      <patternFill patternType="solid">
        <fgColor rgb="FFE2EFD9"/>
        <bgColor indexed="64"/>
      </patternFill>
    </fill>
    <fill>
      <patternFill patternType="solid">
        <fgColor theme="9" tint="0.59999389629810485"/>
        <bgColor indexed="64"/>
      </patternFill>
    </fill>
    <fill>
      <patternFill patternType="solid">
        <fgColor theme="4" tint="0.59999389629810485"/>
        <bgColor indexed="64"/>
      </patternFill>
    </fill>
  </fills>
  <borders count="61">
    <border>
      <left/>
      <right/>
      <top/>
      <bottom/>
      <diagonal/>
    </border>
    <border>
      <left style="thin">
        <color indexed="64"/>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indexed="64"/>
      </right>
      <top style="thin">
        <color indexed="64"/>
      </top>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auto="1"/>
      </top>
      <bottom style="thin">
        <color auto="1"/>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right style="medium">
        <color auto="1"/>
      </right>
      <top style="hair">
        <color auto="1"/>
      </top>
      <bottom style="hair">
        <color auto="1"/>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thin">
        <color auto="1"/>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auto="1"/>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9" borderId="0" applyNumberFormat="0" applyBorder="0" applyAlignment="0" applyProtection="0"/>
  </cellStyleXfs>
  <cellXfs count="1179">
    <xf numFmtId="0" fontId="0" fillId="0" borderId="0" xfId="0"/>
    <xf numFmtId="0" fontId="2" fillId="0" borderId="0" xfId="0" applyFont="1"/>
    <xf numFmtId="0" fontId="1" fillId="0" borderId="0" xfId="0" applyFont="1"/>
    <xf numFmtId="41" fontId="1" fillId="0" borderId="0" xfId="0" applyNumberFormat="1" applyFont="1"/>
    <xf numFmtId="0" fontId="2" fillId="2" borderId="0" xfId="0" applyFont="1" applyFill="1" applyAlignment="1">
      <alignment horizontal="center" vertical="center" wrapText="1"/>
    </xf>
    <xf numFmtId="41" fontId="2" fillId="2" borderId="0" xfId="0" applyNumberFormat="1" applyFont="1" applyFill="1" applyAlignment="1">
      <alignment horizontal="center" vertical="center" wrapText="1"/>
    </xf>
    <xf numFmtId="165" fontId="1" fillId="0" borderId="0" xfId="0" applyNumberFormat="1" applyFont="1"/>
    <xf numFmtId="165" fontId="1" fillId="0" borderId="0" xfId="0" applyNumberFormat="1" applyFont="1" applyAlignment="1">
      <alignment horizontal="center"/>
    </xf>
    <xf numFmtId="0" fontId="2" fillId="0" borderId="0" xfId="0" applyFont="1" applyAlignment="1">
      <alignment vertical="center" wrapText="1"/>
    </xf>
    <xf numFmtId="165" fontId="2" fillId="2" borderId="0" xfId="0" applyNumberFormat="1" applyFont="1" applyFill="1" applyAlignment="1">
      <alignment vertical="center" wrapText="1"/>
    </xf>
    <xf numFmtId="166" fontId="2" fillId="2" borderId="0" xfId="0" applyNumberFormat="1" applyFont="1" applyFill="1" applyAlignment="1">
      <alignment horizontal="center" vertical="center" wrapText="1"/>
    </xf>
    <xf numFmtId="166" fontId="1" fillId="0" borderId="0" xfId="0" applyNumberFormat="1" applyFont="1"/>
    <xf numFmtId="0" fontId="1" fillId="0" borderId="0" xfId="0" applyFont="1" applyAlignment="1">
      <alignment wrapText="1"/>
    </xf>
    <xf numFmtId="0" fontId="1" fillId="0" borderId="0" xfId="0" applyFont="1" applyBorder="1"/>
    <xf numFmtId="0" fontId="2" fillId="0" borderId="0" xfId="0" applyFont="1" applyBorder="1"/>
    <xf numFmtId="41" fontId="5" fillId="0" borderId="0" xfId="0" applyNumberFormat="1" applyFont="1"/>
    <xf numFmtId="0" fontId="1" fillId="0" borderId="0" xfId="0" applyFont="1" applyBorder="1" applyAlignment="1">
      <alignment horizontal="center"/>
    </xf>
    <xf numFmtId="41" fontId="1" fillId="0" borderId="0" xfId="0" applyNumberFormat="1" applyFont="1" applyBorder="1"/>
    <xf numFmtId="41" fontId="2" fillId="0" borderId="0" xfId="0" applyNumberFormat="1" applyFont="1" applyBorder="1"/>
    <xf numFmtId="0" fontId="5" fillId="0" borderId="0" xfId="0" applyFont="1"/>
    <xf numFmtId="0" fontId="2" fillId="0" borderId="0" xfId="0" applyFont="1" applyBorder="1" applyAlignment="1">
      <alignment horizontal="center"/>
    </xf>
    <xf numFmtId="0" fontId="5" fillId="0" borderId="0" xfId="0" applyFont="1" applyAlignment="1">
      <alignment vertical="top"/>
    </xf>
    <xf numFmtId="165" fontId="5" fillId="0" borderId="0" xfId="0" quotePrefix="1" applyNumberFormat="1" applyFont="1" applyAlignment="1">
      <alignment horizontal="center"/>
    </xf>
    <xf numFmtId="0" fontId="5" fillId="0" borderId="0" xfId="0" applyFont="1" applyAlignment="1">
      <alignment horizontal="center"/>
    </xf>
    <xf numFmtId="0" fontId="6" fillId="0" borderId="0" xfId="0" applyFont="1"/>
    <xf numFmtId="165" fontId="5" fillId="0" borderId="0" xfId="0" applyNumberFormat="1" applyFont="1" applyAlignment="1">
      <alignment horizontal="center"/>
    </xf>
    <xf numFmtId="165" fontId="5" fillId="0" borderId="0" xfId="0" applyNumberFormat="1" applyFont="1" applyAlignment="1">
      <alignment horizontal="center" vertical="top"/>
    </xf>
    <xf numFmtId="0" fontId="5" fillId="0" borderId="0" xfId="0" applyFont="1" applyBorder="1"/>
    <xf numFmtId="0" fontId="5" fillId="0" borderId="0" xfId="0" applyFont="1" applyAlignment="1">
      <alignment horizontal="left" vertical="top"/>
    </xf>
    <xf numFmtId="0" fontId="5" fillId="0" borderId="0" xfId="0" applyFont="1" applyAlignment="1"/>
    <xf numFmtId="0" fontId="6" fillId="0" borderId="0" xfId="0" applyFont="1" applyAlignment="1">
      <alignment vertical="center"/>
    </xf>
    <xf numFmtId="167" fontId="0" fillId="0" borderId="0" xfId="1" applyNumberFormat="1" applyFont="1"/>
    <xf numFmtId="168" fontId="5" fillId="0" borderId="0" xfId="0" applyNumberFormat="1" applyFont="1" applyBorder="1" applyAlignment="1">
      <alignment horizontal="center"/>
    </xf>
    <xf numFmtId="169" fontId="1" fillId="0" borderId="1" xfId="1" applyNumberFormat="1" applyFont="1" applyBorder="1"/>
    <xf numFmtId="169" fontId="2" fillId="0" borderId="1" xfId="1" applyNumberFormat="1" applyFont="1" applyBorder="1"/>
    <xf numFmtId="167" fontId="5" fillId="0" borderId="0" xfId="1" applyNumberFormat="1" applyFont="1"/>
    <xf numFmtId="0" fontId="6" fillId="0" borderId="0" xfId="0" applyFont="1" applyAlignment="1">
      <alignment horizontal="center"/>
    </xf>
    <xf numFmtId="0" fontId="6" fillId="0" borderId="0" xfId="0" applyFont="1" applyAlignment="1">
      <alignment horizontal="left" vertical="center"/>
    </xf>
    <xf numFmtId="41" fontId="2" fillId="0" borderId="3" xfId="0" applyNumberFormat="1" applyFont="1" applyBorder="1" applyAlignment="1">
      <alignment horizontal="center" vertical="top" wrapText="1"/>
    </xf>
    <xf numFmtId="169" fontId="2" fillId="0" borderId="3" xfId="1" applyNumberFormat="1" applyFont="1" applyBorder="1" applyAlignment="1">
      <alignment horizontal="center" vertical="center" wrapText="1"/>
    </xf>
    <xf numFmtId="169" fontId="2" fillId="0" borderId="4" xfId="1" applyNumberFormat="1" applyFont="1" applyBorder="1" applyAlignment="1">
      <alignment horizontal="center" vertical="center" wrapText="1"/>
    </xf>
    <xf numFmtId="169" fontId="2" fillId="0" borderId="5" xfId="1" applyNumberFormat="1" applyFont="1" applyBorder="1" applyAlignment="1">
      <alignment horizontal="center" wrapText="1"/>
    </xf>
    <xf numFmtId="41" fontId="1" fillId="0" borderId="7" xfId="0" applyNumberFormat="1" applyFont="1" applyBorder="1" applyAlignment="1">
      <alignment horizontal="center" vertical="top"/>
    </xf>
    <xf numFmtId="169" fontId="2" fillId="0" borderId="7" xfId="1" applyNumberFormat="1" applyFont="1" applyBorder="1" applyAlignment="1">
      <alignment horizontal="center" vertical="center" wrapText="1"/>
    </xf>
    <xf numFmtId="169" fontId="2" fillId="0" borderId="8" xfId="1" applyNumberFormat="1" applyFont="1" applyBorder="1" applyAlignment="1">
      <alignment horizontal="center" vertical="center" wrapText="1"/>
    </xf>
    <xf numFmtId="0" fontId="1" fillId="0" borderId="2" xfId="0" applyFont="1" applyBorder="1"/>
    <xf numFmtId="0" fontId="1" fillId="0" borderId="3" xfId="0" applyFont="1" applyBorder="1"/>
    <xf numFmtId="41" fontId="1" fillId="0" borderId="3" xfId="0" applyNumberFormat="1" applyFont="1" applyBorder="1"/>
    <xf numFmtId="169" fontId="1" fillId="0" borderId="3" xfId="1" applyNumberFormat="1" applyFont="1" applyBorder="1"/>
    <xf numFmtId="169" fontId="1" fillId="0" borderId="4" xfId="1" applyNumberFormat="1" applyFont="1" applyBorder="1"/>
    <xf numFmtId="0" fontId="1" fillId="0" borderId="9" xfId="0" applyFont="1" applyBorder="1"/>
    <xf numFmtId="0" fontId="1" fillId="0" borderId="10" xfId="0" applyFont="1" applyBorder="1"/>
    <xf numFmtId="41" fontId="1" fillId="0" borderId="10" xfId="0" applyNumberFormat="1" applyFont="1" applyBorder="1"/>
    <xf numFmtId="169" fontId="1" fillId="0" borderId="10" xfId="1" applyNumberFormat="1" applyFont="1" applyBorder="1"/>
    <xf numFmtId="169" fontId="1" fillId="0" borderId="11" xfId="1" applyNumberFormat="1" applyFont="1" applyBorder="1"/>
    <xf numFmtId="0" fontId="2" fillId="0" borderId="10" xfId="0" applyFont="1" applyBorder="1"/>
    <xf numFmtId="41" fontId="2" fillId="0" borderId="10" xfId="0" applyNumberFormat="1" applyFont="1" applyBorder="1"/>
    <xf numFmtId="169" fontId="2" fillId="0" borderId="10" xfId="1" applyNumberFormat="1" applyFont="1" applyBorder="1"/>
    <xf numFmtId="169" fontId="2" fillId="0" borderId="11" xfId="1" applyNumberFormat="1" applyFont="1" applyBorder="1"/>
    <xf numFmtId="169" fontId="2" fillId="0" borderId="10" xfId="0" applyNumberFormat="1" applyFont="1" applyBorder="1"/>
    <xf numFmtId="169" fontId="2" fillId="0" borderId="11" xfId="0" applyNumberFormat="1" applyFont="1" applyBorder="1"/>
    <xf numFmtId="41" fontId="2" fillId="0" borderId="11" xfId="0" applyNumberFormat="1" applyFont="1" applyBorder="1"/>
    <xf numFmtId="167" fontId="2" fillId="0" borderId="10" xfId="1" applyNumberFormat="1" applyFont="1" applyBorder="1"/>
    <xf numFmtId="167" fontId="2" fillId="0" borderId="11" xfId="1" applyNumberFormat="1" applyFont="1" applyBorder="1"/>
    <xf numFmtId="41" fontId="1" fillId="0" borderId="11" xfId="0" applyNumberFormat="1" applyFont="1" applyBorder="1"/>
    <xf numFmtId="167" fontId="1" fillId="0" borderId="10" xfId="1" applyNumberFormat="1" applyFont="1" applyBorder="1"/>
    <xf numFmtId="167" fontId="1" fillId="0" borderId="11" xfId="1" applyNumberFormat="1" applyFont="1" applyBorder="1"/>
    <xf numFmtId="0" fontId="1" fillId="0" borderId="6" xfId="0" applyFont="1" applyBorder="1"/>
    <xf numFmtId="0" fontId="1" fillId="0" borderId="7" xfId="0" applyFont="1" applyBorder="1"/>
    <xf numFmtId="0" fontId="2" fillId="0" borderId="7" xfId="0" applyFont="1" applyBorder="1"/>
    <xf numFmtId="41" fontId="2" fillId="0" borderId="7" xfId="0" applyNumberFormat="1" applyFont="1" applyBorder="1"/>
    <xf numFmtId="167" fontId="2" fillId="0" borderId="7" xfId="1" applyNumberFormat="1" applyFont="1" applyBorder="1"/>
    <xf numFmtId="167" fontId="2" fillId="0" borderId="8" xfId="1" applyNumberFormat="1" applyFont="1" applyBorder="1"/>
    <xf numFmtId="41" fontId="1" fillId="0" borderId="0" xfId="0" applyNumberFormat="1" applyFont="1"/>
    <xf numFmtId="169" fontId="1" fillId="0" borderId="0" xfId="1" applyNumberFormat="1" applyFont="1"/>
    <xf numFmtId="0" fontId="11" fillId="0" borderId="9" xfId="0" applyFont="1" applyBorder="1"/>
    <xf numFmtId="0" fontId="11" fillId="0" borderId="10" xfId="0" applyFont="1" applyBorder="1"/>
    <xf numFmtId="41" fontId="11" fillId="0" borderId="10" xfId="0" applyNumberFormat="1" applyFont="1" applyBorder="1"/>
    <xf numFmtId="167" fontId="11" fillId="0" borderId="10" xfId="1" applyNumberFormat="1" applyFont="1" applyBorder="1"/>
    <xf numFmtId="167" fontId="11" fillId="0" borderId="11" xfId="1" applyNumberFormat="1" applyFont="1" applyBorder="1"/>
    <xf numFmtId="169" fontId="11" fillId="0" borderId="1" xfId="1" applyNumberFormat="1" applyFont="1" applyBorder="1"/>
    <xf numFmtId="0" fontId="11" fillId="0" borderId="0" xfId="0" applyFont="1"/>
    <xf numFmtId="167" fontId="6" fillId="0" borderId="0" xfId="1" applyNumberFormat="1" applyFont="1" applyAlignment="1">
      <alignment horizontal="center"/>
    </xf>
    <xf numFmtId="167" fontId="2" fillId="0" borderId="0" xfId="1" applyNumberFormat="1" applyFont="1" applyFill="1" applyAlignment="1">
      <alignment horizontal="center" vertical="center" wrapText="1"/>
    </xf>
    <xf numFmtId="167" fontId="8" fillId="0" borderId="0" xfId="1" applyNumberFormat="1" applyFont="1" applyAlignment="1">
      <alignment horizontal="center" vertical="center" wrapText="1"/>
    </xf>
    <xf numFmtId="167" fontId="6" fillId="0" borderId="0" xfId="1" applyNumberFormat="1" applyFont="1"/>
    <xf numFmtId="165" fontId="5" fillId="0" borderId="0" xfId="0" quotePrefix="1" applyNumberFormat="1" applyFont="1" applyAlignment="1">
      <alignment horizontal="center" vertical="top"/>
    </xf>
    <xf numFmtId="170" fontId="5" fillId="0" borderId="0" xfId="1" applyNumberFormat="1" applyFont="1"/>
    <xf numFmtId="170" fontId="6" fillId="0" borderId="0" xfId="1" applyNumberFormat="1" applyFont="1"/>
    <xf numFmtId="165" fontId="6" fillId="0" borderId="0" xfId="0" quotePrefix="1" applyNumberFormat="1" applyFont="1" applyAlignment="1">
      <alignment horizontal="center"/>
    </xf>
    <xf numFmtId="165" fontId="6" fillId="0" borderId="0" xfId="0" applyNumberFormat="1" applyFont="1" applyAlignment="1">
      <alignment horizontal="center"/>
    </xf>
    <xf numFmtId="0" fontId="5" fillId="0" borderId="0" xfId="0" applyFont="1" applyAlignment="1">
      <alignment horizontal="center" vertical="center"/>
    </xf>
    <xf numFmtId="167" fontId="12" fillId="0" borderId="0" xfId="1" applyNumberFormat="1" applyFont="1" applyAlignment="1">
      <alignment horizontal="center" vertical="center" wrapText="1"/>
    </xf>
    <xf numFmtId="170" fontId="5" fillId="0" borderId="0" xfId="1" applyNumberFormat="1" applyFont="1" applyAlignment="1">
      <alignment vertical="center"/>
    </xf>
    <xf numFmtId="0" fontId="5" fillId="0" borderId="0" xfId="0" applyFont="1" applyAlignment="1">
      <alignment vertical="center"/>
    </xf>
    <xf numFmtId="0" fontId="6" fillId="0" borderId="0" xfId="0" applyFont="1" applyAlignment="1">
      <alignment horizontal="right"/>
    </xf>
    <xf numFmtId="0" fontId="6" fillId="0" borderId="0" xfId="0" applyFont="1" applyAlignment="1">
      <alignment horizontal="left"/>
    </xf>
    <xf numFmtId="0" fontId="13" fillId="0" borderId="0" xfId="0" applyFont="1" applyBorder="1"/>
    <xf numFmtId="49" fontId="1" fillId="0" borderId="0" xfId="0" applyNumberFormat="1" applyFont="1" applyBorder="1" applyAlignment="1">
      <alignment horizontal="center"/>
    </xf>
    <xf numFmtId="41" fontId="1" fillId="0" borderId="0" xfId="1" applyNumberFormat="1" applyFont="1" applyBorder="1"/>
    <xf numFmtId="49" fontId="1" fillId="0" borderId="0" xfId="0" quotePrefix="1" applyNumberFormat="1" applyFont="1" applyBorder="1" applyAlignment="1">
      <alignment horizontal="center"/>
    </xf>
    <xf numFmtId="41" fontId="2" fillId="0" borderId="0" xfId="1" applyNumberFormat="1" applyFont="1" applyBorder="1"/>
    <xf numFmtId="0" fontId="2" fillId="0" borderId="0" xfId="0" applyFont="1" applyBorder="1" applyAlignment="1">
      <alignment horizontal="center" vertical="center" wrapText="1"/>
    </xf>
    <xf numFmtId="49" fontId="1" fillId="0" borderId="0" xfId="0" applyNumberFormat="1" applyFont="1" applyFill="1" applyBorder="1" applyAlignment="1">
      <alignment horizontal="center"/>
    </xf>
    <xf numFmtId="168" fontId="5" fillId="0" borderId="0" xfId="0" quotePrefix="1" applyNumberFormat="1" applyFont="1" applyBorder="1" applyAlignment="1">
      <alignment horizontal="center"/>
    </xf>
    <xf numFmtId="49" fontId="5" fillId="0" borderId="0" xfId="0" applyNumberFormat="1" applyFont="1" applyBorder="1" applyAlignment="1">
      <alignment horizontal="center"/>
    </xf>
    <xf numFmtId="41" fontId="5" fillId="0" borderId="0" xfId="1" applyNumberFormat="1" applyFont="1" applyBorder="1"/>
    <xf numFmtId="0" fontId="1" fillId="0" borderId="0" xfId="0" applyFont="1" applyBorder="1" applyAlignment="1">
      <alignment horizontal="center" wrapText="1"/>
    </xf>
    <xf numFmtId="0" fontId="2" fillId="0" borderId="0" xfId="0" applyFont="1" applyBorder="1" applyAlignment="1"/>
    <xf numFmtId="0" fontId="2" fillId="0" borderId="0" xfId="0" applyFont="1" applyBorder="1" applyAlignment="1">
      <alignment horizontal="right"/>
    </xf>
    <xf numFmtId="0" fontId="1" fillId="0" borderId="0" xfId="0" applyFont="1" applyBorder="1" applyAlignment="1">
      <alignment vertical="top"/>
    </xf>
    <xf numFmtId="0" fontId="5" fillId="0" borderId="0" xfId="0" quotePrefix="1"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vertical="top"/>
    </xf>
    <xf numFmtId="41" fontId="2" fillId="0" borderId="0" xfId="1" applyNumberFormat="1" applyFont="1" applyBorder="1" applyAlignment="1">
      <alignment horizontal="center"/>
    </xf>
    <xf numFmtId="41" fontId="2" fillId="0" borderId="0" xfId="1" applyNumberFormat="1" applyFont="1" applyBorder="1" applyAlignment="1">
      <alignment horizontal="center" vertical="center" wrapText="1"/>
    </xf>
    <xf numFmtId="0" fontId="2" fillId="0" borderId="0" xfId="0" applyFont="1" applyBorder="1" applyAlignment="1">
      <alignment horizontal="left" vertical="center"/>
    </xf>
    <xf numFmtId="0" fontId="5"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 fillId="0" borderId="0" xfId="0" applyFont="1" applyFill="1" applyBorder="1" applyAlignment="1"/>
    <xf numFmtId="0" fontId="1" fillId="0" borderId="0" xfId="0" applyFont="1" applyFill="1" applyBorder="1" applyAlignment="1">
      <alignment vertical="center"/>
    </xf>
    <xf numFmtId="169" fontId="4" fillId="0" borderId="0" xfId="1" applyNumberFormat="1" applyFont="1" applyFill="1" applyBorder="1" applyAlignment="1" applyProtection="1"/>
    <xf numFmtId="0" fontId="9" fillId="0" borderId="0" xfId="0" applyFont="1" applyFill="1" applyBorder="1" applyAlignment="1"/>
    <xf numFmtId="0" fontId="4" fillId="0" borderId="0" xfId="0" applyFont="1" applyFill="1" applyBorder="1" applyAlignment="1">
      <alignment horizontal="center"/>
    </xf>
    <xf numFmtId="0" fontId="5" fillId="0" borderId="0" xfId="0" applyFont="1" applyFill="1" applyBorder="1" applyAlignment="1">
      <alignment horizontal="center"/>
    </xf>
    <xf numFmtId="0" fontId="4" fillId="0" borderId="0" xfId="0" applyFont="1" applyFill="1" applyBorder="1" applyAlignment="1">
      <alignment horizontal="left"/>
    </xf>
    <xf numFmtId="0" fontId="6" fillId="0" borderId="0" xfId="0" applyFont="1" applyBorder="1" applyAlignment="1">
      <alignment horizontal="right"/>
    </xf>
    <xf numFmtId="0" fontId="2" fillId="0" borderId="0" xfId="0" applyFont="1" applyBorder="1" applyAlignment="1">
      <alignment horizontal="center"/>
    </xf>
    <xf numFmtId="0" fontId="5" fillId="0" borderId="0" xfId="0" applyFont="1" applyFill="1" applyBorder="1" applyAlignment="1">
      <alignment horizontal="left"/>
    </xf>
    <xf numFmtId="0" fontId="5" fillId="3" borderId="0" xfId="0" applyFont="1" applyFill="1" applyBorder="1" applyAlignment="1">
      <alignment horizontal="center"/>
    </xf>
    <xf numFmtId="0" fontId="6" fillId="3" borderId="0" xfId="0" applyFont="1" applyFill="1" applyBorder="1" applyAlignment="1">
      <alignment horizontal="center"/>
    </xf>
    <xf numFmtId="0" fontId="9" fillId="3" borderId="0" xfId="0" applyFont="1" applyFill="1" applyBorder="1" applyAlignment="1">
      <alignment horizontal="left"/>
    </xf>
    <xf numFmtId="49" fontId="5" fillId="3" borderId="0" xfId="0" applyNumberFormat="1" applyFont="1" applyFill="1" applyBorder="1" applyAlignment="1">
      <alignment horizontal="center"/>
    </xf>
    <xf numFmtId="167" fontId="1" fillId="0" borderId="0" xfId="1" applyNumberFormat="1" applyFont="1" applyBorder="1" applyAlignment="1"/>
    <xf numFmtId="0" fontId="1" fillId="0" borderId="0" xfId="0" applyFont="1" applyBorder="1" applyAlignment="1"/>
    <xf numFmtId="0" fontId="5" fillId="0" borderId="0" xfId="0" applyFont="1" applyBorder="1" applyAlignment="1"/>
    <xf numFmtId="0" fontId="1" fillId="0" borderId="0" xfId="0" applyFont="1" applyFill="1" applyBorder="1" applyAlignment="1"/>
    <xf numFmtId="0" fontId="6" fillId="3" borderId="0" xfId="0" applyFont="1" applyFill="1" applyBorder="1" applyAlignment="1"/>
    <xf numFmtId="0" fontId="5" fillId="0" borderId="0" xfId="0" applyFont="1" applyFill="1" applyBorder="1" applyAlignment="1">
      <alignment vertical="center"/>
    </xf>
    <xf numFmtId="0" fontId="5" fillId="0" borderId="0" xfId="0" applyFont="1" applyFill="1" applyBorder="1" applyAlignment="1">
      <alignment horizontal="justify" vertical="center"/>
    </xf>
    <xf numFmtId="0" fontId="5" fillId="0" borderId="0" xfId="0" applyFont="1" applyFill="1" applyBorder="1" applyAlignment="1"/>
    <xf numFmtId="168" fontId="5" fillId="0" borderId="0" xfId="1" applyNumberFormat="1" applyFont="1" applyFill="1" applyBorder="1" applyAlignment="1">
      <alignment horizontal="center" vertical="center"/>
    </xf>
    <xf numFmtId="167" fontId="14" fillId="0" borderId="0" xfId="1" applyNumberFormat="1" applyFont="1" applyFill="1" applyBorder="1" applyAlignment="1"/>
    <xf numFmtId="0" fontId="15" fillId="0" borderId="0" xfId="0" applyFont="1"/>
    <xf numFmtId="0" fontId="14" fillId="0" borderId="0" xfId="0" applyFont="1" applyBorder="1" applyAlignment="1">
      <alignment horizontal="center" vertical="top"/>
    </xf>
    <xf numFmtId="167" fontId="2" fillId="0" borderId="0" xfId="1" applyNumberFormat="1" applyFont="1" applyBorder="1" applyAlignment="1"/>
    <xf numFmtId="0" fontId="9" fillId="0" borderId="0" xfId="0" applyFont="1" applyFill="1" applyBorder="1" applyAlignment="1">
      <alignment horizontal="right"/>
    </xf>
    <xf numFmtId="0" fontId="2" fillId="0" borderId="0" xfId="0" applyFont="1" applyBorder="1" applyAlignment="1">
      <alignment horizontal="right" vertical="top"/>
    </xf>
    <xf numFmtId="0" fontId="7" fillId="0" borderId="0" xfId="0" applyFont="1" applyAlignment="1">
      <alignment horizontal="center" vertical="top" wrapText="1"/>
    </xf>
    <xf numFmtId="0" fontId="7" fillId="0" borderId="0" xfId="0" applyFont="1" applyAlignment="1">
      <alignment horizontal="center" wrapText="1"/>
    </xf>
    <xf numFmtId="0" fontId="0" fillId="0" borderId="0" xfId="0" applyAlignment="1">
      <alignment horizontal="center" vertical="top"/>
    </xf>
    <xf numFmtId="0" fontId="17" fillId="0" borderId="22" xfId="0" applyFont="1" applyBorder="1" applyAlignment="1">
      <alignment horizontal="center" wrapText="1"/>
    </xf>
    <xf numFmtId="0" fontId="17" fillId="0" borderId="22" xfId="0" applyFont="1" applyBorder="1" applyAlignment="1">
      <alignment horizontal="center" vertical="top" wrapText="1"/>
    </xf>
    <xf numFmtId="0" fontId="18" fillId="0" borderId="22" xfId="0" applyFont="1" applyBorder="1" applyAlignment="1">
      <alignment horizontal="center" vertical="top"/>
    </xf>
    <xf numFmtId="0" fontId="18" fillId="0" borderId="22" xfId="0" applyFont="1" applyBorder="1"/>
    <xf numFmtId="0" fontId="17" fillId="0" borderId="22" xfId="0" applyFont="1" applyBorder="1"/>
    <xf numFmtId="0" fontId="0" fillId="0" borderId="0" xfId="0" applyFill="1"/>
    <xf numFmtId="167" fontId="19" fillId="0" borderId="0" xfId="0" applyNumberFormat="1" applyFont="1" applyFill="1"/>
    <xf numFmtId="167" fontId="0" fillId="0" borderId="0" xfId="1" applyNumberFormat="1" applyFont="1" applyFill="1"/>
    <xf numFmtId="167" fontId="0" fillId="0" borderId="0" xfId="0" applyNumberFormat="1" applyFill="1"/>
    <xf numFmtId="167" fontId="7" fillId="0" borderId="0" xfId="1" applyNumberFormat="1" applyFont="1" applyFill="1"/>
    <xf numFmtId="0" fontId="17" fillId="4" borderId="22" xfId="0" applyFont="1" applyFill="1" applyBorder="1" applyAlignment="1">
      <alignment horizontal="center" vertical="top" wrapText="1"/>
    </xf>
    <xf numFmtId="0" fontId="18" fillId="4" borderId="22" xfId="0" applyFont="1" applyFill="1" applyBorder="1" applyAlignment="1">
      <alignment horizontal="center" vertical="top"/>
    </xf>
    <xf numFmtId="167" fontId="18" fillId="4" borderId="22" xfId="1" applyNumberFormat="1" applyFont="1" applyFill="1" applyBorder="1"/>
    <xf numFmtId="167" fontId="17" fillId="4" borderId="22" xfId="1" applyNumberFormat="1" applyFont="1" applyFill="1" applyBorder="1"/>
    <xf numFmtId="0" fontId="17" fillId="5" borderId="22" xfId="0" applyFont="1" applyFill="1" applyBorder="1" applyAlignment="1">
      <alignment horizontal="center" vertical="top" wrapText="1"/>
    </xf>
    <xf numFmtId="0" fontId="18" fillId="5" borderId="22" xfId="0" applyFont="1" applyFill="1" applyBorder="1" applyAlignment="1">
      <alignment horizontal="center" vertical="top"/>
    </xf>
    <xf numFmtId="167" fontId="18" fillId="5" borderId="22" xfId="1" applyNumberFormat="1" applyFont="1" applyFill="1" applyBorder="1"/>
    <xf numFmtId="167" fontId="17" fillId="5" borderId="22" xfId="1" applyNumberFormat="1" applyFont="1" applyFill="1" applyBorder="1"/>
    <xf numFmtId="0" fontId="17" fillId="6" borderId="22" xfId="0" applyFont="1" applyFill="1" applyBorder="1" applyAlignment="1">
      <alignment horizontal="center" vertical="top" wrapText="1"/>
    </xf>
    <xf numFmtId="0" fontId="18" fillId="6" borderId="22" xfId="0" applyFont="1" applyFill="1" applyBorder="1" applyAlignment="1">
      <alignment horizontal="center" vertical="top"/>
    </xf>
    <xf numFmtId="167" fontId="18" fillId="6" borderId="22" xfId="1" applyNumberFormat="1" applyFont="1" applyFill="1" applyBorder="1"/>
    <xf numFmtId="167" fontId="17" fillId="6" borderId="22" xfId="1" applyNumberFormat="1" applyFont="1" applyFill="1" applyBorder="1"/>
    <xf numFmtId="167" fontId="17" fillId="0" borderId="0" xfId="1" applyNumberFormat="1" applyFont="1" applyFill="1" applyBorder="1"/>
    <xf numFmtId="0" fontId="18" fillId="0" borderId="0" xfId="0" applyFont="1"/>
    <xf numFmtId="0" fontId="17" fillId="0" borderId="0" xfId="0" applyFont="1" applyAlignment="1">
      <alignment horizontal="center" vertical="top" wrapText="1"/>
    </xf>
    <xf numFmtId="0" fontId="21" fillId="0" borderId="0" xfId="0" applyFont="1" applyFill="1"/>
    <xf numFmtId="0" fontId="18" fillId="0" borderId="0" xfId="0" applyFont="1" applyFill="1"/>
    <xf numFmtId="167" fontId="18" fillId="0" borderId="0" xfId="0" applyNumberFormat="1" applyFont="1" applyFill="1"/>
    <xf numFmtId="0" fontId="18" fillId="0" borderId="0" xfId="0" applyFont="1" applyBorder="1"/>
    <xf numFmtId="167" fontId="17" fillId="0" borderId="22" xfId="1" applyNumberFormat="1" applyFont="1" applyBorder="1" applyAlignment="1">
      <alignment wrapText="1"/>
    </xf>
    <xf numFmtId="167" fontId="17" fillId="0" borderId="22" xfId="1" applyNumberFormat="1" applyFont="1" applyBorder="1" applyAlignment="1">
      <alignment horizontal="center" wrapText="1"/>
    </xf>
    <xf numFmtId="167" fontId="17" fillId="0" borderId="22" xfId="1" applyNumberFormat="1" applyFont="1" applyBorder="1" applyAlignment="1">
      <alignment horizontal="center" vertical="top" wrapText="1"/>
    </xf>
    <xf numFmtId="167" fontId="20" fillId="5" borderId="22" xfId="1" applyNumberFormat="1" applyFont="1" applyFill="1" applyBorder="1" applyAlignment="1">
      <alignment horizontal="center" vertical="top" wrapText="1"/>
    </xf>
    <xf numFmtId="0" fontId="20" fillId="5" borderId="22" xfId="0" applyFont="1" applyFill="1" applyBorder="1" applyAlignment="1">
      <alignment horizontal="center" vertical="top" wrapText="1"/>
    </xf>
    <xf numFmtId="0" fontId="17" fillId="7" borderId="22" xfId="0" applyFont="1" applyFill="1" applyBorder="1" applyAlignment="1">
      <alignment horizontal="center" vertical="top" wrapText="1"/>
    </xf>
    <xf numFmtId="167" fontId="17" fillId="4" borderId="22" xfId="1" applyNumberFormat="1" applyFont="1" applyFill="1" applyBorder="1" applyAlignment="1">
      <alignment horizontal="center" vertical="top" wrapText="1"/>
    </xf>
    <xf numFmtId="0" fontId="17" fillId="4" borderId="22" xfId="0" applyFont="1" applyFill="1" applyBorder="1" applyAlignment="1">
      <alignment horizontal="center" vertical="center" wrapText="1"/>
    </xf>
    <xf numFmtId="167" fontId="17" fillId="6" borderId="22" xfId="1" applyNumberFormat="1" applyFont="1" applyFill="1" applyBorder="1" applyAlignment="1">
      <alignment horizontal="center" vertical="top" wrapText="1"/>
    </xf>
    <xf numFmtId="167" fontId="18" fillId="0" borderId="22" xfId="1" applyNumberFormat="1" applyFont="1" applyBorder="1"/>
    <xf numFmtId="167" fontId="21" fillId="5" borderId="22" xfId="1" applyNumberFormat="1" applyFont="1" applyFill="1" applyBorder="1" applyAlignment="1">
      <alignment horizontal="center"/>
    </xf>
    <xf numFmtId="167" fontId="18" fillId="4" borderId="22" xfId="1" applyNumberFormat="1" applyFont="1" applyFill="1" applyBorder="1" applyAlignment="1">
      <alignment horizontal="center"/>
    </xf>
    <xf numFmtId="167" fontId="18" fillId="6" borderId="22" xfId="1" applyNumberFormat="1" applyFont="1" applyFill="1" applyBorder="1" applyAlignment="1">
      <alignment horizontal="center"/>
    </xf>
    <xf numFmtId="167" fontId="21" fillId="5" borderId="22" xfId="1" applyNumberFormat="1" applyFont="1" applyFill="1" applyBorder="1"/>
    <xf numFmtId="167" fontId="18" fillId="0" borderId="22" xfId="1" applyNumberFormat="1" applyFont="1" applyBorder="1" applyAlignment="1">
      <alignment horizontal="left" vertical="top" wrapText="1"/>
    </xf>
    <xf numFmtId="0" fontId="21" fillId="0" borderId="22" xfId="0" quotePrefix="1" applyFont="1" applyBorder="1" applyAlignment="1">
      <alignment horizontal="left" vertical="center"/>
    </xf>
    <xf numFmtId="0" fontId="18" fillId="0" borderId="22" xfId="0" applyFont="1" applyBorder="1" applyAlignment="1">
      <alignment vertical="center"/>
    </xf>
    <xf numFmtId="165" fontId="21" fillId="0" borderId="22" xfId="0" quotePrefix="1" applyNumberFormat="1" applyFont="1" applyBorder="1" applyAlignment="1">
      <alignment horizontal="left"/>
    </xf>
    <xf numFmtId="0" fontId="21" fillId="0" borderId="22" xfId="0" applyFont="1" applyBorder="1"/>
    <xf numFmtId="0" fontId="18" fillId="0" borderId="22" xfId="0" quotePrefix="1" applyFont="1" applyFill="1" applyBorder="1" applyAlignment="1">
      <alignment horizontal="center" vertical="top"/>
    </xf>
    <xf numFmtId="0" fontId="18" fillId="0" borderId="22" xfId="0" applyFont="1" applyBorder="1" applyAlignment="1">
      <alignment horizontal="left" vertical="top" wrapText="1"/>
    </xf>
    <xf numFmtId="0" fontId="21" fillId="0" borderId="22" xfId="0" quotePrefix="1" applyFont="1" applyBorder="1" applyAlignment="1">
      <alignment horizontal="center" vertical="top"/>
    </xf>
    <xf numFmtId="165" fontId="21" fillId="0" borderId="22" xfId="0" applyNumberFormat="1" applyFont="1" applyBorder="1" applyAlignment="1">
      <alignment horizontal="left"/>
    </xf>
    <xf numFmtId="0" fontId="18" fillId="4" borderId="22" xfId="0" applyFont="1" applyFill="1" applyBorder="1"/>
    <xf numFmtId="43" fontId="18" fillId="4" borderId="22" xfId="0" applyNumberFormat="1" applyFont="1" applyFill="1" applyBorder="1"/>
    <xf numFmtId="0" fontId="18" fillId="6" borderId="22" xfId="0" applyFont="1" applyFill="1" applyBorder="1"/>
    <xf numFmtId="41" fontId="18" fillId="6" borderId="22" xfId="0" applyNumberFormat="1" applyFont="1" applyFill="1" applyBorder="1"/>
    <xf numFmtId="0" fontId="21" fillId="0" borderId="22" xfId="0" quotePrefix="1" applyFont="1" applyBorder="1" applyAlignment="1">
      <alignment horizontal="left"/>
    </xf>
    <xf numFmtId="167" fontId="17" fillId="0" borderId="22" xfId="1" applyNumberFormat="1" applyFont="1" applyBorder="1"/>
    <xf numFmtId="167" fontId="20" fillId="5" borderId="22" xfId="1" applyNumberFormat="1" applyFont="1" applyFill="1" applyBorder="1"/>
    <xf numFmtId="41" fontId="18" fillId="5" borderId="22" xfId="0" applyNumberFormat="1" applyFont="1" applyFill="1" applyBorder="1" applyAlignment="1">
      <alignment vertical="top"/>
    </xf>
    <xf numFmtId="167" fontId="21" fillId="5" borderId="22" xfId="1" applyNumberFormat="1" applyFont="1" applyFill="1" applyBorder="1" applyAlignment="1">
      <alignment vertical="top"/>
    </xf>
    <xf numFmtId="167" fontId="18" fillId="4" borderId="22" xfId="1" applyNumberFormat="1" applyFont="1" applyFill="1" applyBorder="1" applyAlignment="1">
      <alignment vertical="top"/>
    </xf>
    <xf numFmtId="167" fontId="18" fillId="6" borderId="22" xfId="1" applyNumberFormat="1" applyFont="1" applyFill="1" applyBorder="1" applyAlignment="1">
      <alignment vertical="top"/>
    </xf>
    <xf numFmtId="167" fontId="18" fillId="0" borderId="22" xfId="1" applyNumberFormat="1" applyFont="1" applyBorder="1" applyAlignment="1">
      <alignment vertical="top"/>
    </xf>
    <xf numFmtId="0" fontId="25" fillId="0" borderId="1" xfId="0" applyFont="1" applyBorder="1"/>
    <xf numFmtId="41" fontId="22" fillId="0" borderId="0" xfId="0" applyNumberFormat="1" applyFont="1" applyFill="1" applyBorder="1" applyAlignment="1">
      <alignment horizontal="center" vertical="center" wrapText="1"/>
    </xf>
    <xf numFmtId="49" fontId="23" fillId="0" borderId="0" xfId="0" applyNumberFormat="1" applyFont="1" applyBorder="1" applyAlignment="1">
      <alignment horizontal="center"/>
    </xf>
    <xf numFmtId="0" fontId="24" fillId="0" borderId="0" xfId="0" applyFont="1" applyBorder="1"/>
    <xf numFmtId="0" fontId="23" fillId="0" borderId="0" xfId="0" applyFont="1" applyBorder="1" applyAlignment="1">
      <alignment horizontal="center"/>
    </xf>
    <xf numFmtId="0" fontId="23" fillId="0" borderId="0" xfId="0" applyFont="1" applyBorder="1" applyAlignment="1">
      <alignment horizontal="center" vertical="top"/>
    </xf>
    <xf numFmtId="168" fontId="25" fillId="0" borderId="0" xfId="0" applyNumberFormat="1" applyFont="1" applyBorder="1" applyAlignment="1">
      <alignment horizontal="center" vertical="top"/>
    </xf>
    <xf numFmtId="0" fontId="22" fillId="0" borderId="0" xfId="0" applyFont="1" applyBorder="1" applyAlignment="1">
      <alignment horizontal="center" vertical="top"/>
    </xf>
    <xf numFmtId="0" fontId="26" fillId="0" borderId="0" xfId="0" applyFont="1" applyBorder="1"/>
    <xf numFmtId="0" fontId="25" fillId="0" borderId="0" xfId="0" quotePrefix="1" applyFont="1" applyBorder="1" applyAlignment="1">
      <alignment vertical="top"/>
    </xf>
    <xf numFmtId="0" fontId="25" fillId="0" borderId="0" xfId="0" applyFont="1" applyBorder="1"/>
    <xf numFmtId="0" fontId="25" fillId="0" borderId="0" xfId="0" applyFont="1" applyBorder="1" applyAlignment="1">
      <alignment horizontal="center"/>
    </xf>
    <xf numFmtId="0" fontId="26" fillId="0" borderId="0" xfId="0" applyFont="1" applyBorder="1" applyAlignment="1">
      <alignment horizontal="center"/>
    </xf>
    <xf numFmtId="49" fontId="25" fillId="0" borderId="0" xfId="0" applyNumberFormat="1" applyFont="1" applyBorder="1" applyAlignment="1">
      <alignment horizontal="center"/>
    </xf>
    <xf numFmtId="41" fontId="26" fillId="0" borderId="0" xfId="0" applyNumberFormat="1" applyFont="1" applyBorder="1"/>
    <xf numFmtId="41" fontId="25" fillId="0" borderId="0" xfId="0" applyNumberFormat="1" applyFont="1" applyBorder="1"/>
    <xf numFmtId="0" fontId="23" fillId="0" borderId="0" xfId="0" quotePrefix="1" applyFont="1" applyFill="1" applyBorder="1" applyAlignment="1">
      <alignment vertical="top"/>
    </xf>
    <xf numFmtId="41" fontId="23" fillId="0" borderId="0" xfId="0" applyNumberFormat="1" applyFont="1" applyBorder="1" applyAlignment="1">
      <alignment vertical="top"/>
    </xf>
    <xf numFmtId="165" fontId="23" fillId="0" borderId="0" xfId="0" quotePrefix="1" applyNumberFormat="1" applyFont="1" applyBorder="1" applyAlignment="1">
      <alignment vertical="top"/>
    </xf>
    <xf numFmtId="41" fontId="26" fillId="0" borderId="0" xfId="0" applyNumberFormat="1" applyFont="1" applyFill="1" applyBorder="1" applyAlignment="1">
      <alignment horizontal="center" vertical="center" wrapText="1"/>
    </xf>
    <xf numFmtId="165" fontId="25" fillId="0" borderId="0" xfId="0" applyNumberFormat="1" applyFont="1" applyBorder="1" applyAlignment="1">
      <alignment horizontal="center"/>
    </xf>
    <xf numFmtId="0" fontId="25" fillId="0" borderId="0" xfId="0" quotePrefix="1" applyFont="1" applyBorder="1" applyAlignment="1">
      <alignment horizontal="center"/>
    </xf>
    <xf numFmtId="0" fontId="25" fillId="0" borderId="0" xfId="0" applyFont="1" applyBorder="1" applyAlignment="1">
      <alignment horizontal="center" vertical="top"/>
    </xf>
    <xf numFmtId="0" fontId="26" fillId="0" borderId="0" xfId="0" applyFont="1" applyBorder="1" applyAlignment="1">
      <alignment horizontal="center" vertical="top"/>
    </xf>
    <xf numFmtId="41" fontId="25" fillId="0" borderId="0" xfId="0" applyNumberFormat="1" applyFont="1" applyBorder="1" applyAlignment="1">
      <alignment vertical="top"/>
    </xf>
    <xf numFmtId="165" fontId="25" fillId="0" borderId="0" xfId="0" quotePrefix="1" applyNumberFormat="1" applyFont="1" applyBorder="1" applyAlignment="1">
      <alignment vertical="top"/>
    </xf>
    <xf numFmtId="165" fontId="25" fillId="0" borderId="1" xfId="0" applyNumberFormat="1" applyFont="1" applyBorder="1" applyAlignment="1">
      <alignment horizontal="center"/>
    </xf>
    <xf numFmtId="41" fontId="25" fillId="0" borderId="1" xfId="0" applyNumberFormat="1" applyFont="1" applyBorder="1"/>
    <xf numFmtId="165" fontId="25" fillId="0" borderId="27" xfId="0" applyNumberFormat="1" applyFont="1" applyBorder="1" applyAlignment="1">
      <alignment horizontal="center"/>
    </xf>
    <xf numFmtId="0" fontId="26" fillId="0" borderId="27" xfId="0" applyFont="1" applyBorder="1"/>
    <xf numFmtId="41" fontId="26" fillId="0" borderId="27" xfId="0" applyNumberFormat="1" applyFont="1" applyBorder="1"/>
    <xf numFmtId="0" fontId="25" fillId="0" borderId="1" xfId="0" quotePrefix="1" applyFont="1" applyBorder="1" applyAlignment="1">
      <alignment horizontal="center"/>
    </xf>
    <xf numFmtId="0" fontId="26" fillId="0" borderId="27" xfId="0" applyFont="1" applyBorder="1" applyAlignment="1">
      <alignment horizontal="center"/>
    </xf>
    <xf numFmtId="41" fontId="25" fillId="0" borderId="27" xfId="0" applyNumberFormat="1" applyFont="1" applyBorder="1"/>
    <xf numFmtId="0" fontId="25" fillId="0" borderId="27" xfId="0" applyFont="1" applyBorder="1"/>
    <xf numFmtId="0" fontId="23" fillId="0" borderId="0" xfId="0" applyFont="1" applyBorder="1" applyAlignment="1">
      <alignment vertical="top"/>
    </xf>
    <xf numFmtId="0" fontId="23" fillId="0" borderId="0" xfId="0" applyFont="1" applyFill="1" applyBorder="1" applyAlignment="1">
      <alignment vertical="top"/>
    </xf>
    <xf numFmtId="165" fontId="23" fillId="0" borderId="0" xfId="0" quotePrefix="1" applyNumberFormat="1" applyFont="1" applyBorder="1" applyAlignment="1"/>
    <xf numFmtId="168" fontId="23" fillId="0" borderId="0" xfId="0" applyNumberFormat="1" applyFont="1" applyBorder="1" applyAlignment="1">
      <alignment horizontal="center" vertical="top"/>
    </xf>
    <xf numFmtId="164" fontId="23" fillId="0" borderId="0" xfId="0" applyNumberFormat="1" applyFont="1" applyBorder="1" applyAlignment="1">
      <alignment horizontal="center" vertical="top"/>
    </xf>
    <xf numFmtId="41" fontId="23" fillId="0" borderId="0" xfId="0" applyNumberFormat="1" applyFont="1" applyFill="1" applyBorder="1" applyAlignment="1">
      <alignment vertical="top"/>
    </xf>
    <xf numFmtId="0" fontId="25" fillId="0" borderId="0" xfId="0" quotePrefix="1" applyFont="1" applyBorder="1" applyAlignment="1">
      <alignment horizontal="center" vertical="top"/>
    </xf>
    <xf numFmtId="0" fontId="23" fillId="0" borderId="0" xfId="0" applyFont="1" applyBorder="1" applyAlignment="1">
      <alignment horizontal="center" vertical="center"/>
    </xf>
    <xf numFmtId="0" fontId="28" fillId="0" borderId="0" xfId="0" applyFont="1" applyBorder="1" applyAlignment="1">
      <alignment vertical="top"/>
    </xf>
    <xf numFmtId="41" fontId="22" fillId="0" borderId="0" xfId="0" applyNumberFormat="1" applyFont="1" applyFill="1" applyBorder="1" applyAlignment="1">
      <alignment vertical="top"/>
    </xf>
    <xf numFmtId="41" fontId="26" fillId="0" borderId="0" xfId="0" applyNumberFormat="1" applyFont="1" applyBorder="1" applyAlignment="1">
      <alignment vertical="top"/>
    </xf>
    <xf numFmtId="41" fontId="22" fillId="0" borderId="0" xfId="0" applyNumberFormat="1" applyFont="1" applyBorder="1" applyAlignment="1">
      <alignment vertical="top"/>
    </xf>
    <xf numFmtId="0" fontId="24" fillId="0" borderId="0" xfId="0" applyFont="1" applyBorder="1" applyAlignment="1">
      <alignment vertical="top"/>
    </xf>
    <xf numFmtId="0" fontId="23" fillId="0" borderId="0" xfId="0" quotePrefix="1" applyFont="1" applyBorder="1" applyAlignment="1">
      <alignment horizontal="center" vertical="top"/>
    </xf>
    <xf numFmtId="165" fontId="23" fillId="0" borderId="0" xfId="0" applyNumberFormat="1" applyFont="1" applyBorder="1" applyAlignment="1">
      <alignment vertical="top"/>
    </xf>
    <xf numFmtId="168" fontId="23" fillId="0" borderId="0" xfId="0" quotePrefix="1" applyNumberFormat="1" applyFont="1" applyBorder="1" applyAlignment="1">
      <alignment horizontal="center" vertical="top"/>
    </xf>
    <xf numFmtId="0" fontId="22" fillId="0" borderId="0" xfId="0" applyFont="1" applyBorder="1" applyAlignment="1">
      <alignment vertical="top"/>
    </xf>
    <xf numFmtId="168" fontId="22" fillId="0" borderId="0" xfId="0" applyNumberFormat="1" applyFont="1" applyBorder="1" applyAlignment="1">
      <alignment horizontal="center" vertical="top"/>
    </xf>
    <xf numFmtId="164" fontId="22" fillId="0" borderId="0" xfId="0" applyNumberFormat="1" applyFont="1" applyBorder="1" applyAlignment="1">
      <alignment horizontal="center" vertical="top"/>
    </xf>
    <xf numFmtId="43" fontId="23" fillId="0" borderId="0" xfId="1" applyFont="1" applyBorder="1" applyAlignment="1">
      <alignment horizontal="center" vertical="top"/>
    </xf>
    <xf numFmtId="41" fontId="29" fillId="0" borderId="0" xfId="0" applyNumberFormat="1" applyFont="1" applyBorder="1" applyAlignment="1">
      <alignment vertical="top"/>
    </xf>
    <xf numFmtId="0" fontId="25" fillId="0" borderId="0" xfId="0" applyFont="1" applyBorder="1" applyAlignment="1">
      <alignment vertical="top"/>
    </xf>
    <xf numFmtId="43" fontId="22" fillId="0" borderId="0" xfId="1" applyFont="1" applyBorder="1" applyAlignment="1">
      <alignment horizontal="center" vertical="top"/>
    </xf>
    <xf numFmtId="165" fontId="23" fillId="0" borderId="0" xfId="0" applyNumberFormat="1" applyFont="1" applyBorder="1" applyAlignment="1"/>
    <xf numFmtId="0" fontId="23" fillId="0" borderId="0" xfId="0" quotePrefix="1" applyFont="1" applyBorder="1" applyAlignment="1"/>
    <xf numFmtId="41" fontId="25" fillId="0" borderId="0" xfId="0" applyNumberFormat="1" applyFont="1" applyFill="1" applyBorder="1" applyAlignment="1">
      <alignment vertical="top"/>
    </xf>
    <xf numFmtId="41" fontId="26" fillId="0" borderId="0" xfId="0" applyNumberFormat="1" applyFont="1" applyFill="1" applyBorder="1" applyAlignment="1">
      <alignment vertical="top"/>
    </xf>
    <xf numFmtId="0" fontId="28" fillId="0" borderId="0" xfId="0" applyFont="1" applyBorder="1" applyAlignment="1">
      <alignment wrapText="1"/>
    </xf>
    <xf numFmtId="164" fontId="25" fillId="0" borderId="0" xfId="0" applyNumberFormat="1" applyFont="1" applyBorder="1" applyAlignment="1">
      <alignment horizontal="center" vertical="top"/>
    </xf>
    <xf numFmtId="41" fontId="23" fillId="0" borderId="0" xfId="0" applyNumberFormat="1" applyFont="1" applyFill="1" applyBorder="1" applyAlignment="1">
      <alignment horizontal="center" vertical="top"/>
    </xf>
    <xf numFmtId="41" fontId="25" fillId="0" borderId="0" xfId="0" applyNumberFormat="1" applyFont="1" applyBorder="1" applyAlignment="1">
      <alignment horizontal="center" vertical="top"/>
    </xf>
    <xf numFmtId="41" fontId="22" fillId="0" borderId="0" xfId="0" applyNumberFormat="1" applyFont="1" applyFill="1" applyBorder="1" applyAlignment="1">
      <alignment horizontal="center" vertical="top"/>
    </xf>
    <xf numFmtId="41" fontId="26" fillId="0" borderId="0" xfId="0" applyNumberFormat="1" applyFont="1" applyBorder="1" applyAlignment="1">
      <alignment horizontal="center" vertical="top"/>
    </xf>
    <xf numFmtId="165" fontId="25" fillId="0" borderId="0" xfId="0" applyNumberFormat="1" applyFont="1" applyBorder="1" applyAlignment="1">
      <alignment vertical="top"/>
    </xf>
    <xf numFmtId="41" fontId="29" fillId="0" borderId="0" xfId="0" applyNumberFormat="1" applyFont="1" applyFill="1" applyBorder="1" applyAlignment="1">
      <alignment vertical="top"/>
    </xf>
    <xf numFmtId="165" fontId="23" fillId="0" borderId="0" xfId="0" applyNumberFormat="1" applyFont="1" applyBorder="1" applyAlignment="1">
      <alignment horizontal="left" vertical="top"/>
    </xf>
    <xf numFmtId="167" fontId="25" fillId="0" borderId="0" xfId="0" applyNumberFormat="1" applyFont="1" applyFill="1" applyBorder="1" applyAlignment="1">
      <alignment vertical="top"/>
    </xf>
    <xf numFmtId="41" fontId="23" fillId="0" borderId="0" xfId="0" applyNumberFormat="1" applyFont="1" applyFill="1" applyBorder="1" applyAlignment="1">
      <alignment horizontal="right" vertical="top"/>
    </xf>
    <xf numFmtId="0" fontId="25" fillId="0" borderId="1" xfId="0" quotePrefix="1" applyFont="1" applyBorder="1" applyAlignment="1">
      <alignment horizontal="center" vertical="top"/>
    </xf>
    <xf numFmtId="0" fontId="25" fillId="0" borderId="1" xfId="0" applyFont="1" applyBorder="1" applyAlignment="1">
      <alignment vertical="top"/>
    </xf>
    <xf numFmtId="0" fontId="25" fillId="0" borderId="0" xfId="0" applyFont="1" applyBorder="1" applyAlignment="1"/>
    <xf numFmtId="0" fontId="26" fillId="0" borderId="0" xfId="0" quotePrefix="1" applyFont="1" applyAlignment="1">
      <alignment vertical="top"/>
    </xf>
    <xf numFmtId="0" fontId="26" fillId="0" borderId="0" xfId="0" applyFont="1"/>
    <xf numFmtId="0" fontId="24" fillId="0" borderId="0" xfId="0" applyFont="1"/>
    <xf numFmtId="0" fontId="25" fillId="0" borderId="0" xfId="0" quotePrefix="1" applyFont="1" applyAlignment="1">
      <alignment vertical="top"/>
    </xf>
    <xf numFmtId="43" fontId="26" fillId="0" borderId="0" xfId="1" applyFont="1" applyFill="1"/>
    <xf numFmtId="43" fontId="25" fillId="0" borderId="0" xfId="1" applyFont="1" applyFill="1"/>
    <xf numFmtId="0" fontId="25" fillId="0" borderId="0" xfId="0" applyFont="1"/>
    <xf numFmtId="41" fontId="23" fillId="0" borderId="0" xfId="0" applyNumberFormat="1" applyFont="1" applyBorder="1" applyAlignment="1">
      <alignment horizontal="left" vertical="top"/>
    </xf>
    <xf numFmtId="0" fontId="26" fillId="0" borderId="0" xfId="0" applyFont="1" applyBorder="1" applyAlignment="1">
      <alignment horizontal="left"/>
    </xf>
    <xf numFmtId="0" fontId="31" fillId="0" borderId="0" xfId="0" applyFont="1"/>
    <xf numFmtId="167" fontId="25" fillId="0" borderId="0" xfId="1" applyNumberFormat="1" applyFont="1" applyFill="1"/>
    <xf numFmtId="41" fontId="22" fillId="0" borderId="0" xfId="0" applyNumberFormat="1" applyFont="1" applyFill="1" applyBorder="1" applyAlignment="1">
      <alignment horizontal="left" vertical="center"/>
    </xf>
    <xf numFmtId="41" fontId="22" fillId="0" borderId="0" xfId="0" applyNumberFormat="1" applyFont="1" applyFill="1" applyBorder="1" applyAlignment="1">
      <alignment vertical="center"/>
    </xf>
    <xf numFmtId="0" fontId="30" fillId="0" borderId="0" xfId="0" applyFont="1" applyBorder="1" applyAlignment="1">
      <alignment vertical="center"/>
    </xf>
    <xf numFmtId="0" fontId="30" fillId="0" borderId="0" xfId="0" applyFont="1" applyBorder="1" applyAlignment="1"/>
    <xf numFmtId="0" fontId="25" fillId="0" borderId="0" xfId="0" applyFont="1" applyBorder="1" applyAlignment="1">
      <alignment horizontal="left" vertical="top"/>
    </xf>
    <xf numFmtId="0" fontId="25" fillId="0" borderId="1" xfId="0" applyFont="1" applyBorder="1" applyAlignment="1"/>
    <xf numFmtId="0" fontId="23" fillId="0" borderId="0" xfId="0" applyFont="1" applyBorder="1" applyAlignment="1">
      <alignment horizontal="left" vertical="top" wrapText="1"/>
    </xf>
    <xf numFmtId="0" fontId="23" fillId="0" borderId="0" xfId="0" applyFont="1" applyBorder="1"/>
    <xf numFmtId="0" fontId="23" fillId="0" borderId="0" xfId="0" quotePrefix="1" applyFont="1" applyFill="1" applyBorder="1" applyAlignment="1">
      <alignment horizontal="center" vertical="top"/>
    </xf>
    <xf numFmtId="0" fontId="30" fillId="0" borderId="0" xfId="0" applyFont="1" applyFill="1" applyBorder="1" applyAlignment="1"/>
    <xf numFmtId="0" fontId="30" fillId="0" borderId="0" xfId="0" quotePrefix="1" applyFont="1" applyFill="1" applyBorder="1" applyAlignment="1">
      <alignment horizontal="center"/>
    </xf>
    <xf numFmtId="169" fontId="32" fillId="0" borderId="0" xfId="1" applyNumberFormat="1" applyFont="1" applyFill="1" applyBorder="1" applyAlignment="1" applyProtection="1"/>
    <xf numFmtId="0" fontId="30" fillId="0" borderId="0" xfId="0" applyFont="1" applyFill="1" applyBorder="1" applyAlignment="1">
      <alignment horizontal="left"/>
    </xf>
    <xf numFmtId="169" fontId="30" fillId="0" borderId="0" xfId="1" applyNumberFormat="1" applyFont="1" applyFill="1" applyBorder="1" applyAlignment="1" applyProtection="1"/>
    <xf numFmtId="0" fontId="32" fillId="0" borderId="0" xfId="0" applyFont="1" applyFill="1" applyBorder="1" applyAlignment="1">
      <alignment horizontal="left"/>
    </xf>
    <xf numFmtId="0" fontId="30" fillId="0" borderId="0" xfId="0" applyFont="1" applyFill="1" applyBorder="1" applyAlignment="1">
      <alignment horizontal="center"/>
    </xf>
    <xf numFmtId="0" fontId="25" fillId="0" borderId="0" xfId="0" applyFont="1" applyFill="1" applyBorder="1" applyAlignment="1" applyProtection="1">
      <alignment horizontal="center"/>
      <protection locked="0"/>
    </xf>
    <xf numFmtId="169" fontId="26" fillId="0" borderId="0" xfId="1" applyNumberFormat="1" applyFont="1" applyFill="1" applyBorder="1" applyAlignment="1" applyProtection="1">
      <protection locked="0"/>
    </xf>
    <xf numFmtId="167" fontId="23" fillId="0" borderId="0" xfId="1" applyNumberFormat="1" applyFont="1" applyBorder="1"/>
    <xf numFmtId="169" fontId="32" fillId="0" borderId="22" xfId="1" applyNumberFormat="1" applyFont="1" applyFill="1" applyBorder="1" applyAlignment="1" applyProtection="1">
      <alignment horizontal="center" vertical="center" wrapText="1"/>
    </xf>
    <xf numFmtId="167" fontId="22" fillId="0" borderId="22" xfId="1" applyNumberFormat="1" applyFont="1" applyBorder="1" applyAlignment="1">
      <alignment horizontal="center" vertical="center" wrapText="1"/>
    </xf>
    <xf numFmtId="0" fontId="23" fillId="0" borderId="1" xfId="0" applyFont="1" applyBorder="1"/>
    <xf numFmtId="165" fontId="25" fillId="0" borderId="1" xfId="0" quotePrefix="1" applyNumberFormat="1" applyFont="1" applyBorder="1" applyAlignment="1">
      <alignment horizontal="center"/>
    </xf>
    <xf numFmtId="165" fontId="25" fillId="0" borderId="1" xfId="0" applyNumberFormat="1" applyFont="1" applyBorder="1" applyAlignment="1">
      <alignment horizontal="center" vertical="top"/>
    </xf>
    <xf numFmtId="165" fontId="25" fillId="0" borderId="1" xfId="0" quotePrefix="1" applyNumberFormat="1" applyFont="1" applyBorder="1" applyAlignment="1">
      <alignment horizontal="center" vertical="top"/>
    </xf>
    <xf numFmtId="0" fontId="23" fillId="0" borderId="1" xfId="0" quotePrefix="1" applyFont="1" applyFill="1" applyBorder="1" applyAlignment="1">
      <alignment horizontal="center" vertical="top"/>
    </xf>
    <xf numFmtId="0" fontId="23" fillId="0" borderId="1" xfId="0" applyFont="1" applyBorder="1" applyAlignment="1">
      <alignment horizontal="left" vertical="top" wrapText="1"/>
    </xf>
    <xf numFmtId="0" fontId="25" fillId="0" borderId="1" xfId="0" applyFont="1" applyBorder="1" applyAlignment="1">
      <alignment horizontal="left" vertical="top"/>
    </xf>
    <xf numFmtId="49" fontId="25" fillId="0" borderId="1" xfId="0" applyNumberFormat="1" applyFont="1" applyBorder="1" applyAlignment="1">
      <alignment horizontal="left"/>
    </xf>
    <xf numFmtId="41" fontId="26" fillId="0" borderId="27" xfId="0" applyNumberFormat="1" applyFont="1" applyBorder="1" applyAlignment="1">
      <alignment horizontal="center" vertical="center" wrapText="1"/>
    </xf>
    <xf numFmtId="41" fontId="22" fillId="0" borderId="22" xfId="0" applyNumberFormat="1" applyFont="1" applyFill="1" applyBorder="1" applyAlignment="1">
      <alignment horizontal="center" vertical="center" wrapText="1"/>
    </xf>
    <xf numFmtId="165" fontId="25" fillId="0" borderId="27" xfId="0" quotePrefix="1" applyNumberFormat="1" applyFont="1" applyBorder="1" applyAlignment="1">
      <alignment horizontal="center"/>
    </xf>
    <xf numFmtId="0" fontId="7" fillId="0" borderId="0" xfId="0" applyFont="1"/>
    <xf numFmtId="167" fontId="7" fillId="0" borderId="0" xfId="1" applyNumberFormat="1" applyFont="1"/>
    <xf numFmtId="165" fontId="25" fillId="0" borderId="0" xfId="0" quotePrefix="1" applyNumberFormat="1" applyFont="1" applyBorder="1" applyAlignment="1">
      <alignment horizontal="center"/>
    </xf>
    <xf numFmtId="165" fontId="25" fillId="0" borderId="0" xfId="0" applyNumberFormat="1" applyFont="1" applyBorder="1" applyAlignment="1">
      <alignment horizontal="center" vertical="top"/>
    </xf>
    <xf numFmtId="165" fontId="25" fillId="0" borderId="0" xfId="0" quotePrefix="1" applyNumberFormat="1" applyFont="1" applyBorder="1" applyAlignment="1">
      <alignment horizontal="center" vertical="top"/>
    </xf>
    <xf numFmtId="49" fontId="25" fillId="0" borderId="0" xfId="0" applyNumberFormat="1" applyFont="1" applyBorder="1" applyAlignment="1">
      <alignment horizontal="left"/>
    </xf>
    <xf numFmtId="0" fontId="6" fillId="0" borderId="0" xfId="0" applyFont="1" applyBorder="1"/>
    <xf numFmtId="0" fontId="5" fillId="0" borderId="0" xfId="0" applyFont="1" applyBorder="1" applyAlignment="1">
      <alignment horizontal="center"/>
    </xf>
    <xf numFmtId="41" fontId="5" fillId="0" borderId="0" xfId="0" applyNumberFormat="1" applyFont="1" applyBorder="1"/>
    <xf numFmtId="41" fontId="22" fillId="0" borderId="0" xfId="1" applyNumberFormat="1" applyFont="1" applyFill="1" applyBorder="1" applyAlignment="1">
      <alignment horizontal="center" vertical="center" wrapText="1"/>
    </xf>
    <xf numFmtId="41" fontId="22" fillId="0" borderId="0" xfId="0" applyNumberFormat="1" applyFont="1" applyBorder="1" applyAlignment="1">
      <alignment horizontal="center" vertical="top"/>
    </xf>
    <xf numFmtId="41" fontId="33" fillId="0" borderId="0" xfId="0" applyNumberFormat="1" applyFont="1" applyBorder="1" applyAlignment="1">
      <alignment vertical="top"/>
    </xf>
    <xf numFmtId="41" fontId="6" fillId="0" borderId="0" xfId="0" applyNumberFormat="1" applyFont="1" applyBorder="1"/>
    <xf numFmtId="49" fontId="5" fillId="0" borderId="0" xfId="0" applyNumberFormat="1" applyFont="1" applyBorder="1" applyAlignment="1">
      <alignment horizontal="right"/>
    </xf>
    <xf numFmtId="49" fontId="25" fillId="0" borderId="0" xfId="0" applyNumberFormat="1" applyFont="1" applyBorder="1" applyAlignment="1">
      <alignment horizontal="right"/>
    </xf>
    <xf numFmtId="49" fontId="26" fillId="0" borderId="0" xfId="0" applyNumberFormat="1" applyFont="1" applyBorder="1" applyAlignment="1">
      <alignment horizontal="right"/>
    </xf>
    <xf numFmtId="0" fontId="25" fillId="0" borderId="32" xfId="0" applyFont="1" applyBorder="1"/>
    <xf numFmtId="49" fontId="25" fillId="0" borderId="32" xfId="0" applyNumberFormat="1" applyFont="1" applyBorder="1" applyAlignment="1">
      <alignment horizontal="right"/>
    </xf>
    <xf numFmtId="0" fontId="25" fillId="0" borderId="33" xfId="0" applyFont="1" applyBorder="1"/>
    <xf numFmtId="49" fontId="25" fillId="0" borderId="33" xfId="0" applyNumberFormat="1" applyFont="1" applyBorder="1" applyAlignment="1">
      <alignment horizontal="right"/>
    </xf>
    <xf numFmtId="165" fontId="25" fillId="0" borderId="33" xfId="0" quotePrefix="1" applyNumberFormat="1" applyFont="1" applyBorder="1" applyAlignment="1">
      <alignment horizontal="center"/>
    </xf>
    <xf numFmtId="165" fontId="25" fillId="0" borderId="33" xfId="0" applyNumberFormat="1" applyFont="1" applyBorder="1" applyAlignment="1">
      <alignment horizontal="center"/>
    </xf>
    <xf numFmtId="0" fontId="25" fillId="0" borderId="33" xfId="0" quotePrefix="1" applyFont="1" applyBorder="1" applyAlignment="1">
      <alignment horizontal="center"/>
    </xf>
    <xf numFmtId="165" fontId="25" fillId="0" borderId="33" xfId="0" applyNumberFormat="1" applyFont="1" applyBorder="1" applyAlignment="1">
      <alignment horizontal="center" vertical="top"/>
    </xf>
    <xf numFmtId="0" fontId="23" fillId="0" borderId="33" xfId="0" applyFont="1" applyBorder="1"/>
    <xf numFmtId="165" fontId="25" fillId="0" borderId="33" xfId="0" quotePrefix="1" applyNumberFormat="1" applyFont="1" applyBorder="1" applyAlignment="1">
      <alignment horizontal="center" vertical="top"/>
    </xf>
    <xf numFmtId="0" fontId="25" fillId="0" borderId="33" xfId="0" applyFont="1" applyBorder="1" applyAlignment="1">
      <alignment vertical="top"/>
    </xf>
    <xf numFmtId="0" fontId="23" fillId="0" borderId="33" xfId="0" quotePrefix="1" applyFont="1" applyFill="1" applyBorder="1" applyAlignment="1">
      <alignment horizontal="center" vertical="top"/>
    </xf>
    <xf numFmtId="0" fontId="23" fillId="0" borderId="33" xfId="0" applyFont="1" applyBorder="1" applyAlignment="1">
      <alignment horizontal="left" vertical="top" wrapText="1"/>
    </xf>
    <xf numFmtId="0" fontId="25" fillId="0" borderId="33" xfId="0" quotePrefix="1" applyFont="1" applyBorder="1" applyAlignment="1">
      <alignment horizontal="center" vertical="top"/>
    </xf>
    <xf numFmtId="0" fontId="25" fillId="0" borderId="33" xfId="0" applyFont="1" applyBorder="1" applyAlignment="1">
      <alignment horizontal="left" vertical="top"/>
    </xf>
    <xf numFmtId="49" fontId="25" fillId="0" borderId="33" xfId="0" applyNumberFormat="1" applyFont="1" applyBorder="1" applyAlignment="1">
      <alignment horizontal="left"/>
    </xf>
    <xf numFmtId="0" fontId="25" fillId="0" borderId="33" xfId="0" applyFont="1" applyBorder="1" applyAlignment="1"/>
    <xf numFmtId="49" fontId="25" fillId="0" borderId="37" xfId="0" applyNumberFormat="1" applyFont="1" applyBorder="1" applyAlignment="1">
      <alignment horizontal="right"/>
    </xf>
    <xf numFmtId="0" fontId="34" fillId="0" borderId="0" xfId="0" applyFont="1" applyBorder="1"/>
    <xf numFmtId="0" fontId="35" fillId="0" borderId="0" xfId="0" applyFont="1" applyBorder="1"/>
    <xf numFmtId="0" fontId="26" fillId="0" borderId="24" xfId="0" applyFont="1" applyBorder="1"/>
    <xf numFmtId="49" fontId="26" fillId="0" borderId="25" xfId="0" applyNumberFormat="1" applyFont="1" applyBorder="1" applyAlignment="1">
      <alignment horizontal="right"/>
    </xf>
    <xf numFmtId="49" fontId="26" fillId="0" borderId="24" xfId="0" applyNumberFormat="1" applyFont="1" applyBorder="1" applyAlignment="1">
      <alignment horizontal="right"/>
    </xf>
    <xf numFmtId="0" fontId="25" fillId="0" borderId="39" xfId="0" applyFont="1" applyBorder="1"/>
    <xf numFmtId="0" fontId="19" fillId="0" borderId="0" xfId="0" applyFont="1"/>
    <xf numFmtId="0" fontId="25" fillId="0" borderId="40" xfId="0" applyFont="1" applyBorder="1"/>
    <xf numFmtId="49" fontId="25" fillId="0" borderId="40" xfId="0" applyNumberFormat="1" applyFont="1" applyBorder="1" applyAlignment="1">
      <alignment horizontal="right"/>
    </xf>
    <xf numFmtId="165" fontId="25" fillId="0" borderId="40" xfId="0" quotePrefix="1" applyNumberFormat="1" applyFont="1" applyBorder="1" applyAlignment="1">
      <alignment horizontal="center"/>
    </xf>
    <xf numFmtId="49" fontId="25" fillId="0" borderId="42" xfId="0" applyNumberFormat="1" applyFont="1" applyBorder="1" applyAlignment="1">
      <alignment horizontal="right"/>
    </xf>
    <xf numFmtId="0" fontId="25" fillId="0" borderId="40" xfId="0" applyFont="1" applyBorder="1" applyAlignment="1"/>
    <xf numFmtId="0" fontId="26" fillId="0" borderId="23" xfId="0" applyFont="1" applyBorder="1" applyAlignment="1">
      <alignment horizontal="center"/>
    </xf>
    <xf numFmtId="0" fontId="26" fillId="0" borderId="35" xfId="0" applyFont="1" applyBorder="1" applyAlignment="1">
      <alignment horizontal="center"/>
    </xf>
    <xf numFmtId="0" fontId="26" fillId="0" borderId="36" xfId="0" applyFont="1" applyBorder="1" applyAlignment="1">
      <alignment horizontal="center"/>
    </xf>
    <xf numFmtId="0" fontId="25" fillId="0" borderId="36" xfId="0" applyFont="1" applyBorder="1" applyAlignment="1">
      <alignment horizontal="center"/>
    </xf>
    <xf numFmtId="0" fontId="25" fillId="0" borderId="41" xfId="0" applyFont="1" applyBorder="1" applyAlignment="1">
      <alignment horizontal="center"/>
    </xf>
    <xf numFmtId="0" fontId="26" fillId="0" borderId="38" xfId="0" applyFont="1" applyBorder="1" applyAlignment="1">
      <alignment horizontal="center"/>
    </xf>
    <xf numFmtId="0" fontId="25" fillId="0" borderId="34" xfId="0" applyFont="1" applyBorder="1" applyAlignment="1">
      <alignment horizontal="center"/>
    </xf>
    <xf numFmtId="0" fontId="0" fillId="0" borderId="0" xfId="0" applyAlignment="1">
      <alignment vertical="center"/>
    </xf>
    <xf numFmtId="0" fontId="19" fillId="0" borderId="0" xfId="0" applyFont="1" applyAlignment="1">
      <alignment vertical="center"/>
    </xf>
    <xf numFmtId="0" fontId="26" fillId="0" borderId="24" xfId="0" applyFont="1" applyBorder="1" applyAlignment="1">
      <alignment horizontal="center"/>
    </xf>
    <xf numFmtId="0" fontId="26" fillId="0" borderId="32" xfId="0" applyFont="1" applyBorder="1" applyAlignment="1">
      <alignment horizontal="center"/>
    </xf>
    <xf numFmtId="0" fontId="26" fillId="0" borderId="33" xfId="0" applyFont="1" applyBorder="1" applyAlignment="1">
      <alignment horizontal="center"/>
    </xf>
    <xf numFmtId="0" fontId="25" fillId="0" borderId="40" xfId="0" applyFont="1" applyBorder="1" applyAlignment="1">
      <alignment horizontal="center"/>
    </xf>
    <xf numFmtId="0" fontId="25" fillId="0" borderId="33" xfId="0" applyFont="1" applyBorder="1" applyAlignment="1">
      <alignment horizontal="center"/>
    </xf>
    <xf numFmtId="0" fontId="25" fillId="0" borderId="28" xfId="0" applyFont="1" applyBorder="1" applyAlignment="1">
      <alignment horizontal="center"/>
    </xf>
    <xf numFmtId="0" fontId="0" fillId="0" borderId="0" xfId="0" applyAlignment="1">
      <alignment horizontal="center"/>
    </xf>
    <xf numFmtId="0" fontId="19" fillId="0" borderId="0" xfId="0" applyFont="1" applyAlignment="1">
      <alignment horizontal="center"/>
    </xf>
    <xf numFmtId="0" fontId="25" fillId="0" borderId="44" xfId="0" applyFont="1" applyBorder="1"/>
    <xf numFmtId="0" fontId="25" fillId="0" borderId="43" xfId="0" applyFont="1" applyBorder="1"/>
    <xf numFmtId="0" fontId="6" fillId="0" borderId="0" xfId="0" applyFont="1" applyAlignment="1">
      <alignment horizontal="center" vertical="center"/>
    </xf>
    <xf numFmtId="0" fontId="6" fillId="0" borderId="0" xfId="0" applyFont="1" applyAlignment="1">
      <alignment horizontal="center"/>
    </xf>
    <xf numFmtId="165" fontId="5" fillId="0" borderId="0" xfId="0" applyNumberFormat="1" applyFont="1"/>
    <xf numFmtId="169" fontId="0" fillId="0" borderId="0" xfId="1" applyNumberFormat="1" applyFont="1"/>
    <xf numFmtId="171" fontId="5" fillId="0" borderId="0" xfId="1" applyNumberFormat="1" applyFont="1" applyBorder="1"/>
    <xf numFmtId="1" fontId="0" fillId="0" borderId="0" xfId="1" applyNumberFormat="1" applyFont="1"/>
    <xf numFmtId="171" fontId="0" fillId="0" borderId="0" xfId="0" applyNumberFormat="1"/>
    <xf numFmtId="0" fontId="6" fillId="0" borderId="0" xfId="0" applyFont="1" applyAlignment="1">
      <alignment horizontal="center"/>
    </xf>
    <xf numFmtId="171" fontId="0" fillId="0" borderId="0" xfId="1" applyNumberFormat="1" applyFont="1"/>
    <xf numFmtId="0" fontId="0" fillId="0" borderId="0" xfId="0" applyAlignment="1">
      <alignment horizontal="right"/>
    </xf>
    <xf numFmtId="0" fontId="27" fillId="0" borderId="28" xfId="0" applyFont="1" applyBorder="1" applyAlignment="1"/>
    <xf numFmtId="0" fontId="26" fillId="0" borderId="5" xfId="0" applyFont="1" applyBorder="1" applyAlignment="1">
      <alignment vertical="center"/>
    </xf>
    <xf numFmtId="0" fontId="26" fillId="0" borderId="27" xfId="0" applyFont="1" applyBorder="1" applyAlignment="1">
      <alignment vertical="center"/>
    </xf>
    <xf numFmtId="171" fontId="5" fillId="0" borderId="0" xfId="0" applyNumberFormat="1" applyFont="1"/>
    <xf numFmtId="171" fontId="6" fillId="0" borderId="0" xfId="0" applyNumberFormat="1" applyFont="1"/>
    <xf numFmtId="41" fontId="6" fillId="0" borderId="0" xfId="0" applyNumberFormat="1" applyFont="1"/>
    <xf numFmtId="0" fontId="5" fillId="0" borderId="0" xfId="0" applyFont="1" applyAlignment="1">
      <alignment horizontal="right"/>
    </xf>
    <xf numFmtId="169" fontId="22" fillId="0" borderId="23" xfId="1" applyNumberFormat="1" applyFont="1" applyBorder="1" applyAlignment="1">
      <alignment horizontal="center" vertical="center" wrapText="1"/>
    </xf>
    <xf numFmtId="43" fontId="22" fillId="0" borderId="0" xfId="0" applyNumberFormat="1" applyFont="1" applyBorder="1"/>
    <xf numFmtId="43" fontId="23" fillId="0" borderId="0" xfId="0" applyNumberFormat="1" applyFont="1" applyBorder="1"/>
    <xf numFmtId="169" fontId="23" fillId="0" borderId="0" xfId="0" applyNumberFormat="1" applyFont="1" applyBorder="1" applyAlignment="1"/>
    <xf numFmtId="165" fontId="25" fillId="0" borderId="12" xfId="0" quotePrefix="1" applyNumberFormat="1" applyFont="1" applyBorder="1" applyAlignment="1">
      <alignment horizontal="center"/>
    </xf>
    <xf numFmtId="0" fontId="25" fillId="0" borderId="13" xfId="0" applyFont="1" applyBorder="1"/>
    <xf numFmtId="169" fontId="25" fillId="0" borderId="13" xfId="1" applyNumberFormat="1" applyFont="1" applyBorder="1"/>
    <xf numFmtId="169" fontId="25" fillId="0" borderId="14" xfId="1" applyNumberFormat="1" applyFont="1" applyBorder="1"/>
    <xf numFmtId="43" fontId="23" fillId="0" borderId="0" xfId="1" applyFont="1"/>
    <xf numFmtId="0" fontId="23" fillId="0" borderId="0" xfId="0" applyFont="1"/>
    <xf numFmtId="165" fontId="25" fillId="0" borderId="12" xfId="0" applyNumberFormat="1" applyFont="1" applyBorder="1" applyAlignment="1">
      <alignment horizontal="center"/>
    </xf>
    <xf numFmtId="165" fontId="25" fillId="0" borderId="12" xfId="0" applyNumberFormat="1" applyFont="1" applyBorder="1" applyAlignment="1">
      <alignment horizontal="center" vertical="top"/>
    </xf>
    <xf numFmtId="165" fontId="25" fillId="0" borderId="12" xfId="0" quotePrefix="1" applyNumberFormat="1" applyFont="1" applyBorder="1" applyAlignment="1">
      <alignment vertical="top"/>
    </xf>
    <xf numFmtId="0" fontId="25" fillId="0" borderId="13" xfId="0" applyFont="1" applyBorder="1" applyAlignment="1">
      <alignment vertical="top"/>
    </xf>
    <xf numFmtId="0" fontId="25" fillId="0" borderId="13" xfId="0" applyFont="1" applyBorder="1" applyAlignment="1">
      <alignment horizontal="left" vertical="top"/>
    </xf>
    <xf numFmtId="169" fontId="23" fillId="0" borderId="0" xfId="1" applyNumberFormat="1" applyFont="1"/>
    <xf numFmtId="0" fontId="26" fillId="0" borderId="19" xfId="0" applyFont="1" applyBorder="1"/>
    <xf numFmtId="0" fontId="26" fillId="0" borderId="20" xfId="0" applyFont="1" applyBorder="1"/>
    <xf numFmtId="169" fontId="26" fillId="0" borderId="20" xfId="1" applyNumberFormat="1" applyFont="1" applyBorder="1"/>
    <xf numFmtId="43" fontId="23" fillId="0" borderId="0" xfId="1" applyFont="1" applyAlignment="1">
      <alignment vertical="center" wrapText="1"/>
    </xf>
    <xf numFmtId="0" fontId="23" fillId="0" borderId="0" xfId="0" applyFont="1" applyAlignment="1">
      <alignment vertical="center" wrapText="1"/>
    </xf>
    <xf numFmtId="43" fontId="23" fillId="0" borderId="0" xfId="1" applyFont="1" applyAlignment="1">
      <alignment horizontal="center" wrapText="1"/>
    </xf>
    <xf numFmtId="0" fontId="23" fillId="0" borderId="0" xfId="0" applyFont="1" applyAlignment="1">
      <alignment horizontal="center" wrapText="1"/>
    </xf>
    <xf numFmtId="0" fontId="30" fillId="0" borderId="15" xfId="0" applyFont="1" applyFill="1" applyBorder="1" applyAlignment="1">
      <alignment vertical="center" wrapText="1"/>
    </xf>
    <xf numFmtId="169" fontId="30" fillId="0" borderId="15" xfId="1" applyNumberFormat="1" applyFont="1" applyFill="1" applyBorder="1" applyAlignment="1">
      <alignment vertical="center" wrapText="1"/>
    </xf>
    <xf numFmtId="43" fontId="30" fillId="0" borderId="0" xfId="1" applyFont="1" applyFill="1" applyAlignment="1">
      <alignment vertical="center"/>
    </xf>
    <xf numFmtId="0" fontId="30" fillId="0" borderId="0" xfId="0" applyFont="1" applyFill="1" applyAlignment="1">
      <alignment vertical="center"/>
    </xf>
    <xf numFmtId="0" fontId="23" fillId="0" borderId="0" xfId="0" applyFont="1" applyFill="1" applyAlignment="1">
      <alignment vertical="center"/>
    </xf>
    <xf numFmtId="0" fontId="30" fillId="0" borderId="0" xfId="0" applyFont="1" applyFill="1" applyAlignment="1">
      <alignment horizontal="center"/>
    </xf>
    <xf numFmtId="0" fontId="25" fillId="0" borderId="0" xfId="0" applyFont="1" applyFill="1" applyAlignment="1">
      <alignment horizontal="center"/>
    </xf>
    <xf numFmtId="169" fontId="30" fillId="0" borderId="0" xfId="1" applyNumberFormat="1" applyFont="1" applyFill="1" applyAlignment="1">
      <alignment horizontal="right"/>
    </xf>
    <xf numFmtId="169" fontId="30" fillId="0" borderId="0" xfId="1" applyNumberFormat="1" applyFont="1" applyFill="1" applyAlignment="1" applyProtection="1"/>
    <xf numFmtId="43" fontId="30" fillId="0" borderId="0" xfId="1" applyFont="1" applyFill="1" applyAlignment="1"/>
    <xf numFmtId="0" fontId="30" fillId="0" borderId="0" xfId="0" applyFont="1" applyFill="1" applyAlignment="1"/>
    <xf numFmtId="169" fontId="32" fillId="0" borderId="0" xfId="1" applyNumberFormat="1" applyFont="1" applyFill="1" applyAlignment="1"/>
    <xf numFmtId="43" fontId="32" fillId="0" borderId="0" xfId="1" applyFont="1" applyFill="1" applyAlignment="1"/>
    <xf numFmtId="0" fontId="32" fillId="0" borderId="0" xfId="0" applyFont="1" applyFill="1" applyAlignment="1"/>
    <xf numFmtId="169" fontId="23" fillId="0" borderId="33" xfId="1" applyNumberFormat="1" applyFont="1" applyBorder="1"/>
    <xf numFmtId="165" fontId="25" fillId="0" borderId="16" xfId="0" quotePrefix="1" applyNumberFormat="1" applyFont="1" applyBorder="1" applyAlignment="1">
      <alignment horizontal="center"/>
    </xf>
    <xf numFmtId="0" fontId="25" fillId="0" borderId="17" xfId="0" applyFont="1" applyBorder="1"/>
    <xf numFmtId="169" fontId="25" fillId="0" borderId="17" xfId="1" applyNumberFormat="1" applyFont="1" applyBorder="1"/>
    <xf numFmtId="169" fontId="25" fillId="0" borderId="18" xfId="1" applyNumberFormat="1" applyFont="1" applyBorder="1"/>
    <xf numFmtId="0" fontId="23" fillId="0" borderId="36" xfId="0" quotePrefix="1" applyFont="1" applyFill="1" applyBorder="1" applyAlignment="1">
      <alignment horizontal="center" vertical="top"/>
    </xf>
    <xf numFmtId="0" fontId="25" fillId="0" borderId="36" xfId="0" quotePrefix="1" applyFont="1" applyBorder="1" applyAlignment="1">
      <alignment horizontal="center" vertical="top"/>
    </xf>
    <xf numFmtId="169" fontId="23" fillId="0" borderId="37" xfId="1" applyNumberFormat="1" applyFont="1" applyBorder="1"/>
    <xf numFmtId="165" fontId="25" fillId="0" borderId="36" xfId="0" quotePrefix="1" applyNumberFormat="1" applyFont="1" applyBorder="1" applyAlignment="1">
      <alignment horizontal="center"/>
    </xf>
    <xf numFmtId="0" fontId="25" fillId="0" borderId="36" xfId="0" quotePrefix="1" applyFont="1" applyBorder="1" applyAlignment="1">
      <alignment vertical="top"/>
    </xf>
    <xf numFmtId="169" fontId="26" fillId="0" borderId="21" xfId="1" applyNumberFormat="1" applyFont="1" applyBorder="1"/>
    <xf numFmtId="169" fontId="32" fillId="0" borderId="17" xfId="1" applyNumberFormat="1" applyFont="1" applyFill="1" applyBorder="1" applyAlignment="1" applyProtection="1">
      <alignment horizontal="center" vertical="center" wrapText="1"/>
    </xf>
    <xf numFmtId="169" fontId="32" fillId="0" borderId="18" xfId="1" applyNumberFormat="1" applyFont="1" applyFill="1" applyBorder="1" applyAlignment="1" applyProtection="1">
      <alignment horizontal="center" vertical="center" wrapText="1"/>
    </xf>
    <xf numFmtId="169" fontId="22" fillId="0" borderId="20" xfId="1" applyNumberFormat="1" applyFont="1" applyBorder="1" applyAlignment="1">
      <alignment horizontal="center" wrapText="1"/>
    </xf>
    <xf numFmtId="169" fontId="22" fillId="0" borderId="21" xfId="1" applyNumberFormat="1" applyFont="1" applyBorder="1" applyAlignment="1">
      <alignment horizontal="center" wrapText="1"/>
    </xf>
    <xf numFmtId="169" fontId="32" fillId="0" borderId="0" xfId="1" applyNumberFormat="1" applyFont="1" applyFill="1" applyBorder="1" applyAlignment="1" applyProtection="1">
      <alignment horizontal="center" vertical="center" wrapText="1"/>
    </xf>
    <xf numFmtId="169" fontId="32" fillId="0" borderId="0" xfId="1" applyNumberFormat="1" applyFont="1" applyFill="1" applyBorder="1" applyAlignment="1" applyProtection="1">
      <alignment horizontal="center" wrapText="1"/>
    </xf>
    <xf numFmtId="0" fontId="25" fillId="0" borderId="0" xfId="0" quotePrefix="1" applyFont="1" applyFill="1" applyBorder="1" applyAlignment="1" applyProtection="1">
      <alignment horizontal="center"/>
      <protection locked="0"/>
    </xf>
    <xf numFmtId="0" fontId="23" fillId="0" borderId="1" xfId="0" applyFont="1" applyBorder="1" applyAlignment="1">
      <alignment horizontal="left" vertical="top" wrapText="1"/>
    </xf>
    <xf numFmtId="0" fontId="22" fillId="0" borderId="5" xfId="0" applyFont="1" applyBorder="1" applyAlignment="1">
      <alignment horizontal="left" vertical="top" wrapText="1"/>
    </xf>
    <xf numFmtId="167" fontId="22" fillId="0" borderId="5" xfId="1" applyNumberFormat="1" applyFont="1" applyBorder="1" applyAlignment="1">
      <alignment horizontal="center" vertical="top" wrapText="1"/>
    </xf>
    <xf numFmtId="169" fontId="22" fillId="0" borderId="5" xfId="1" applyNumberFormat="1" applyFont="1" applyBorder="1" applyAlignment="1">
      <alignment horizontal="center" vertical="top" wrapText="1"/>
    </xf>
    <xf numFmtId="169" fontId="22" fillId="0" borderId="1" xfId="1" applyNumberFormat="1" applyFont="1" applyBorder="1" applyAlignment="1">
      <alignment horizontal="center" vertical="top" wrapText="1"/>
    </xf>
    <xf numFmtId="0" fontId="23" fillId="0" borderId="31" xfId="0" applyFont="1" applyBorder="1" applyAlignment="1">
      <alignment vertical="top"/>
    </xf>
    <xf numFmtId="0" fontId="22" fillId="0" borderId="1" xfId="0" applyFont="1" applyBorder="1" applyAlignment="1">
      <alignment vertical="top"/>
    </xf>
    <xf numFmtId="167" fontId="22" fillId="0" borderId="1" xfId="1" applyNumberFormat="1" applyFont="1" applyBorder="1" applyAlignment="1">
      <alignment vertical="top"/>
    </xf>
    <xf numFmtId="169" fontId="22" fillId="0" borderId="1" xfId="1" applyNumberFormat="1" applyFont="1" applyBorder="1" applyAlignment="1">
      <alignment vertical="top"/>
    </xf>
    <xf numFmtId="0" fontId="23" fillId="0" borderId="1" xfId="0" applyFont="1" applyBorder="1" applyAlignment="1">
      <alignment vertical="top"/>
    </xf>
    <xf numFmtId="0" fontId="23" fillId="0" borderId="26" xfId="0" applyFont="1" applyBorder="1" applyAlignment="1">
      <alignment horizontal="center" vertical="top"/>
    </xf>
    <xf numFmtId="0" fontId="23" fillId="0" borderId="31" xfId="0" applyFont="1" applyBorder="1" applyAlignment="1">
      <alignment horizontal="center" vertical="top"/>
    </xf>
    <xf numFmtId="169" fontId="23" fillId="0" borderId="1" xfId="1" applyNumberFormat="1" applyFont="1" applyBorder="1" applyAlignment="1">
      <alignment vertical="top"/>
    </xf>
    <xf numFmtId="167" fontId="23" fillId="0" borderId="1" xfId="1" applyNumberFormat="1" applyFont="1" applyBorder="1" applyAlignment="1">
      <alignment vertical="top"/>
    </xf>
    <xf numFmtId="41" fontId="23" fillId="0" borderId="1" xfId="0" applyNumberFormat="1" applyFont="1" applyBorder="1" applyAlignment="1">
      <alignment vertical="top"/>
    </xf>
    <xf numFmtId="169" fontId="22" fillId="0" borderId="1" xfId="0" applyNumberFormat="1" applyFont="1" applyBorder="1" applyAlignment="1">
      <alignment vertical="top"/>
    </xf>
    <xf numFmtId="0" fontId="22" fillId="0" borderId="31" xfId="0" applyFont="1" applyBorder="1" applyAlignment="1">
      <alignment horizontal="center" vertical="top"/>
    </xf>
    <xf numFmtId="0" fontId="23" fillId="0" borderId="30" xfId="0" applyFont="1" applyBorder="1" applyAlignment="1">
      <alignment horizontal="center" vertical="top"/>
    </xf>
    <xf numFmtId="0" fontId="23" fillId="0" borderId="29" xfId="0" applyFont="1" applyBorder="1" applyAlignment="1">
      <alignment horizontal="center" vertical="top"/>
    </xf>
    <xf numFmtId="0" fontId="22" fillId="0" borderId="27" xfId="0" applyFont="1" applyBorder="1" applyAlignment="1">
      <alignment vertical="top"/>
    </xf>
    <xf numFmtId="167" fontId="22" fillId="0" borderId="27" xfId="1" applyNumberFormat="1" applyFont="1" applyBorder="1" applyAlignment="1">
      <alignment vertical="top"/>
    </xf>
    <xf numFmtId="0" fontId="23" fillId="0" borderId="27" xfId="0" applyFont="1" applyBorder="1" applyAlignment="1">
      <alignment vertical="top"/>
    </xf>
    <xf numFmtId="173" fontId="5" fillId="0" borderId="1" xfId="0" applyNumberFormat="1" applyFont="1" applyFill="1" applyBorder="1" applyAlignment="1" applyProtection="1">
      <alignment vertical="top"/>
      <protection locked="0"/>
    </xf>
    <xf numFmtId="169" fontId="22" fillId="0" borderId="1" xfId="1" applyNumberFormat="1" applyFont="1" applyFill="1" applyBorder="1" applyAlignment="1">
      <alignment horizontal="center" vertical="top" wrapText="1"/>
    </xf>
    <xf numFmtId="172" fontId="5" fillId="0" borderId="1" xfId="0" applyNumberFormat="1" applyFont="1" applyFill="1" applyBorder="1" applyAlignment="1" applyProtection="1">
      <alignment vertical="top"/>
      <protection locked="0"/>
    </xf>
    <xf numFmtId="0" fontId="5" fillId="0" borderId="1" xfId="0" applyFont="1" applyFill="1" applyBorder="1" applyAlignment="1" applyProtection="1">
      <alignment vertical="top"/>
      <protection locked="0"/>
    </xf>
    <xf numFmtId="10" fontId="5" fillId="0" borderId="1" xfId="0" applyNumberFormat="1" applyFont="1" applyFill="1" applyBorder="1" applyAlignment="1" applyProtection="1">
      <alignment vertical="top"/>
      <protection locked="0"/>
    </xf>
    <xf numFmtId="0" fontId="23" fillId="0" borderId="1" xfId="0" applyFont="1" applyFill="1" applyBorder="1" applyAlignment="1">
      <alignment vertical="top"/>
    </xf>
    <xf numFmtId="9" fontId="5" fillId="0" borderId="1" xfId="2" applyFont="1" applyFill="1" applyBorder="1" applyAlignment="1" applyProtection="1">
      <alignment vertical="top"/>
      <protection locked="0"/>
    </xf>
    <xf numFmtId="167" fontId="23" fillId="0" borderId="27" xfId="1" applyNumberFormat="1" applyFont="1" applyBorder="1" applyAlignment="1">
      <alignment vertical="top"/>
    </xf>
    <xf numFmtId="3" fontId="5" fillId="0" borderId="22" xfId="0" applyNumberFormat="1" applyFont="1" applyBorder="1" applyProtection="1"/>
    <xf numFmtId="0" fontId="23" fillId="8" borderId="31" xfId="0" applyFont="1" applyFill="1" applyBorder="1" applyAlignment="1">
      <alignment horizontal="center" vertical="top"/>
    </xf>
    <xf numFmtId="0" fontId="23" fillId="8" borderId="1" xfId="0" applyFont="1" applyFill="1" applyBorder="1" applyAlignment="1">
      <alignment vertical="top"/>
    </xf>
    <xf numFmtId="167" fontId="23" fillId="8" borderId="1" xfId="1" applyNumberFormat="1" applyFont="1" applyFill="1" applyBorder="1" applyAlignment="1">
      <alignment vertical="top"/>
    </xf>
    <xf numFmtId="169" fontId="23" fillId="8" borderId="1" xfId="1" applyNumberFormat="1" applyFont="1" applyFill="1" applyBorder="1" applyAlignment="1">
      <alignment vertical="top"/>
    </xf>
    <xf numFmtId="0" fontId="0" fillId="0" borderId="0" xfId="0" applyAlignment="1"/>
    <xf numFmtId="173" fontId="39" fillId="9" borderId="1" xfId="3" applyNumberFormat="1" applyFont="1" applyBorder="1" applyAlignment="1" applyProtection="1">
      <alignment vertical="top"/>
      <protection locked="0"/>
    </xf>
    <xf numFmtId="0" fontId="39" fillId="0" borderId="1" xfId="0" applyFont="1" applyBorder="1" applyAlignment="1">
      <alignment vertical="top"/>
    </xf>
    <xf numFmtId="172" fontId="39" fillId="9" borderId="1" xfId="3" applyNumberFormat="1" applyFont="1" applyBorder="1" applyAlignment="1" applyProtection="1">
      <alignment vertical="top"/>
      <protection locked="0"/>
    </xf>
    <xf numFmtId="0" fontId="39" fillId="9" borderId="1" xfId="3" applyFont="1" applyBorder="1" applyAlignment="1" applyProtection="1">
      <alignment vertical="top"/>
      <protection locked="0"/>
    </xf>
    <xf numFmtId="10" fontId="39" fillId="9" borderId="1" xfId="3" applyNumberFormat="1" applyFont="1" applyBorder="1" applyAlignment="1" applyProtection="1">
      <alignment vertical="top"/>
      <protection locked="0"/>
    </xf>
    <xf numFmtId="167" fontId="41" fillId="0" borderId="1" xfId="1" applyNumberFormat="1" applyFont="1" applyBorder="1" applyAlignment="1">
      <alignment vertical="top"/>
    </xf>
    <xf numFmtId="3" fontId="42" fillId="0" borderId="1" xfId="0" applyNumberFormat="1" applyFont="1" applyBorder="1" applyAlignment="1" applyProtection="1">
      <alignment vertical="top"/>
    </xf>
    <xf numFmtId="169" fontId="41" fillId="0" borderId="1" xfId="1" applyNumberFormat="1" applyFont="1" applyBorder="1" applyAlignment="1">
      <alignment vertical="top"/>
    </xf>
    <xf numFmtId="41" fontId="41" fillId="0" borderId="1" xfId="0" applyNumberFormat="1" applyFont="1" applyBorder="1" applyAlignment="1">
      <alignment vertical="top"/>
    </xf>
    <xf numFmtId="169" fontId="39" fillId="0" borderId="1" xfId="1" applyNumberFormat="1" applyFont="1" applyBorder="1" applyAlignment="1">
      <alignment vertical="top"/>
    </xf>
    <xf numFmtId="3" fontId="39" fillId="0" borderId="1" xfId="0" applyNumberFormat="1" applyFont="1" applyBorder="1" applyAlignment="1">
      <alignment vertical="top"/>
    </xf>
    <xf numFmtId="41" fontId="39" fillId="0" borderId="1" xfId="0" applyNumberFormat="1" applyFont="1" applyBorder="1" applyAlignment="1">
      <alignment vertical="top"/>
    </xf>
    <xf numFmtId="41" fontId="38" fillId="0" borderId="1" xfId="0" applyNumberFormat="1" applyFont="1" applyBorder="1" applyAlignment="1">
      <alignment vertical="top"/>
    </xf>
    <xf numFmtId="43" fontId="38" fillId="0" borderId="27" xfId="0" applyNumberFormat="1" applyFont="1" applyBorder="1" applyAlignment="1">
      <alignment vertical="top"/>
    </xf>
    <xf numFmtId="0" fontId="0" fillId="0" borderId="1" xfId="0" applyBorder="1"/>
    <xf numFmtId="0" fontId="38" fillId="0" borderId="1" xfId="0" applyFont="1" applyBorder="1" applyAlignment="1">
      <alignment horizontal="center" vertical="top" wrapText="1"/>
    </xf>
    <xf numFmtId="0" fontId="0" fillId="0" borderId="1" xfId="0" applyBorder="1" applyAlignment="1">
      <alignment horizontal="right"/>
    </xf>
    <xf numFmtId="0" fontId="22" fillId="0" borderId="29" xfId="0" applyFont="1" applyBorder="1" applyAlignment="1">
      <alignment horizontal="left" vertical="top"/>
    </xf>
    <xf numFmtId="0" fontId="22" fillId="0" borderId="47" xfId="0" applyFont="1" applyBorder="1" applyAlignment="1">
      <alignment horizontal="center" vertical="center"/>
    </xf>
    <xf numFmtId="0" fontId="39" fillId="0" borderId="31" xfId="0" applyFont="1" applyBorder="1" applyAlignment="1">
      <alignment vertical="top" wrapText="1"/>
    </xf>
    <xf numFmtId="0" fontId="39" fillId="0" borderId="31" xfId="0" applyFont="1" applyBorder="1" applyAlignment="1">
      <alignment vertical="top"/>
    </xf>
    <xf numFmtId="0" fontId="40" fillId="0" borderId="31" xfId="0" applyFont="1" applyBorder="1" applyAlignment="1">
      <alignment vertical="top"/>
    </xf>
    <xf numFmtId="0" fontId="38" fillId="0" borderId="31" xfId="0" applyFont="1" applyBorder="1" applyAlignment="1">
      <alignment vertical="top"/>
    </xf>
    <xf numFmtId="0" fontId="39" fillId="0" borderId="31" xfId="0" applyFont="1" applyBorder="1" applyAlignment="1">
      <alignment horizontal="left" vertical="top" wrapText="1"/>
    </xf>
    <xf numFmtId="0" fontId="38" fillId="0" borderId="29" xfId="0" applyFont="1" applyBorder="1" applyAlignment="1">
      <alignment vertical="top" wrapText="1"/>
    </xf>
    <xf numFmtId="0" fontId="0" fillId="0" borderId="31" xfId="0" applyBorder="1"/>
    <xf numFmtId="0" fontId="23" fillId="0" borderId="1" xfId="0" applyFont="1" applyBorder="1" applyAlignment="1">
      <alignment horizontal="right" vertical="top"/>
    </xf>
    <xf numFmtId="0" fontId="0" fillId="0" borderId="27" xfId="0" applyBorder="1"/>
    <xf numFmtId="0" fontId="45" fillId="0" borderId="5" xfId="0" applyFont="1" applyBorder="1" applyAlignment="1">
      <alignment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top"/>
    </xf>
    <xf numFmtId="0" fontId="22" fillId="0" borderId="1" xfId="0" applyFont="1" applyBorder="1" applyAlignment="1">
      <alignment horizontal="center" vertical="top"/>
    </xf>
    <xf numFmtId="0" fontId="23" fillId="0" borderId="27" xfId="0" applyFont="1" applyBorder="1" applyAlignment="1">
      <alignment horizontal="center" vertical="top"/>
    </xf>
    <xf numFmtId="0" fontId="38" fillId="0" borderId="31" xfId="0" applyFont="1" applyBorder="1" applyAlignment="1">
      <alignment horizontal="left" vertical="top"/>
    </xf>
    <xf numFmtId="0" fontId="38" fillId="0" borderId="25" xfId="0" applyFont="1" applyBorder="1" applyAlignment="1">
      <alignment horizontal="center" vertical="center"/>
    </xf>
    <xf numFmtId="0" fontId="38" fillId="0" borderId="22" xfId="0" applyFont="1" applyBorder="1" applyAlignment="1">
      <alignment horizontal="center" vertical="top" wrapText="1"/>
    </xf>
    <xf numFmtId="0" fontId="7" fillId="0" borderId="22" xfId="0" applyFont="1" applyBorder="1" applyAlignment="1">
      <alignment vertical="center" wrapText="1"/>
    </xf>
    <xf numFmtId="41" fontId="26" fillId="0" borderId="22" xfId="1" applyNumberFormat="1" applyFont="1" applyFill="1" applyBorder="1" applyAlignment="1">
      <alignment horizontal="center" vertical="center" wrapText="1"/>
    </xf>
    <xf numFmtId="0" fontId="7" fillId="0" borderId="22" xfId="0" applyFont="1" applyBorder="1" applyAlignment="1">
      <alignment horizontal="center" vertical="center" wrapText="1"/>
    </xf>
    <xf numFmtId="3" fontId="38" fillId="0" borderId="1" xfId="0" applyNumberFormat="1" applyFont="1" applyBorder="1" applyAlignment="1">
      <alignment vertical="top"/>
    </xf>
    <xf numFmtId="43" fontId="39" fillId="0" borderId="1" xfId="0" applyNumberFormat="1" applyFont="1" applyBorder="1" applyAlignment="1">
      <alignment vertical="top"/>
    </xf>
    <xf numFmtId="0" fontId="7" fillId="0" borderId="1" xfId="0" applyFont="1" applyBorder="1" applyAlignment="1">
      <alignment vertical="top" wrapText="1"/>
    </xf>
    <xf numFmtId="167" fontId="38" fillId="0" borderId="1" xfId="0" applyNumberFormat="1" applyFont="1" applyBorder="1" applyAlignment="1">
      <alignment vertical="top"/>
    </xf>
    <xf numFmtId="0" fontId="0" fillId="0" borderId="1" xfId="0" applyBorder="1" applyAlignment="1">
      <alignment vertical="top"/>
    </xf>
    <xf numFmtId="0" fontId="0" fillId="0" borderId="0" xfId="0" applyAlignment="1">
      <alignment vertical="top"/>
    </xf>
    <xf numFmtId="0" fontId="46" fillId="0" borderId="31" xfId="0" applyFont="1" applyBorder="1" applyAlignment="1">
      <alignment vertical="top"/>
    </xf>
    <xf numFmtId="43" fontId="47" fillId="0" borderId="1" xfId="0" applyNumberFormat="1" applyFont="1" applyBorder="1" applyAlignment="1">
      <alignment vertical="top"/>
    </xf>
    <xf numFmtId="169" fontId="48" fillId="0" borderId="1" xfId="0" applyNumberFormat="1" applyFont="1" applyBorder="1" applyAlignment="1">
      <alignment vertical="top"/>
    </xf>
    <xf numFmtId="169" fontId="47" fillId="0" borderId="1" xfId="1" applyNumberFormat="1" applyFont="1" applyBorder="1" applyAlignment="1">
      <alignment vertical="top"/>
    </xf>
    <xf numFmtId="169" fontId="49" fillId="0" borderId="1" xfId="0" applyNumberFormat="1" applyFont="1" applyBorder="1" applyAlignment="1">
      <alignment vertical="top"/>
    </xf>
    <xf numFmtId="169" fontId="50" fillId="0" borderId="27" xfId="0" applyNumberFormat="1" applyFont="1" applyBorder="1" applyAlignment="1">
      <alignment vertical="top"/>
    </xf>
    <xf numFmtId="43" fontId="0" fillId="0" borderId="0" xfId="0" applyNumberFormat="1" applyAlignment="1"/>
    <xf numFmtId="0" fontId="51" fillId="0" borderId="0" xfId="0" applyFont="1"/>
    <xf numFmtId="0" fontId="51" fillId="0" borderId="0" xfId="0" applyFont="1" applyAlignment="1">
      <alignment vertical="center"/>
    </xf>
    <xf numFmtId="0" fontId="51" fillId="0" borderId="0" xfId="0" applyFont="1" applyAlignment="1">
      <alignment vertical="top"/>
    </xf>
    <xf numFmtId="0" fontId="51" fillId="0" borderId="0" xfId="0" applyFont="1" applyAlignment="1">
      <alignment horizontal="left"/>
    </xf>
    <xf numFmtId="0" fontId="51" fillId="0" borderId="0" xfId="0" applyFont="1" applyAlignment="1">
      <alignment horizontal="left" vertical="top"/>
    </xf>
    <xf numFmtId="0" fontId="52" fillId="12" borderId="52" xfId="0" applyFont="1" applyFill="1" applyBorder="1" applyAlignment="1">
      <alignment vertical="center" wrapText="1"/>
    </xf>
    <xf numFmtId="0" fontId="52" fillId="12" borderId="52" xfId="0" applyFont="1" applyFill="1" applyBorder="1" applyAlignment="1">
      <alignment horizontal="left" vertical="top" wrapText="1"/>
    </xf>
    <xf numFmtId="0" fontId="52" fillId="0" borderId="52" xfId="0" applyFont="1" applyBorder="1" applyAlignment="1">
      <alignment horizontal="right" vertical="center"/>
    </xf>
    <xf numFmtId="0" fontId="52" fillId="13" borderId="52" xfId="0" applyFont="1" applyFill="1" applyBorder="1" applyAlignment="1">
      <alignment horizontal="center" vertical="top" wrapText="1"/>
    </xf>
    <xf numFmtId="0" fontId="52" fillId="0" borderId="52" xfId="0" applyFont="1" applyBorder="1" applyAlignment="1">
      <alignment vertical="center" wrapText="1"/>
    </xf>
    <xf numFmtId="10" fontId="52" fillId="0" borderId="52" xfId="0" applyNumberFormat="1" applyFont="1" applyBorder="1" applyAlignment="1">
      <alignment horizontal="right" vertical="center"/>
    </xf>
    <xf numFmtId="9" fontId="52" fillId="0" borderId="52" xfId="0" applyNumberFormat="1" applyFont="1" applyBorder="1" applyAlignment="1">
      <alignment horizontal="right" vertical="center"/>
    </xf>
    <xf numFmtId="0" fontId="52" fillId="14" borderId="52" xfId="0" applyFont="1" applyFill="1" applyBorder="1" applyAlignment="1">
      <alignment horizontal="center" vertical="top" wrapText="1"/>
    </xf>
    <xf numFmtId="0" fontId="52" fillId="0" borderId="52" xfId="0" applyFont="1" applyBorder="1" applyAlignment="1">
      <alignment horizontal="center" vertical="center" wrapText="1"/>
    </xf>
    <xf numFmtId="3" fontId="53" fillId="12" borderId="52" xfId="0" applyNumberFormat="1" applyFont="1" applyFill="1" applyBorder="1" applyAlignment="1">
      <alignment horizontal="right" vertical="top" wrapText="1"/>
    </xf>
    <xf numFmtId="3" fontId="52" fillId="0" borderId="52" xfId="0" applyNumberFormat="1" applyFont="1" applyBorder="1" applyAlignment="1">
      <alignment horizontal="right" vertical="top" wrapText="1"/>
    </xf>
    <xf numFmtId="41" fontId="54" fillId="0" borderId="27" xfId="0" applyNumberFormat="1" applyFont="1" applyBorder="1" applyAlignment="1">
      <alignment vertical="center"/>
    </xf>
    <xf numFmtId="0" fontId="52" fillId="0" borderId="52" xfId="0" applyFont="1" applyBorder="1" applyAlignment="1">
      <alignment horizontal="center" vertical="top" wrapText="1"/>
    </xf>
    <xf numFmtId="169" fontId="52" fillId="0" borderId="50" xfId="1" applyNumberFormat="1" applyFont="1" applyBorder="1" applyAlignment="1">
      <alignment horizontal="left" vertical="top" wrapText="1"/>
    </xf>
    <xf numFmtId="0" fontId="52" fillId="14" borderId="52" xfId="0" applyFont="1" applyFill="1" applyBorder="1" applyAlignment="1">
      <alignment horizontal="left" vertical="top" wrapText="1"/>
    </xf>
    <xf numFmtId="4" fontId="52" fillId="14" borderId="52" xfId="0" applyNumberFormat="1" applyFont="1" applyFill="1" applyBorder="1" applyAlignment="1">
      <alignment horizontal="right" vertical="center" wrapText="1"/>
    </xf>
    <xf numFmtId="0" fontId="52" fillId="14" borderId="52" xfId="0" applyFont="1" applyFill="1" applyBorder="1" applyAlignment="1">
      <alignment vertical="center" wrapText="1"/>
    </xf>
    <xf numFmtId="0" fontId="51" fillId="0" borderId="22" xfId="0" applyFont="1" applyBorder="1" applyAlignment="1">
      <alignment horizontal="left" vertical="top"/>
    </xf>
    <xf numFmtId="0" fontId="51" fillId="0" borderId="22" xfId="0" applyFont="1" applyBorder="1" applyAlignment="1">
      <alignment vertical="top"/>
    </xf>
    <xf numFmtId="0" fontId="51" fillId="0" borderId="0" xfId="0" applyFont="1" applyFill="1" applyBorder="1" applyAlignment="1">
      <alignment vertical="center"/>
    </xf>
    <xf numFmtId="169" fontId="53" fillId="0" borderId="22" xfId="1" applyNumberFormat="1" applyFont="1" applyFill="1" applyBorder="1" applyAlignment="1" applyProtection="1">
      <alignment horizontal="center" vertical="center" wrapText="1"/>
    </xf>
    <xf numFmtId="0" fontId="52" fillId="0" borderId="1" xfId="0" quotePrefix="1" applyFont="1" applyFill="1" applyBorder="1" applyAlignment="1">
      <alignment horizontal="center"/>
    </xf>
    <xf numFmtId="0" fontId="58" fillId="0" borderId="1" xfId="0" applyFont="1" applyFill="1" applyBorder="1" applyAlignment="1">
      <alignment horizontal="center"/>
    </xf>
    <xf numFmtId="0" fontId="53" fillId="0" borderId="1" xfId="0" applyFont="1" applyFill="1" applyBorder="1" applyAlignment="1"/>
    <xf numFmtId="169" fontId="53" fillId="0" borderId="1" xfId="1" applyNumberFormat="1" applyFont="1" applyFill="1" applyBorder="1" applyAlignment="1" applyProtection="1"/>
    <xf numFmtId="0" fontId="55" fillId="0" borderId="1" xfId="0" applyFont="1" applyFill="1" applyBorder="1" applyAlignment="1">
      <alignment horizontal="center"/>
    </xf>
    <xf numFmtId="0" fontId="52" fillId="0" borderId="1" xfId="0" applyFont="1" applyFill="1" applyBorder="1" applyAlignment="1">
      <alignment horizontal="left"/>
    </xf>
    <xf numFmtId="169" fontId="52" fillId="0" borderId="1" xfId="1" applyNumberFormat="1" applyFont="1" applyFill="1" applyBorder="1" applyAlignment="1" applyProtection="1"/>
    <xf numFmtId="169" fontId="52" fillId="0" borderId="1" xfId="1" applyNumberFormat="1" applyFont="1" applyFill="1" applyBorder="1" applyAlignment="1"/>
    <xf numFmtId="0" fontId="53" fillId="0" borderId="1" xfId="0" applyFont="1" applyFill="1" applyBorder="1" applyAlignment="1">
      <alignment horizontal="left"/>
    </xf>
    <xf numFmtId="0" fontId="53" fillId="0" borderId="0" xfId="0" applyFont="1" applyFill="1" applyBorder="1" applyAlignment="1"/>
    <xf numFmtId="0" fontId="52" fillId="0" borderId="1" xfId="0" applyFont="1" applyFill="1" applyBorder="1" applyAlignment="1">
      <alignment horizontal="center"/>
    </xf>
    <xf numFmtId="169" fontId="53" fillId="0" borderId="0" xfId="1" applyNumberFormat="1" applyFont="1" applyFill="1" applyBorder="1" applyAlignment="1" applyProtection="1"/>
    <xf numFmtId="169" fontId="57" fillId="0" borderId="1" xfId="1" applyNumberFormat="1" applyFont="1" applyFill="1" applyBorder="1" applyAlignment="1" applyProtection="1"/>
    <xf numFmtId="0" fontId="55" fillId="0" borderId="1" xfId="0" applyFont="1" applyFill="1" applyBorder="1" applyAlignment="1" applyProtection="1">
      <alignment horizontal="center"/>
      <protection locked="0"/>
    </xf>
    <xf numFmtId="169" fontId="55" fillId="0" borderId="1" xfId="1" applyNumberFormat="1" applyFont="1" applyFill="1" applyBorder="1" applyAlignment="1" applyProtection="1">
      <protection locked="0"/>
    </xf>
    <xf numFmtId="169" fontId="58" fillId="0" borderId="1" xfId="1" applyNumberFormat="1" applyFont="1" applyFill="1" applyBorder="1" applyAlignment="1" applyProtection="1">
      <protection locked="0"/>
    </xf>
    <xf numFmtId="0" fontId="55" fillId="0" borderId="1" xfId="0" quotePrefix="1" applyFont="1" applyFill="1" applyBorder="1" applyAlignment="1" applyProtection="1">
      <alignment horizontal="center"/>
      <protection locked="0"/>
    </xf>
    <xf numFmtId="0" fontId="55" fillId="0" borderId="27" xfId="0" applyFont="1" applyFill="1" applyBorder="1" applyAlignment="1" applyProtection="1">
      <alignment horizontal="center"/>
      <protection locked="0"/>
    </xf>
    <xf numFmtId="169" fontId="53" fillId="0" borderId="0" xfId="1" applyNumberFormat="1" applyFont="1" applyFill="1" applyBorder="1" applyAlignment="1"/>
    <xf numFmtId="0" fontId="58" fillId="0" borderId="0" xfId="0" applyFont="1" applyFill="1" applyBorder="1" applyAlignment="1">
      <alignment horizontal="center"/>
    </xf>
    <xf numFmtId="0" fontId="53" fillId="0" borderId="0" xfId="0" applyFont="1" applyFill="1" applyBorder="1" applyAlignment="1">
      <alignment horizontal="left"/>
    </xf>
    <xf numFmtId="169" fontId="55" fillId="0" borderId="1" xfId="1" applyNumberFormat="1" applyFont="1" applyFill="1" applyBorder="1" applyAlignment="1" applyProtection="1"/>
    <xf numFmtId="169" fontId="51" fillId="0" borderId="1" xfId="1" applyNumberFormat="1" applyFont="1" applyFill="1" applyBorder="1" applyAlignment="1" applyProtection="1">
      <protection locked="0"/>
    </xf>
    <xf numFmtId="0" fontId="55" fillId="0" borderId="1" xfId="0" applyFont="1" applyFill="1" applyBorder="1" applyAlignment="1">
      <alignment horizontal="left"/>
    </xf>
    <xf numFmtId="169" fontId="52" fillId="0" borderId="0" xfId="1" applyNumberFormat="1" applyFont="1" applyFill="1" applyBorder="1" applyAlignment="1"/>
    <xf numFmtId="0" fontId="58" fillId="0" borderId="27" xfId="0" applyFont="1" applyFill="1" applyBorder="1" applyAlignment="1">
      <alignment horizontal="center"/>
    </xf>
    <xf numFmtId="0" fontId="53" fillId="0" borderId="27" xfId="0" applyFont="1" applyFill="1" applyBorder="1" applyAlignment="1">
      <alignment horizontal="left"/>
    </xf>
    <xf numFmtId="0" fontId="57" fillId="0" borderId="1" xfId="0" applyFont="1" applyFill="1" applyBorder="1" applyAlignment="1">
      <alignment horizontal="left"/>
    </xf>
    <xf numFmtId="0" fontId="51" fillId="0" borderId="1" xfId="0" applyFont="1" applyFill="1" applyBorder="1" applyAlignment="1">
      <alignment horizontal="left"/>
    </xf>
    <xf numFmtId="169" fontId="51" fillId="0" borderId="1" xfId="1" applyNumberFormat="1" applyFont="1" applyFill="1" applyBorder="1" applyAlignment="1" applyProtection="1"/>
    <xf numFmtId="169" fontId="55" fillId="0" borderId="1" xfId="1" applyNumberFormat="1" applyFont="1" applyFill="1" applyBorder="1" applyAlignment="1" applyProtection="1">
      <alignment horizontal="right"/>
    </xf>
    <xf numFmtId="169" fontId="58" fillId="0" borderId="1" xfId="1" applyNumberFormat="1" applyFont="1" applyFill="1" applyBorder="1" applyAlignment="1" applyProtection="1"/>
    <xf numFmtId="169" fontId="58" fillId="0" borderId="27" xfId="1" applyNumberFormat="1" applyFont="1" applyFill="1" applyBorder="1" applyAlignment="1" applyProtection="1"/>
    <xf numFmtId="0" fontId="52" fillId="0" borderId="0" xfId="0" applyFont="1" applyFill="1" applyBorder="1" applyAlignment="1">
      <alignment horizontal="center"/>
    </xf>
    <xf numFmtId="0" fontId="55" fillId="0" borderId="0" xfId="0" applyFont="1" applyFill="1" applyBorder="1" applyAlignment="1">
      <alignment horizontal="center"/>
    </xf>
    <xf numFmtId="0" fontId="52" fillId="0" borderId="0" xfId="0" applyFont="1" applyFill="1" applyBorder="1" applyAlignment="1">
      <alignment horizontal="left"/>
    </xf>
    <xf numFmtId="169" fontId="52" fillId="0" borderId="0" xfId="1" applyNumberFormat="1" applyFont="1" applyFill="1" applyBorder="1" applyAlignment="1" applyProtection="1"/>
    <xf numFmtId="3" fontId="52" fillId="0" borderId="1" xfId="0" applyNumberFormat="1" applyFont="1" applyBorder="1" applyAlignment="1">
      <alignment horizontal="right" vertical="center" wrapText="1"/>
    </xf>
    <xf numFmtId="4" fontId="52" fillId="0" borderId="1" xfId="0" applyNumberFormat="1" applyFont="1" applyBorder="1" applyAlignment="1">
      <alignment horizontal="right" vertical="center" wrapText="1"/>
    </xf>
    <xf numFmtId="0" fontId="55" fillId="0" borderId="5" xfId="0" applyFont="1" applyFill="1" applyBorder="1" applyAlignment="1">
      <alignment horizontal="center"/>
    </xf>
    <xf numFmtId="0" fontId="53" fillId="0" borderId="5" xfId="0" applyFont="1" applyFill="1" applyBorder="1" applyAlignment="1">
      <alignment horizontal="left"/>
    </xf>
    <xf numFmtId="0" fontId="55" fillId="0" borderId="0" xfId="0" applyFont="1"/>
    <xf numFmtId="0" fontId="51" fillId="0" borderId="0" xfId="0" applyFont="1" applyAlignment="1"/>
    <xf numFmtId="0" fontId="51" fillId="0" borderId="5" xfId="0" applyFont="1" applyBorder="1" applyAlignment="1">
      <alignment horizontal="left" vertical="top"/>
    </xf>
    <xf numFmtId="0" fontId="51" fillId="0" borderId="27" xfId="0" applyFont="1" applyBorder="1" applyAlignment="1">
      <alignment horizontal="left" vertical="top"/>
    </xf>
    <xf numFmtId="0" fontId="53" fillId="0" borderId="5" xfId="0" applyFont="1" applyFill="1" applyBorder="1" applyAlignment="1">
      <alignment horizontal="center" vertical="center" wrapText="1"/>
    </xf>
    <xf numFmtId="0" fontId="53" fillId="0" borderId="27" xfId="0" applyFont="1" applyFill="1" applyBorder="1" applyAlignment="1">
      <alignment horizontal="center" vertical="center" wrapText="1"/>
    </xf>
    <xf numFmtId="0" fontId="58" fillId="0" borderId="5" xfId="0" applyFont="1" applyFill="1" applyBorder="1" applyAlignment="1">
      <alignment horizontal="center" vertical="center"/>
    </xf>
    <xf numFmtId="0" fontId="58" fillId="0" borderId="27" xfId="0" applyFont="1" applyFill="1" applyBorder="1" applyAlignment="1">
      <alignment horizontal="center" vertical="center"/>
    </xf>
    <xf numFmtId="0" fontId="53" fillId="12" borderId="51" xfId="0" applyFont="1" applyFill="1" applyBorder="1" applyAlignment="1">
      <alignment vertical="top"/>
    </xf>
    <xf numFmtId="0" fontId="52" fillId="0" borderId="51" xfId="0" applyFont="1" applyBorder="1" applyAlignment="1">
      <alignment horizontal="left" vertical="top"/>
    </xf>
    <xf numFmtId="0" fontId="53" fillId="14" borderId="51" xfId="0" applyFont="1" applyFill="1" applyBorder="1" applyAlignment="1">
      <alignment vertical="top"/>
    </xf>
    <xf numFmtId="0" fontId="55" fillId="0" borderId="51" xfId="0" applyFont="1" applyBorder="1" applyAlignment="1">
      <alignment horizontal="left" vertical="top"/>
    </xf>
    <xf numFmtId="0" fontId="56" fillId="0" borderId="49" xfId="0" applyFont="1" applyBorder="1" applyAlignment="1">
      <alignment vertical="top"/>
    </xf>
    <xf numFmtId="0" fontId="56" fillId="0" borderId="51" xfId="0" applyFont="1" applyBorder="1" applyAlignment="1">
      <alignment vertical="top"/>
    </xf>
    <xf numFmtId="0" fontId="56" fillId="10" borderId="51" xfId="0" applyFont="1" applyFill="1" applyBorder="1" applyAlignment="1">
      <alignment vertical="top"/>
    </xf>
    <xf numFmtId="0" fontId="52"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52" fillId="0" borderId="1" xfId="0" applyFont="1" applyFill="1" applyBorder="1" applyAlignment="1">
      <alignment horizontal="left" vertical="center" wrapText="1"/>
    </xf>
    <xf numFmtId="169" fontId="52" fillId="0" borderId="1" xfId="1" applyNumberFormat="1" applyFont="1" applyFill="1" applyBorder="1" applyAlignment="1" applyProtection="1">
      <alignment horizontal="center" vertical="center" wrapText="1"/>
    </xf>
    <xf numFmtId="0" fontId="55" fillId="0" borderId="22" xfId="0" applyFont="1" applyBorder="1" applyAlignment="1">
      <alignment horizontal="left" vertical="top"/>
    </xf>
    <xf numFmtId="0" fontId="55" fillId="0" borderId="0" xfId="0" applyFont="1" applyAlignment="1">
      <alignment vertical="top"/>
    </xf>
    <xf numFmtId="0" fontId="57" fillId="0" borderId="0" xfId="0" applyFont="1"/>
    <xf numFmtId="0" fontId="53" fillId="12" borderId="52" xfId="0" applyFont="1" applyFill="1" applyBorder="1" applyAlignment="1">
      <alignment vertical="top"/>
    </xf>
    <xf numFmtId="0" fontId="52" fillId="0" borderId="52" xfId="0" applyFont="1" applyBorder="1" applyAlignment="1">
      <alignment horizontal="left" vertical="top"/>
    </xf>
    <xf numFmtId="0" fontId="53" fillId="11" borderId="50" xfId="0" applyFont="1" applyFill="1" applyBorder="1" applyAlignment="1">
      <alignment horizontal="center" vertical="center" wrapText="1"/>
    </xf>
    <xf numFmtId="169" fontId="53" fillId="14" borderId="52" xfId="1" applyNumberFormat="1" applyFont="1" applyFill="1" applyBorder="1" applyAlignment="1">
      <alignment vertical="top"/>
    </xf>
    <xf numFmtId="169" fontId="53" fillId="14" borderId="52" xfId="1" applyNumberFormat="1" applyFont="1" applyFill="1" applyBorder="1" applyAlignment="1">
      <alignment horizontal="right" vertical="center" wrapText="1"/>
    </xf>
    <xf numFmtId="169" fontId="52" fillId="0" borderId="52" xfId="1" applyNumberFormat="1" applyFont="1" applyBorder="1" applyAlignment="1">
      <alignment horizontal="left" vertical="top"/>
    </xf>
    <xf numFmtId="169" fontId="52" fillId="0" borderId="52" xfId="1" applyNumberFormat="1" applyFont="1" applyBorder="1" applyAlignment="1">
      <alignment horizontal="right" vertical="center" wrapText="1"/>
    </xf>
    <xf numFmtId="169" fontId="53" fillId="12" borderId="52" xfId="1" applyNumberFormat="1" applyFont="1" applyFill="1" applyBorder="1" applyAlignment="1">
      <alignment horizontal="right" vertical="center" wrapText="1"/>
    </xf>
    <xf numFmtId="169" fontId="55" fillId="0" borderId="52" xfId="1" applyNumberFormat="1" applyFont="1" applyBorder="1" applyAlignment="1">
      <alignment horizontal="left" vertical="top"/>
    </xf>
    <xf numFmtId="169" fontId="52" fillId="0" borderId="52" xfId="1" applyNumberFormat="1" applyFont="1" applyBorder="1" applyAlignment="1">
      <alignment horizontal="right" vertical="top" wrapText="1"/>
    </xf>
    <xf numFmtId="169" fontId="56" fillId="0" borderId="50" xfId="1" applyNumberFormat="1" applyFont="1" applyBorder="1" applyAlignment="1">
      <alignment vertical="top"/>
    </xf>
    <xf numFmtId="169" fontId="52" fillId="0" borderId="50" xfId="1" applyNumberFormat="1" applyFont="1" applyBorder="1" applyAlignment="1">
      <alignment horizontal="right" vertical="center" wrapText="1"/>
    </xf>
    <xf numFmtId="169" fontId="56" fillId="0" borderId="52" xfId="1" applyNumberFormat="1" applyFont="1" applyBorder="1" applyAlignment="1">
      <alignment vertical="top"/>
    </xf>
    <xf numFmtId="169" fontId="56" fillId="10" borderId="52" xfId="1" applyNumberFormat="1" applyFont="1" applyFill="1" applyBorder="1" applyAlignment="1">
      <alignment vertical="top"/>
    </xf>
    <xf numFmtId="169" fontId="52" fillId="14" borderId="52" xfId="1" applyNumberFormat="1" applyFont="1" applyFill="1" applyBorder="1" applyAlignment="1">
      <alignment horizontal="right" vertical="center" wrapText="1"/>
    </xf>
    <xf numFmtId="169" fontId="52" fillId="14" borderId="54" xfId="1" applyNumberFormat="1" applyFont="1" applyFill="1" applyBorder="1" applyAlignment="1">
      <alignment horizontal="right" vertical="center" wrapText="1"/>
    </xf>
    <xf numFmtId="169" fontId="53" fillId="0" borderId="23" xfId="1" applyNumberFormat="1" applyFont="1" applyFill="1" applyBorder="1" applyAlignment="1">
      <alignment vertical="center"/>
    </xf>
    <xf numFmtId="169" fontId="53" fillId="0" borderId="23" xfId="1" applyNumberFormat="1" applyFont="1" applyFill="1" applyBorder="1" applyAlignment="1" applyProtection="1">
      <alignment horizontal="center" vertical="center" wrapText="1"/>
    </xf>
    <xf numFmtId="0" fontId="62" fillId="0" borderId="51" xfId="0" applyFont="1" applyBorder="1" applyAlignment="1">
      <alignment horizontal="left"/>
    </xf>
    <xf numFmtId="0" fontId="62" fillId="0" borderId="53" xfId="0" applyFont="1" applyBorder="1" applyAlignment="1">
      <alignment vertical="top"/>
    </xf>
    <xf numFmtId="169" fontId="53" fillId="0" borderId="54" xfId="1" applyNumberFormat="1" applyFont="1" applyBorder="1" applyAlignment="1">
      <alignment horizontal="right" vertical="center" wrapText="1"/>
    </xf>
    <xf numFmtId="3" fontId="53" fillId="0" borderId="54" xfId="0" applyNumberFormat="1" applyFont="1" applyBorder="1" applyAlignment="1">
      <alignment horizontal="right" vertical="top" wrapText="1"/>
    </xf>
    <xf numFmtId="169" fontId="62" fillId="0" borderId="52" xfId="1" applyNumberFormat="1" applyFont="1" applyBorder="1" applyAlignment="1">
      <alignment horizontal="left"/>
    </xf>
    <xf numFmtId="169" fontId="53" fillId="0" borderId="52" xfId="1" applyNumberFormat="1" applyFont="1" applyBorder="1" applyAlignment="1">
      <alignment horizontal="right" wrapText="1"/>
    </xf>
    <xf numFmtId="3" fontId="53" fillId="0" borderId="52" xfId="0" applyNumberFormat="1" applyFont="1" applyBorder="1" applyAlignment="1">
      <alignment horizontal="right" wrapText="1"/>
    </xf>
    <xf numFmtId="0" fontId="53" fillId="0" borderId="51" xfId="0" applyFont="1" applyBorder="1" applyAlignment="1">
      <alignment horizontal="left" vertical="top"/>
    </xf>
    <xf numFmtId="169" fontId="53" fillId="0" borderId="52" xfId="1" applyNumberFormat="1" applyFont="1" applyBorder="1" applyAlignment="1">
      <alignment horizontal="left" vertical="top"/>
    </xf>
    <xf numFmtId="169" fontId="53" fillId="0" borderId="52" xfId="1" applyNumberFormat="1" applyFont="1" applyBorder="1" applyAlignment="1">
      <alignment horizontal="right" vertical="center" wrapText="1"/>
    </xf>
    <xf numFmtId="0" fontId="53" fillId="13" borderId="52" xfId="0" applyFont="1" applyFill="1" applyBorder="1" applyAlignment="1">
      <alignment horizontal="center" vertical="top" wrapText="1"/>
    </xf>
    <xf numFmtId="43" fontId="51" fillId="0" borderId="0" xfId="1" applyFont="1" applyAlignment="1" applyProtection="1">
      <alignment vertical="top"/>
      <protection locked="0"/>
    </xf>
    <xf numFmtId="0" fontId="52" fillId="0" borderId="0" xfId="0" applyFont="1" applyBorder="1" applyAlignment="1"/>
    <xf numFmtId="175" fontId="53" fillId="0" borderId="0" xfId="1" applyNumberFormat="1" applyFont="1" applyBorder="1" applyAlignment="1" applyProtection="1">
      <alignment horizontal="center" vertical="center"/>
    </xf>
    <xf numFmtId="167" fontId="53" fillId="0" borderId="22" xfId="1" applyNumberFormat="1" applyFont="1" applyBorder="1" applyAlignment="1" applyProtection="1">
      <alignment horizontal="center" vertical="center" wrapText="1"/>
    </xf>
    <xf numFmtId="169" fontId="53" fillId="0" borderId="22" xfId="1" applyNumberFormat="1" applyFont="1" applyBorder="1" applyAlignment="1" applyProtection="1">
      <alignment horizontal="center" vertical="center" wrapText="1"/>
    </xf>
    <xf numFmtId="175" fontId="53" fillId="0" borderId="0" xfId="1" applyNumberFormat="1" applyFont="1" applyBorder="1" applyAlignment="1" applyProtection="1">
      <alignment horizontal="center" vertical="center" wrapText="1"/>
    </xf>
    <xf numFmtId="0" fontId="52" fillId="0" borderId="55" xfId="0" applyFont="1" applyBorder="1" applyAlignment="1">
      <alignment horizontal="center"/>
    </xf>
    <xf numFmtId="0" fontId="52" fillId="0" borderId="47" xfId="0" applyFont="1" applyBorder="1" applyAlignment="1">
      <alignment horizontal="center"/>
    </xf>
    <xf numFmtId="0" fontId="52" fillId="0" borderId="5" xfId="0" applyFont="1" applyBorder="1" applyAlignment="1"/>
    <xf numFmtId="167" fontId="52" fillId="0" borderId="5" xfId="1" applyNumberFormat="1" applyFont="1" applyBorder="1" applyAlignment="1" applyProtection="1"/>
    <xf numFmtId="175" fontId="52" fillId="0" borderId="0" xfId="1" applyNumberFormat="1" applyFont="1" applyBorder="1" applyAlignment="1" applyProtection="1"/>
    <xf numFmtId="0" fontId="52" fillId="0" borderId="26" xfId="0" applyFont="1" applyBorder="1" applyAlignment="1">
      <alignment horizontal="center"/>
    </xf>
    <xf numFmtId="0" fontId="52" fillId="0" borderId="31" xfId="0" applyFont="1" applyBorder="1" applyAlignment="1">
      <alignment horizontal="center"/>
    </xf>
    <xf numFmtId="0" fontId="52" fillId="0" borderId="1" xfId="0" applyFont="1" applyBorder="1" applyAlignment="1"/>
    <xf numFmtId="167" fontId="52" fillId="0" borderId="1" xfId="1" applyNumberFormat="1" applyFont="1" applyBorder="1" applyAlignment="1" applyProtection="1"/>
    <xf numFmtId="169" fontId="59" fillId="0" borderId="1" xfId="1" applyNumberFormat="1" applyFont="1" applyBorder="1" applyAlignment="1" applyProtection="1">
      <alignment horizontal="right"/>
    </xf>
    <xf numFmtId="0" fontId="53" fillId="0" borderId="1" xfId="0" applyFont="1" applyBorder="1" applyAlignment="1"/>
    <xf numFmtId="169" fontId="52" fillId="0" borderId="1" xfId="1" applyNumberFormat="1" applyFont="1" applyBorder="1" applyAlignment="1" applyProtection="1"/>
    <xf numFmtId="41" fontId="52" fillId="0" borderId="1" xfId="0" applyNumberFormat="1" applyFont="1" applyBorder="1" applyAlignment="1"/>
    <xf numFmtId="167" fontId="52" fillId="0" borderId="1" xfId="1" applyNumberFormat="1" applyFont="1" applyFill="1" applyBorder="1" applyAlignment="1" applyProtection="1"/>
    <xf numFmtId="0" fontId="52" fillId="0" borderId="27" xfId="0" applyFont="1" applyBorder="1" applyAlignment="1"/>
    <xf numFmtId="175" fontId="53" fillId="0" borderId="0" xfId="1" applyNumberFormat="1" applyFont="1" applyBorder="1" applyAlignment="1" applyProtection="1"/>
    <xf numFmtId="0" fontId="53" fillId="0" borderId="0" xfId="0" applyFont="1" applyBorder="1" applyAlignment="1"/>
    <xf numFmtId="0" fontId="52" fillId="0" borderId="0" xfId="0" applyFont="1" applyBorder="1" applyAlignment="1">
      <alignment horizontal="center"/>
    </xf>
    <xf numFmtId="167" fontId="52" fillId="0" borderId="0" xfId="1" applyNumberFormat="1" applyFont="1" applyBorder="1" applyAlignment="1" applyProtection="1"/>
    <xf numFmtId="0" fontId="62" fillId="0" borderId="0" xfId="0" applyFont="1" applyBorder="1" applyAlignment="1"/>
    <xf numFmtId="0" fontId="62" fillId="0" borderId="28" xfId="0" applyNumberFormat="1" applyFont="1" applyBorder="1" applyAlignment="1">
      <alignment horizontal="centerContinuous"/>
    </xf>
    <xf numFmtId="169" fontId="55" fillId="0" borderId="5" xfId="1" applyNumberFormat="1" applyFont="1" applyBorder="1" applyAlignment="1" applyProtection="1">
      <alignment horizontal="right"/>
    </xf>
    <xf numFmtId="169" fontId="32" fillId="0" borderId="0" xfId="1" applyNumberFormat="1" applyFont="1" applyFill="1" applyBorder="1" applyAlignment="1"/>
    <xf numFmtId="169" fontId="4" fillId="0" borderId="0" xfId="1" applyNumberFormat="1" applyFont="1" applyFill="1" applyBorder="1" applyAlignment="1"/>
    <xf numFmtId="0" fontId="9" fillId="0" borderId="0" xfId="0" applyFont="1" applyFill="1" applyBorder="1" applyAlignment="1">
      <alignment horizontal="left"/>
    </xf>
    <xf numFmtId="0" fontId="6" fillId="0" borderId="0" xfId="0" applyFont="1" applyFill="1" applyBorder="1" applyAlignment="1">
      <alignment horizontal="left"/>
    </xf>
    <xf numFmtId="0" fontId="9" fillId="0" borderId="0" xfId="0" applyFont="1" applyFill="1" applyBorder="1" applyAlignment="1">
      <alignment horizontal="center"/>
    </xf>
    <xf numFmtId="169" fontId="9" fillId="0" borderId="0" xfId="1" applyNumberFormat="1" applyFont="1" applyFill="1" applyBorder="1" applyAlignment="1" applyProtection="1"/>
    <xf numFmtId="0" fontId="2" fillId="0" borderId="0" xfId="0" applyFont="1" applyFill="1" applyBorder="1" applyAlignment="1">
      <alignment vertical="center"/>
    </xf>
    <xf numFmtId="0" fontId="52" fillId="0" borderId="5" xfId="0" applyFont="1" applyFill="1" applyBorder="1" applyAlignment="1">
      <alignment horizontal="center"/>
    </xf>
    <xf numFmtId="169" fontId="53" fillId="0" borderId="5" xfId="1" applyNumberFormat="1" applyFont="1" applyFill="1" applyBorder="1" applyAlignment="1" applyProtection="1"/>
    <xf numFmtId="169" fontId="53" fillId="0" borderId="1" xfId="1" applyNumberFormat="1" applyFont="1" applyFill="1" applyBorder="1" applyAlignment="1"/>
    <xf numFmtId="3" fontId="52" fillId="0" borderId="0" xfId="0" applyNumberFormat="1" applyFont="1" applyBorder="1" applyAlignment="1"/>
    <xf numFmtId="169" fontId="53" fillId="0" borderId="1" xfId="1" applyNumberFormat="1" applyFont="1" applyBorder="1" applyAlignment="1" applyProtection="1"/>
    <xf numFmtId="0" fontId="53" fillId="0" borderId="31" xfId="0" applyFont="1" applyBorder="1" applyAlignment="1">
      <alignment horizontal="center"/>
    </xf>
    <xf numFmtId="43" fontId="53" fillId="0" borderId="1" xfId="0" applyNumberFormat="1" applyFont="1" applyBorder="1" applyAlignment="1"/>
    <xf numFmtId="43" fontId="52" fillId="0" borderId="1" xfId="0" applyNumberFormat="1" applyFont="1" applyBorder="1" applyAlignment="1"/>
    <xf numFmtId="43" fontId="51" fillId="0" borderId="1" xfId="0" applyNumberFormat="1" applyFont="1" applyBorder="1" applyAlignment="1"/>
    <xf numFmtId="43" fontId="52" fillId="0" borderId="1" xfId="1" applyNumberFormat="1" applyFont="1" applyBorder="1" applyAlignment="1" applyProtection="1"/>
    <xf numFmtId="167" fontId="52" fillId="0" borderId="27" xfId="1" applyNumberFormat="1" applyFont="1" applyBorder="1" applyAlignment="1" applyProtection="1"/>
    <xf numFmtId="169" fontId="52" fillId="10" borderId="52" xfId="1" applyNumberFormat="1" applyFont="1" applyFill="1" applyBorder="1" applyAlignment="1">
      <alignment horizontal="right" vertical="center" wrapText="1"/>
    </xf>
    <xf numFmtId="0" fontId="55" fillId="0" borderId="5" xfId="0" applyFont="1" applyBorder="1" applyAlignment="1">
      <alignment horizontal="center" vertical="top"/>
    </xf>
    <xf numFmtId="10" fontId="52" fillId="0" borderId="58" xfId="0" applyNumberFormat="1" applyFont="1" applyBorder="1" applyAlignment="1">
      <alignment horizontal="center" vertical="top" wrapText="1"/>
    </xf>
    <xf numFmtId="0" fontId="51" fillId="0" borderId="0" xfId="0" applyFont="1" applyAlignment="1">
      <alignment vertical="center" wrapText="1"/>
    </xf>
    <xf numFmtId="0" fontId="57" fillId="0" borderId="46" xfId="0" applyFont="1" applyBorder="1" applyAlignment="1">
      <alignment horizontal="center" vertical="center" wrapText="1"/>
    </xf>
    <xf numFmtId="0" fontId="51" fillId="0" borderId="60" xfId="0" applyFont="1" applyBorder="1" applyAlignment="1">
      <alignment horizontal="left"/>
    </xf>
    <xf numFmtId="0" fontId="51" fillId="0" borderId="60" xfId="0" applyFont="1" applyBorder="1"/>
    <xf numFmtId="169" fontId="51" fillId="0" borderId="60" xfId="0" applyNumberFormat="1" applyFont="1" applyBorder="1"/>
    <xf numFmtId="0" fontId="51" fillId="0" borderId="59" xfId="0" applyFont="1" applyBorder="1" applyAlignment="1">
      <alignment horizontal="left"/>
    </xf>
    <xf numFmtId="0" fontId="51" fillId="0" borderId="59" xfId="0" applyFont="1" applyBorder="1"/>
    <xf numFmtId="169" fontId="51" fillId="0" borderId="59" xfId="0" applyNumberFormat="1" applyFont="1" applyBorder="1"/>
    <xf numFmtId="0" fontId="51" fillId="0" borderId="46" xfId="0" applyFont="1" applyBorder="1" applyAlignment="1">
      <alignment horizontal="left"/>
    </xf>
    <xf numFmtId="0" fontId="51" fillId="0" borderId="46" xfId="0" applyFont="1" applyBorder="1"/>
    <xf numFmtId="169" fontId="57" fillId="0" borderId="46" xfId="0" applyNumberFormat="1" applyFont="1" applyBorder="1"/>
    <xf numFmtId="0" fontId="51" fillId="0" borderId="0" xfId="0" applyFont="1" applyAlignment="1">
      <alignment wrapText="1"/>
    </xf>
    <xf numFmtId="169" fontId="51" fillId="0" borderId="60" xfId="1" applyNumberFormat="1" applyFont="1" applyBorder="1"/>
    <xf numFmtId="169" fontId="51" fillId="0" borderId="59" xfId="1" applyNumberFormat="1" applyFont="1" applyBorder="1"/>
    <xf numFmtId="0" fontId="57" fillId="0" borderId="46" xfId="0" applyFont="1" applyBorder="1" applyAlignment="1">
      <alignment horizontal="left"/>
    </xf>
    <xf numFmtId="0" fontId="57" fillId="0" borderId="46" xfId="0" applyFont="1" applyBorder="1"/>
    <xf numFmtId="169" fontId="57" fillId="0" borderId="46" xfId="1" applyNumberFormat="1" applyFont="1" applyBorder="1"/>
    <xf numFmtId="169" fontId="51" fillId="0" borderId="0" xfId="1" applyNumberFormat="1" applyFont="1"/>
    <xf numFmtId="0" fontId="53" fillId="11" borderId="49" xfId="0" applyFont="1" applyFill="1" applyBorder="1" applyAlignment="1">
      <alignment horizontal="left" vertical="center"/>
    </xf>
    <xf numFmtId="0" fontId="51" fillId="0" borderId="0" xfId="0" applyFont="1" applyAlignment="1">
      <alignment horizontal="left" vertical="center"/>
    </xf>
    <xf numFmtId="0" fontId="57" fillId="11" borderId="50"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7" fillId="0" borderId="45" xfId="0" applyFont="1" applyBorder="1" applyAlignment="1">
      <alignment horizontal="center" vertical="center" wrapText="1"/>
    </xf>
    <xf numFmtId="41" fontId="57" fillId="0" borderId="45" xfId="0" applyNumberFormat="1" applyFont="1" applyFill="1" applyBorder="1" applyAlignment="1">
      <alignment horizontal="center" vertical="center" wrapText="1"/>
    </xf>
    <xf numFmtId="43" fontId="51" fillId="0" borderId="0" xfId="1" applyFont="1"/>
    <xf numFmtId="0" fontId="51" fillId="0" borderId="0" xfId="0" applyFont="1" applyAlignment="1">
      <alignment horizontal="center"/>
    </xf>
    <xf numFmtId="0" fontId="52" fillId="0" borderId="26" xfId="0" applyFont="1" applyBorder="1" applyAlignment="1"/>
    <xf numFmtId="0" fontId="52" fillId="0" borderId="31" xfId="0" applyFont="1" applyBorder="1" applyAlignment="1"/>
    <xf numFmtId="0" fontId="53" fillId="0" borderId="26" xfId="0" applyFont="1" applyBorder="1" applyAlignment="1"/>
    <xf numFmtId="0" fontId="52" fillId="0" borderId="30" xfId="0" applyFont="1" applyBorder="1" applyAlignment="1">
      <alignment horizontal="center"/>
    </xf>
    <xf numFmtId="0" fontId="52" fillId="0" borderId="29" xfId="0" applyFont="1" applyBorder="1" applyAlignment="1">
      <alignment horizontal="center"/>
    </xf>
    <xf numFmtId="43" fontId="51" fillId="0" borderId="27" xfId="0" applyNumberFormat="1" applyFont="1" applyBorder="1" applyAlignment="1"/>
    <xf numFmtId="43" fontId="52" fillId="0" borderId="27" xfId="1" applyNumberFormat="1" applyFont="1" applyBorder="1" applyAlignment="1" applyProtection="1"/>
    <xf numFmtId="41" fontId="57" fillId="0" borderId="22" xfId="0" applyNumberFormat="1" applyFont="1" applyFill="1" applyBorder="1" applyAlignment="1">
      <alignment horizontal="center" vertical="center" wrapText="1"/>
    </xf>
    <xf numFmtId="0" fontId="57" fillId="0" borderId="0" xfId="0" applyFont="1" applyAlignment="1">
      <alignment vertical="center"/>
    </xf>
    <xf numFmtId="41" fontId="57" fillId="0" borderId="27" xfId="0" applyNumberFormat="1" applyFont="1" applyBorder="1" applyAlignment="1">
      <alignment horizontal="center" vertical="center" wrapText="1"/>
    </xf>
    <xf numFmtId="0" fontId="57" fillId="0" borderId="1" xfId="0" applyFont="1" applyBorder="1" applyAlignment="1">
      <alignment horizontal="center" vertical="center"/>
    </xf>
    <xf numFmtId="0" fontId="64" fillId="0" borderId="1" xfId="0" applyFont="1" applyBorder="1" applyAlignment="1">
      <alignment horizontal="center" vertical="center"/>
    </xf>
    <xf numFmtId="41" fontId="57" fillId="0" borderId="1" xfId="0" applyNumberFormat="1" applyFont="1" applyBorder="1" applyAlignment="1">
      <alignment horizontal="center" vertical="center" wrapText="1"/>
    </xf>
    <xf numFmtId="165" fontId="51" fillId="0" borderId="1" xfId="0" applyNumberFormat="1" applyFont="1" applyBorder="1" applyAlignment="1">
      <alignment horizontal="center"/>
    </xf>
    <xf numFmtId="0" fontId="51" fillId="0" borderId="1" xfId="0" applyFont="1" applyBorder="1"/>
    <xf numFmtId="41" fontId="51" fillId="0" borderId="1" xfId="0" applyNumberFormat="1" applyFont="1" applyBorder="1"/>
    <xf numFmtId="0" fontId="51" fillId="0" borderId="1" xfId="0" quotePrefix="1" applyFont="1" applyBorder="1" applyAlignment="1">
      <alignment horizontal="center"/>
    </xf>
    <xf numFmtId="165" fontId="51" fillId="0" borderId="1" xfId="0" quotePrefix="1" applyNumberFormat="1" applyFont="1" applyBorder="1" applyAlignment="1">
      <alignment horizontal="center"/>
    </xf>
    <xf numFmtId="165" fontId="51" fillId="0" borderId="1" xfId="0" applyNumberFormat="1" applyFont="1" applyBorder="1" applyAlignment="1">
      <alignment horizontal="center" vertical="top"/>
    </xf>
    <xf numFmtId="0" fontId="57" fillId="0" borderId="1" xfId="0" applyFont="1" applyBorder="1"/>
    <xf numFmtId="41" fontId="57" fillId="0" borderId="1" xfId="0" applyNumberFormat="1" applyFont="1" applyBorder="1"/>
    <xf numFmtId="0" fontId="64" fillId="0" borderId="1" xfId="0" applyFont="1" applyBorder="1"/>
    <xf numFmtId="165" fontId="51" fillId="0" borderId="1" xfId="0" quotePrefix="1" applyNumberFormat="1" applyFont="1" applyBorder="1" applyAlignment="1">
      <alignment horizontal="center" vertical="top"/>
    </xf>
    <xf numFmtId="0" fontId="51" fillId="0" borderId="1" xfId="0" applyFont="1" applyBorder="1" applyAlignment="1">
      <alignment vertical="top"/>
    </xf>
    <xf numFmtId="0" fontId="51" fillId="0" borderId="1" xfId="0" quotePrefix="1" applyFont="1" applyFill="1" applyBorder="1" applyAlignment="1">
      <alignment horizontal="center" vertical="top"/>
    </xf>
    <xf numFmtId="0" fontId="51" fillId="0" borderId="1" xfId="0" applyFont="1" applyBorder="1" applyAlignment="1">
      <alignment horizontal="left" vertical="top"/>
    </xf>
    <xf numFmtId="0" fontId="51" fillId="0" borderId="1" xfId="0" quotePrefix="1" applyFont="1" applyBorder="1" applyAlignment="1">
      <alignment horizontal="center" vertical="top"/>
    </xf>
    <xf numFmtId="49" fontId="51" fillId="0" borderId="1" xfId="0" applyNumberFormat="1" applyFont="1" applyBorder="1" applyAlignment="1">
      <alignment horizontal="left"/>
    </xf>
    <xf numFmtId="0" fontId="51" fillId="0" borderId="1" xfId="0" applyFont="1" applyBorder="1" applyAlignment="1"/>
    <xf numFmtId="0" fontId="57" fillId="0" borderId="1" xfId="0" applyFont="1" applyBorder="1" applyAlignment="1"/>
    <xf numFmtId="0" fontId="57" fillId="0" borderId="27" xfId="0" applyFont="1" applyBorder="1" applyAlignment="1">
      <alignment horizontal="center"/>
    </xf>
    <xf numFmtId="0" fontId="57" fillId="0" borderId="27" xfId="0" applyFont="1" applyBorder="1"/>
    <xf numFmtId="41" fontId="57" fillId="0" borderId="27" xfId="0" applyNumberFormat="1" applyFont="1" applyBorder="1"/>
    <xf numFmtId="174" fontId="57" fillId="0" borderId="0" xfId="0" applyNumberFormat="1" applyFont="1" applyAlignment="1">
      <alignment horizontal="right"/>
    </xf>
    <xf numFmtId="174" fontId="57" fillId="0" borderId="0" xfId="0" applyNumberFormat="1" applyFont="1"/>
    <xf numFmtId="174" fontId="51" fillId="0" borderId="0" xfId="1" applyNumberFormat="1" applyFont="1" applyAlignment="1">
      <alignment horizontal="left"/>
    </xf>
    <xf numFmtId="41" fontId="57" fillId="0" borderId="0" xfId="0" applyNumberFormat="1" applyFont="1"/>
    <xf numFmtId="41" fontId="51" fillId="0" borderId="0" xfId="0" applyNumberFormat="1" applyFont="1"/>
    <xf numFmtId="174" fontId="51" fillId="0" borderId="0" xfId="0" applyNumberFormat="1" applyFont="1"/>
    <xf numFmtId="174" fontId="51" fillId="0" borderId="0" xfId="0" applyNumberFormat="1" applyFont="1" applyAlignment="1">
      <alignment horizontal="right"/>
    </xf>
    <xf numFmtId="0" fontId="51" fillId="0" borderId="0" xfId="0" applyFont="1" applyAlignment="1">
      <alignment horizontal="right"/>
    </xf>
    <xf numFmtId="41" fontId="51" fillId="0" borderId="0" xfId="0" applyNumberFormat="1" applyFont="1" applyAlignment="1">
      <alignment horizontal="right"/>
    </xf>
    <xf numFmtId="43" fontId="51" fillId="0" borderId="0" xfId="0" applyNumberFormat="1" applyFont="1"/>
    <xf numFmtId="169" fontId="58" fillId="0" borderId="27" xfId="1" applyNumberFormat="1" applyFont="1" applyFill="1" applyBorder="1" applyAlignment="1"/>
    <xf numFmtId="169" fontId="58" fillId="0" borderId="0" xfId="1" applyNumberFormat="1" applyFont="1" applyFill="1" applyBorder="1" applyAlignment="1"/>
    <xf numFmtId="0" fontId="55" fillId="0" borderId="0" xfId="0" applyFont="1" applyBorder="1"/>
    <xf numFmtId="0" fontId="56" fillId="0" borderId="0" xfId="0" applyFont="1" applyBorder="1"/>
    <xf numFmtId="0" fontId="55" fillId="0" borderId="0" xfId="0" applyFont="1" applyFill="1" applyBorder="1"/>
    <xf numFmtId="41" fontId="58" fillId="0" borderId="5" xfId="1" applyNumberFormat="1" applyFont="1" applyFill="1" applyBorder="1" applyAlignment="1">
      <alignment horizontal="center" vertical="center" wrapText="1"/>
    </xf>
    <xf numFmtId="169" fontId="58" fillId="0" borderId="5" xfId="1" applyNumberFormat="1" applyFont="1" applyFill="1" applyBorder="1" applyAlignment="1">
      <alignment horizontal="center" vertical="center" wrapText="1"/>
    </xf>
    <xf numFmtId="169" fontId="58" fillId="0" borderId="27" xfId="1" applyNumberFormat="1" applyFont="1" applyFill="1" applyBorder="1" applyAlignment="1">
      <alignment horizontal="center" vertical="center" wrapText="1"/>
    </xf>
    <xf numFmtId="41" fontId="58" fillId="0" borderId="27" xfId="1" applyNumberFormat="1" applyFont="1" applyFill="1" applyBorder="1" applyAlignment="1">
      <alignment horizontal="left" vertical="center" wrapText="1"/>
    </xf>
    <xf numFmtId="0" fontId="55" fillId="0" borderId="0" xfId="0" quotePrefix="1" applyFont="1" applyBorder="1" applyAlignment="1">
      <alignment horizontal="center" vertical="center" wrapText="1"/>
    </xf>
    <xf numFmtId="49" fontId="55" fillId="0" borderId="1" xfId="0" applyNumberFormat="1" applyFont="1" applyBorder="1" applyAlignment="1">
      <alignment horizontal="center"/>
    </xf>
    <xf numFmtId="0" fontId="55" fillId="0" borderId="1" xfId="0" quotePrefix="1" applyFont="1" applyBorder="1" applyAlignment="1">
      <alignment horizontal="center"/>
    </xf>
    <xf numFmtId="168" fontId="55" fillId="0" borderId="1" xfId="0" quotePrefix="1" applyNumberFormat="1" applyFont="1" applyBorder="1" applyAlignment="1">
      <alignment horizontal="center"/>
    </xf>
    <xf numFmtId="49" fontId="55" fillId="0" borderId="1" xfId="0" quotePrefix="1" applyNumberFormat="1" applyFont="1" applyBorder="1" applyAlignment="1">
      <alignment horizontal="center"/>
    </xf>
    <xf numFmtId="169" fontId="58" fillId="0" borderId="1" xfId="1" applyNumberFormat="1" applyFont="1" applyBorder="1"/>
    <xf numFmtId="41" fontId="55" fillId="0" borderId="1" xfId="1" applyNumberFormat="1" applyFont="1" applyBorder="1" applyAlignment="1">
      <alignment horizontal="left" wrapText="1"/>
    </xf>
    <xf numFmtId="0" fontId="58" fillId="0" borderId="0" xfId="0" applyFont="1" applyBorder="1" applyAlignment="1">
      <alignment horizontal="center" vertical="center" wrapText="1"/>
    </xf>
    <xf numFmtId="0" fontId="55" fillId="0" borderId="1" xfId="0" applyFont="1" applyBorder="1"/>
    <xf numFmtId="0" fontId="55" fillId="0" borderId="1" xfId="0" applyFont="1" applyBorder="1" applyAlignment="1">
      <alignment horizontal="center"/>
    </xf>
    <xf numFmtId="169" fontId="55" fillId="0" borderId="1" xfId="1" applyNumberFormat="1" applyFont="1" applyBorder="1"/>
    <xf numFmtId="0" fontId="58" fillId="0" borderId="0" xfId="0" applyFont="1" applyBorder="1"/>
    <xf numFmtId="49" fontId="58" fillId="0" borderId="27" xfId="0" applyNumberFormat="1" applyFont="1" applyBorder="1" applyAlignment="1">
      <alignment horizontal="center"/>
    </xf>
    <xf numFmtId="0" fontId="58" fillId="0" borderId="27" xfId="0" applyFont="1" applyBorder="1"/>
    <xf numFmtId="0" fontId="58" fillId="0" borderId="27" xfId="0" applyFont="1" applyBorder="1" applyAlignment="1">
      <alignment horizontal="center"/>
    </xf>
    <xf numFmtId="168" fontId="58" fillId="0" borderId="27" xfId="0" applyNumberFormat="1" applyFont="1" applyBorder="1" applyAlignment="1">
      <alignment horizontal="center"/>
    </xf>
    <xf numFmtId="169" fontId="58" fillId="0" borderId="27" xfId="1" applyNumberFormat="1" applyFont="1" applyBorder="1"/>
    <xf numFmtId="41" fontId="58" fillId="0" borderId="27" xfId="1" applyNumberFormat="1" applyFont="1" applyBorder="1" applyAlignment="1">
      <alignment horizontal="left" wrapText="1"/>
    </xf>
    <xf numFmtId="49" fontId="58" fillId="0" borderId="0" xfId="0" applyNumberFormat="1" applyFont="1" applyBorder="1" applyAlignment="1">
      <alignment horizontal="center"/>
    </xf>
    <xf numFmtId="0" fontId="58" fillId="0" borderId="0" xfId="0" applyFont="1" applyBorder="1" applyAlignment="1">
      <alignment horizontal="center"/>
    </xf>
    <xf numFmtId="168" fontId="58" fillId="0" borderId="0" xfId="0" applyNumberFormat="1" applyFont="1" applyBorder="1" applyAlignment="1">
      <alignment horizontal="center"/>
    </xf>
    <xf numFmtId="169" fontId="58" fillId="0" borderId="0" xfId="1" applyNumberFormat="1" applyFont="1" applyBorder="1"/>
    <xf numFmtId="41" fontId="58" fillId="0" borderId="0" xfId="1" applyNumberFormat="1" applyFont="1" applyBorder="1" applyAlignment="1">
      <alignment horizontal="left" wrapText="1"/>
    </xf>
    <xf numFmtId="0" fontId="65" fillId="0" borderId="0" xfId="0" applyFont="1" applyBorder="1"/>
    <xf numFmtId="0" fontId="56" fillId="0" borderId="0" xfId="0" applyFont="1" applyBorder="1" applyAlignment="1">
      <alignment horizontal="center"/>
    </xf>
    <xf numFmtId="168" fontId="56" fillId="0" borderId="0" xfId="0" applyNumberFormat="1" applyFont="1" applyBorder="1" applyAlignment="1">
      <alignment horizontal="center"/>
    </xf>
    <xf numFmtId="49" fontId="56" fillId="0" borderId="0" xfId="0" applyNumberFormat="1" applyFont="1" applyBorder="1" applyAlignment="1">
      <alignment horizontal="center"/>
    </xf>
    <xf numFmtId="169" fontId="56" fillId="0" borderId="0" xfId="1" applyNumberFormat="1" applyFont="1" applyBorder="1" applyAlignment="1">
      <alignment horizontal="center"/>
    </xf>
    <xf numFmtId="169" fontId="56" fillId="0" borderId="0" xfId="1" applyNumberFormat="1" applyFont="1" applyBorder="1"/>
    <xf numFmtId="41" fontId="56" fillId="0" borderId="0" xfId="1" applyNumberFormat="1" applyFont="1" applyBorder="1" applyAlignment="1">
      <alignment horizontal="left" wrapText="1"/>
    </xf>
    <xf numFmtId="41" fontId="58" fillId="0" borderId="5" xfId="1" applyNumberFormat="1" applyFont="1" applyFill="1" applyBorder="1" applyAlignment="1">
      <alignment horizontal="left" vertical="center" wrapText="1"/>
    </xf>
    <xf numFmtId="0" fontId="55" fillId="0" borderId="0" xfId="0" quotePrefix="1" applyFont="1" applyBorder="1"/>
    <xf numFmtId="0" fontId="58" fillId="0" borderId="0" xfId="0" applyFont="1" applyBorder="1" applyAlignment="1">
      <alignment horizontal="center" vertical="top" wrapText="1"/>
    </xf>
    <xf numFmtId="49" fontId="55" fillId="0" borderId="27" xfId="0" applyNumberFormat="1" applyFont="1" applyBorder="1" applyAlignment="1">
      <alignment horizontal="center"/>
    </xf>
    <xf numFmtId="0" fontId="55" fillId="0" borderId="27" xfId="0" applyFont="1" applyBorder="1" applyAlignment="1">
      <alignment horizontal="center"/>
    </xf>
    <xf numFmtId="168" fontId="55" fillId="0" borderId="27" xfId="0" applyNumberFormat="1" applyFont="1" applyBorder="1" applyAlignment="1">
      <alignment horizontal="center"/>
    </xf>
    <xf numFmtId="49" fontId="55" fillId="0" borderId="0" xfId="0" applyNumberFormat="1" applyFont="1" applyBorder="1" applyAlignment="1">
      <alignment horizontal="center"/>
    </xf>
    <xf numFmtId="0" fontId="55" fillId="0" borderId="0" xfId="0" applyFont="1" applyBorder="1" applyAlignment="1">
      <alignment horizontal="center"/>
    </xf>
    <xf numFmtId="168" fontId="55" fillId="0" borderId="0" xfId="0" applyNumberFormat="1" applyFont="1" applyBorder="1" applyAlignment="1">
      <alignment horizontal="center"/>
    </xf>
    <xf numFmtId="0" fontId="55" fillId="0" borderId="1" xfId="0" applyFont="1" applyFill="1" applyBorder="1" applyAlignment="1" applyProtection="1">
      <alignment horizontal="center" vertical="top"/>
      <protection locked="0"/>
    </xf>
    <xf numFmtId="0" fontId="55" fillId="0" borderId="1" xfId="0" applyFont="1" applyFill="1" applyBorder="1" applyAlignment="1">
      <alignment horizontal="center" vertical="top"/>
    </xf>
    <xf numFmtId="169" fontId="55" fillId="0" borderId="1" xfId="1" applyNumberFormat="1" applyFont="1" applyFill="1" applyBorder="1" applyAlignment="1"/>
    <xf numFmtId="41" fontId="55" fillId="0" borderId="1" xfId="1" applyNumberFormat="1" applyFont="1" applyFill="1" applyBorder="1" applyAlignment="1">
      <alignment horizontal="left" wrapText="1"/>
    </xf>
    <xf numFmtId="0" fontId="58" fillId="0" borderId="27" xfId="0" applyFont="1" applyFill="1" applyBorder="1" applyAlignment="1">
      <alignment horizontal="center" vertical="top"/>
    </xf>
    <xf numFmtId="168" fontId="58" fillId="0" borderId="27" xfId="0" applyNumberFormat="1" applyFont="1" applyFill="1" applyBorder="1" applyAlignment="1">
      <alignment horizontal="center" vertical="top"/>
    </xf>
    <xf numFmtId="41" fontId="58" fillId="0" borderId="27" xfId="1" applyNumberFormat="1" applyFont="1" applyFill="1" applyBorder="1" applyAlignment="1">
      <alignment horizontal="left" wrapText="1"/>
    </xf>
    <xf numFmtId="0" fontId="58" fillId="0" borderId="0" xfId="0" applyFont="1" applyFill="1" applyBorder="1" applyAlignment="1">
      <alignment horizontal="center" vertical="top"/>
    </xf>
    <xf numFmtId="168" fontId="58" fillId="0" borderId="0" xfId="0" applyNumberFormat="1" applyFont="1" applyFill="1" applyBorder="1" applyAlignment="1">
      <alignment horizontal="center" vertical="top"/>
    </xf>
    <xf numFmtId="41" fontId="58" fillId="0" borderId="0" xfId="1" applyNumberFormat="1" applyFont="1" applyFill="1" applyBorder="1" applyAlignment="1">
      <alignment horizontal="left" wrapText="1"/>
    </xf>
    <xf numFmtId="165" fontId="65" fillId="0" borderId="0" xfId="0" applyNumberFormat="1" applyFont="1" applyBorder="1" applyAlignment="1">
      <alignment horizontal="left"/>
    </xf>
    <xf numFmtId="165" fontId="65" fillId="0" borderId="0" xfId="0" applyNumberFormat="1" applyFont="1" applyBorder="1" applyAlignment="1">
      <alignment horizontal="center"/>
    </xf>
    <xf numFmtId="169" fontId="65" fillId="0" borderId="0" xfId="1" applyNumberFormat="1" applyFont="1" applyBorder="1" applyAlignment="1">
      <alignment horizontal="center"/>
    </xf>
    <xf numFmtId="41" fontId="65" fillId="0" borderId="0" xfId="1" applyNumberFormat="1" applyFont="1" applyBorder="1" applyAlignment="1">
      <alignment horizontal="left" wrapText="1"/>
    </xf>
    <xf numFmtId="41" fontId="58" fillId="0" borderId="27" xfId="1" applyNumberFormat="1" applyFont="1" applyFill="1" applyBorder="1" applyAlignment="1">
      <alignment horizontal="center" vertical="center" wrapText="1"/>
    </xf>
    <xf numFmtId="41" fontId="58" fillId="0" borderId="1" xfId="1" applyNumberFormat="1" applyFont="1" applyFill="1" applyBorder="1" applyAlignment="1">
      <alignment horizontal="left" wrapText="1"/>
    </xf>
    <xf numFmtId="169" fontId="58" fillId="0" borderId="0" xfId="1" applyNumberFormat="1" applyFont="1" applyFill="1" applyBorder="1" applyAlignment="1">
      <alignment horizontal="center" vertical="top"/>
    </xf>
    <xf numFmtId="41" fontId="55" fillId="0" borderId="27" xfId="1" applyNumberFormat="1" applyFont="1" applyBorder="1" applyAlignment="1">
      <alignment horizontal="left" wrapText="1"/>
    </xf>
    <xf numFmtId="41" fontId="55" fillId="0" borderId="0" xfId="1" applyNumberFormat="1" applyFont="1" applyBorder="1" applyAlignment="1">
      <alignment horizontal="left" wrapText="1"/>
    </xf>
    <xf numFmtId="0" fontId="55" fillId="0" borderId="1" xfId="0" applyFont="1" applyBorder="1" applyAlignment="1">
      <alignment horizontal="center" vertical="top"/>
    </xf>
    <xf numFmtId="169" fontId="58" fillId="0" borderId="0" xfId="1" applyNumberFormat="1" applyFont="1" applyBorder="1" applyAlignment="1">
      <alignment horizontal="center"/>
    </xf>
    <xf numFmtId="0" fontId="55" fillId="0" borderId="1" xfId="0" quotePrefix="1" applyFont="1" applyBorder="1" applyAlignment="1">
      <alignment horizontal="center" vertical="top"/>
    </xf>
    <xf numFmtId="164" fontId="55" fillId="0" borderId="1" xfId="0" applyNumberFormat="1" applyFont="1" applyBorder="1" applyAlignment="1">
      <alignment horizontal="center" vertical="top"/>
    </xf>
    <xf numFmtId="169" fontId="55" fillId="0" borderId="1" xfId="1" applyNumberFormat="1" applyFont="1" applyFill="1" applyBorder="1" applyAlignment="1">
      <alignment vertical="top"/>
    </xf>
    <xf numFmtId="41" fontId="55" fillId="0" borderId="1" xfId="1" applyNumberFormat="1" applyFont="1" applyBorder="1" applyAlignment="1">
      <alignment horizontal="left" vertical="top" wrapText="1"/>
    </xf>
    <xf numFmtId="0" fontId="55" fillId="0" borderId="27" xfId="0" applyFont="1" applyBorder="1" applyAlignment="1">
      <alignment horizontal="center" vertical="top"/>
    </xf>
    <xf numFmtId="168" fontId="55" fillId="0" borderId="27" xfId="0" applyNumberFormat="1" applyFont="1" applyBorder="1" applyAlignment="1">
      <alignment horizontal="center" vertical="top"/>
    </xf>
    <xf numFmtId="164" fontId="55" fillId="0" borderId="27" xfId="0" applyNumberFormat="1" applyFont="1" applyBorder="1" applyAlignment="1">
      <alignment horizontal="center" vertical="top"/>
    </xf>
    <xf numFmtId="169" fontId="58" fillId="0" borderId="27" xfId="1" applyNumberFormat="1" applyFont="1" applyFill="1" applyBorder="1" applyAlignment="1">
      <alignment vertical="top"/>
    </xf>
    <xf numFmtId="41" fontId="55" fillId="0" borderId="27" xfId="1" applyNumberFormat="1" applyFont="1" applyBorder="1" applyAlignment="1">
      <alignment horizontal="left" vertical="top" wrapText="1"/>
    </xf>
    <xf numFmtId="3" fontId="55" fillId="0" borderId="0" xfId="0" applyNumberFormat="1" applyFont="1" applyBorder="1"/>
    <xf numFmtId="0" fontId="55" fillId="0" borderId="0" xfId="0" applyFont="1" applyBorder="1" applyAlignment="1">
      <alignment horizontal="center" vertical="top"/>
    </xf>
    <xf numFmtId="0" fontId="58" fillId="0" borderId="0" xfId="0" applyFont="1" applyBorder="1" applyAlignment="1">
      <alignment vertical="top"/>
    </xf>
    <xf numFmtId="168" fontId="55" fillId="0" borderId="0" xfId="0" applyNumberFormat="1" applyFont="1" applyBorder="1" applyAlignment="1">
      <alignment horizontal="center" vertical="top"/>
    </xf>
    <xf numFmtId="164" fontId="55" fillId="0" borderId="0" xfId="0" applyNumberFormat="1" applyFont="1" applyBorder="1" applyAlignment="1">
      <alignment horizontal="center" vertical="top"/>
    </xf>
    <xf numFmtId="169" fontId="58" fillId="0" borderId="0" xfId="1" applyNumberFormat="1" applyFont="1" applyFill="1" applyBorder="1" applyAlignment="1">
      <alignment vertical="top"/>
    </xf>
    <xf numFmtId="41" fontId="58" fillId="0" borderId="0" xfId="1" applyNumberFormat="1" applyFont="1" applyBorder="1" applyAlignment="1">
      <alignment horizontal="left" vertical="top" wrapText="1"/>
    </xf>
    <xf numFmtId="41" fontId="58" fillId="0" borderId="27" xfId="0" applyNumberFormat="1" applyFont="1" applyBorder="1"/>
    <xf numFmtId="169" fontId="55" fillId="0" borderId="0" xfId="1" applyNumberFormat="1" applyFont="1" applyBorder="1" applyAlignment="1">
      <alignment horizontal="center"/>
    </xf>
    <xf numFmtId="168" fontId="55" fillId="0" borderId="1" xfId="0" applyNumberFormat="1" applyFont="1" applyBorder="1" applyAlignment="1">
      <alignment horizontal="center" vertical="top"/>
    </xf>
    <xf numFmtId="41" fontId="58" fillId="0" borderId="27" xfId="1" applyNumberFormat="1" applyFont="1" applyBorder="1" applyAlignment="1">
      <alignment horizontal="left" vertical="top" wrapText="1"/>
    </xf>
    <xf numFmtId="41" fontId="58" fillId="0" borderId="1" xfId="1" applyNumberFormat="1" applyFont="1" applyBorder="1" applyAlignment="1">
      <alignment horizontal="left" wrapText="1"/>
    </xf>
    <xf numFmtId="41" fontId="58" fillId="0" borderId="0" xfId="0" applyNumberFormat="1" applyFont="1" applyBorder="1"/>
    <xf numFmtId="0" fontId="55" fillId="0" borderId="0" xfId="0" applyFont="1" applyBorder="1" applyAlignment="1">
      <alignment vertical="top"/>
    </xf>
    <xf numFmtId="0" fontId="58" fillId="0" borderId="27" xfId="0" applyFont="1" applyBorder="1" applyAlignment="1">
      <alignment horizontal="center" vertical="top"/>
    </xf>
    <xf numFmtId="168" fontId="58" fillId="0" borderId="27" xfId="0" applyNumberFormat="1" applyFont="1" applyBorder="1" applyAlignment="1">
      <alignment horizontal="center" vertical="top"/>
    </xf>
    <xf numFmtId="164" fontId="58" fillId="0" borderId="27" xfId="0" applyNumberFormat="1" applyFont="1" applyBorder="1" applyAlignment="1">
      <alignment horizontal="center" vertical="top"/>
    </xf>
    <xf numFmtId="0" fontId="58" fillId="0" borderId="0" xfId="0" applyFont="1" applyBorder="1" applyAlignment="1">
      <alignment horizontal="center" vertical="top"/>
    </xf>
    <xf numFmtId="168" fontId="58" fillId="0" borderId="0" xfId="0" applyNumberFormat="1" applyFont="1" applyBorder="1" applyAlignment="1">
      <alignment horizontal="center" vertical="top"/>
    </xf>
    <xf numFmtId="164" fontId="58" fillId="0" borderId="0" xfId="0" applyNumberFormat="1" applyFont="1" applyBorder="1" applyAlignment="1">
      <alignment horizontal="center" vertical="top"/>
    </xf>
    <xf numFmtId="169" fontId="58" fillId="0" borderId="0" xfId="1" applyNumberFormat="1" applyFont="1" applyBorder="1" applyAlignment="1">
      <alignment horizontal="center" vertical="top"/>
    </xf>
    <xf numFmtId="49" fontId="55" fillId="0" borderId="27" xfId="0" quotePrefix="1" applyNumberFormat="1" applyFont="1" applyBorder="1" applyAlignment="1">
      <alignment horizontal="center"/>
    </xf>
    <xf numFmtId="49" fontId="55" fillId="0" borderId="0" xfId="0" quotePrefix="1" applyNumberFormat="1" applyFont="1" applyBorder="1" applyAlignment="1">
      <alignment horizontal="center"/>
    </xf>
    <xf numFmtId="49" fontId="55" fillId="0" borderId="1" xfId="0" applyNumberFormat="1" applyFont="1" applyFill="1" applyBorder="1" applyAlignment="1">
      <alignment horizontal="center"/>
    </xf>
    <xf numFmtId="0" fontId="55" fillId="0" borderId="1" xfId="0" applyFont="1" applyFill="1" applyBorder="1" applyAlignment="1">
      <alignment wrapText="1"/>
    </xf>
    <xf numFmtId="169" fontId="55" fillId="0" borderId="1" xfId="1" applyNumberFormat="1" applyFont="1" applyFill="1" applyBorder="1"/>
    <xf numFmtId="41" fontId="55" fillId="0" borderId="1" xfId="0" applyNumberFormat="1" applyFont="1" applyBorder="1" applyAlignment="1">
      <alignment vertical="top"/>
    </xf>
    <xf numFmtId="169" fontId="55" fillId="0" borderId="0" xfId="1" quotePrefix="1" applyNumberFormat="1" applyFont="1" applyBorder="1" applyAlignment="1">
      <alignment horizontal="center"/>
    </xf>
    <xf numFmtId="169" fontId="55" fillId="0" borderId="0" xfId="1" applyNumberFormat="1" applyFont="1" applyBorder="1" applyAlignment="1">
      <alignment horizontal="center" vertical="top"/>
    </xf>
    <xf numFmtId="0" fontId="55" fillId="0" borderId="1" xfId="0" quotePrefix="1" applyFont="1" applyFill="1" applyBorder="1" applyAlignment="1">
      <alignment horizontal="center"/>
    </xf>
    <xf numFmtId="49" fontId="58" fillId="0" borderId="27" xfId="0" quotePrefix="1" applyNumberFormat="1" applyFont="1" applyBorder="1" applyAlignment="1">
      <alignment horizontal="center"/>
    </xf>
    <xf numFmtId="49" fontId="58" fillId="0" borderId="0" xfId="0" quotePrefix="1" applyNumberFormat="1" applyFont="1" applyBorder="1" applyAlignment="1">
      <alignment horizontal="center"/>
    </xf>
    <xf numFmtId="169" fontId="58" fillId="0" borderId="0" xfId="1" quotePrefix="1" applyNumberFormat="1" applyFont="1" applyBorder="1" applyAlignment="1">
      <alignment horizontal="center"/>
    </xf>
    <xf numFmtId="0" fontId="55" fillId="0" borderId="27" xfId="0" applyFont="1" applyFill="1" applyBorder="1" applyAlignment="1" applyProtection="1">
      <alignment horizontal="center" vertical="top"/>
      <protection locked="0"/>
    </xf>
    <xf numFmtId="0" fontId="55" fillId="0" borderId="27" xfId="0" applyFont="1" applyFill="1" applyBorder="1" applyAlignment="1">
      <alignment horizontal="center" vertical="top"/>
    </xf>
    <xf numFmtId="49" fontId="58" fillId="0" borderId="5" xfId="0" applyNumberFormat="1" applyFont="1" applyFill="1" applyBorder="1" applyAlignment="1">
      <alignment horizontal="center" vertical="center" wrapText="1"/>
    </xf>
    <xf numFmtId="168" fontId="58" fillId="0" borderId="5" xfId="0" applyNumberFormat="1" applyFont="1" applyFill="1" applyBorder="1" applyAlignment="1">
      <alignment horizontal="center" vertical="center" wrapText="1"/>
    </xf>
    <xf numFmtId="164" fontId="58" fillId="0" borderId="5" xfId="0" applyNumberFormat="1" applyFont="1" applyFill="1" applyBorder="1" applyAlignment="1">
      <alignment horizontal="center" vertical="center" wrapText="1"/>
    </xf>
    <xf numFmtId="49" fontId="58" fillId="0" borderId="27" xfId="0" applyNumberFormat="1" applyFont="1" applyFill="1" applyBorder="1" applyAlignment="1">
      <alignment horizontal="center" vertical="center" wrapText="1"/>
    </xf>
    <xf numFmtId="0" fontId="58" fillId="0" borderId="27" xfId="0" applyFont="1" applyFill="1" applyBorder="1" applyAlignment="1">
      <alignment horizontal="center" vertical="center" wrapText="1"/>
    </xf>
    <xf numFmtId="168" fontId="58" fillId="0" borderId="27" xfId="0" applyNumberFormat="1" applyFont="1" applyFill="1" applyBorder="1" applyAlignment="1">
      <alignment horizontal="center" vertical="center" wrapText="1"/>
    </xf>
    <xf numFmtId="164" fontId="58" fillId="0" borderId="27" xfId="0" applyNumberFormat="1" applyFont="1" applyFill="1" applyBorder="1" applyAlignment="1">
      <alignment horizontal="center" vertical="center" wrapText="1"/>
    </xf>
    <xf numFmtId="0" fontId="55" fillId="0" borderId="1" xfId="0" quotePrefix="1" applyFont="1" applyBorder="1"/>
    <xf numFmtId="0" fontId="55" fillId="0" borderId="0" xfId="0" quotePrefix="1" applyFont="1" applyBorder="1" applyAlignment="1">
      <alignment vertical="top"/>
    </xf>
    <xf numFmtId="0" fontId="55" fillId="10" borderId="1" xfId="0" quotePrefix="1" applyFont="1" applyFill="1" applyBorder="1" applyAlignment="1">
      <alignment vertical="top"/>
    </xf>
    <xf numFmtId="0" fontId="55" fillId="10" borderId="1" xfId="0" applyFont="1" applyFill="1" applyBorder="1" applyAlignment="1">
      <alignment horizontal="center" vertical="top"/>
    </xf>
    <xf numFmtId="168" fontId="55" fillId="10" borderId="1" xfId="0" applyNumberFormat="1" applyFont="1" applyFill="1" applyBorder="1" applyAlignment="1">
      <alignment horizontal="center" vertical="top"/>
    </xf>
    <xf numFmtId="169" fontId="55" fillId="10" borderId="1" xfId="1" applyNumberFormat="1" applyFont="1" applyFill="1" applyBorder="1" applyAlignment="1">
      <alignment vertical="top"/>
    </xf>
    <xf numFmtId="169" fontId="55" fillId="0" borderId="1" xfId="1" applyNumberFormat="1" applyFont="1" applyBorder="1" applyAlignment="1">
      <alignment vertical="top"/>
    </xf>
    <xf numFmtId="3" fontId="55" fillId="0" borderId="0" xfId="0" applyNumberFormat="1" applyFont="1" applyBorder="1" applyAlignment="1">
      <alignment vertical="top"/>
    </xf>
    <xf numFmtId="0" fontId="55" fillId="0" borderId="1" xfId="0" applyFont="1" applyBorder="1" applyAlignment="1">
      <alignment horizontal="left" vertical="top"/>
    </xf>
    <xf numFmtId="0" fontId="55" fillId="0" borderId="1" xfId="0" applyFont="1" applyBorder="1" applyAlignment="1">
      <alignment horizontal="left"/>
    </xf>
    <xf numFmtId="1" fontId="58" fillId="0" borderId="27" xfId="0" applyNumberFormat="1" applyFont="1" applyBorder="1" applyAlignment="1">
      <alignment horizontal="center"/>
    </xf>
    <xf numFmtId="41" fontId="58" fillId="0" borderId="27" xfId="1" applyNumberFormat="1" applyFont="1" applyBorder="1"/>
    <xf numFmtId="1" fontId="58" fillId="0" borderId="0" xfId="0" applyNumberFormat="1" applyFont="1" applyBorder="1" applyAlignment="1">
      <alignment horizontal="center"/>
    </xf>
    <xf numFmtId="0" fontId="55" fillId="0" borderId="27" xfId="0" quotePrefix="1" applyFont="1" applyBorder="1" applyAlignment="1">
      <alignment horizontal="center" vertical="top"/>
    </xf>
    <xf numFmtId="169" fontId="55" fillId="0" borderId="27" xfId="1" applyNumberFormat="1" applyFont="1" applyBorder="1"/>
    <xf numFmtId="0" fontId="55" fillId="0" borderId="0" xfId="0" quotePrefix="1" applyFont="1" applyBorder="1" applyAlignment="1">
      <alignment horizontal="center" vertical="top"/>
    </xf>
    <xf numFmtId="169" fontId="55" fillId="0" borderId="0" xfId="1" applyNumberFormat="1" applyFont="1" applyBorder="1"/>
    <xf numFmtId="41" fontId="55" fillId="0" borderId="1" xfId="0" applyNumberFormat="1" applyFont="1" applyFill="1" applyBorder="1" applyAlignment="1">
      <alignment horizontal="center" vertical="top"/>
    </xf>
    <xf numFmtId="49" fontId="55" fillId="0" borderId="1" xfId="0" applyNumberFormat="1" applyFont="1" applyBorder="1" applyAlignment="1">
      <alignment horizontal="center" vertical="top"/>
    </xf>
    <xf numFmtId="49" fontId="55" fillId="0" borderId="1" xfId="0" quotePrefix="1" applyNumberFormat="1" applyFont="1" applyBorder="1" applyAlignment="1">
      <alignment horizontal="center" vertical="top"/>
    </xf>
    <xf numFmtId="41" fontId="55" fillId="0" borderId="1" xfId="1" applyNumberFormat="1" applyFont="1" applyFill="1" applyBorder="1" applyAlignment="1">
      <alignment horizontal="left" vertical="top" wrapText="1"/>
    </xf>
    <xf numFmtId="4" fontId="55" fillId="0" borderId="0" xfId="0" applyNumberFormat="1" applyFont="1" applyBorder="1" applyAlignment="1">
      <alignment vertical="top"/>
    </xf>
    <xf numFmtId="41" fontId="55" fillId="0" borderId="1" xfId="1" applyNumberFormat="1" applyFont="1" applyFill="1" applyBorder="1" applyAlignment="1">
      <alignment vertical="top" wrapText="1"/>
    </xf>
    <xf numFmtId="41" fontId="58" fillId="0" borderId="27" xfId="0" applyNumberFormat="1" applyFont="1" applyFill="1" applyBorder="1"/>
    <xf numFmtId="169" fontId="58" fillId="0" borderId="27" xfId="1" applyNumberFormat="1" applyFont="1" applyFill="1" applyBorder="1"/>
    <xf numFmtId="169" fontId="58" fillId="0" borderId="1" xfId="1" applyNumberFormat="1" applyFont="1" applyFill="1" applyBorder="1"/>
    <xf numFmtId="41" fontId="58" fillId="0" borderId="0" xfId="0" applyNumberFormat="1" applyFont="1" applyFill="1" applyBorder="1"/>
    <xf numFmtId="169" fontId="58" fillId="0" borderId="0" xfId="1" applyNumberFormat="1" applyFont="1" applyFill="1" applyBorder="1"/>
    <xf numFmtId="0" fontId="55" fillId="0" borderId="0" xfId="0" quotePrefix="1" applyFont="1" applyBorder="1" applyAlignment="1"/>
    <xf numFmtId="168" fontId="55" fillId="0" borderId="1" xfId="0" applyNumberFormat="1" applyFont="1" applyBorder="1" applyAlignment="1">
      <alignment horizontal="center"/>
    </xf>
    <xf numFmtId="164" fontId="55" fillId="0" borderId="1" xfId="0" applyNumberFormat="1" applyFont="1" applyBorder="1" applyAlignment="1">
      <alignment horizontal="center"/>
    </xf>
    <xf numFmtId="0" fontId="55" fillId="0" borderId="0" xfId="0" applyFont="1" applyBorder="1" applyAlignment="1"/>
    <xf numFmtId="164" fontId="58" fillId="0" borderId="27" xfId="0" applyNumberFormat="1" applyFont="1" applyBorder="1" applyAlignment="1">
      <alignment horizontal="center"/>
    </xf>
    <xf numFmtId="41" fontId="55" fillId="0" borderId="1" xfId="1" applyNumberFormat="1" applyFont="1" applyBorder="1"/>
    <xf numFmtId="164" fontId="55" fillId="0" borderId="5" xfId="0" applyNumberFormat="1" applyFont="1" applyBorder="1" applyAlignment="1">
      <alignment horizontal="center" vertical="top"/>
    </xf>
    <xf numFmtId="169" fontId="55" fillId="0" borderId="5" xfId="1" applyNumberFormat="1" applyFont="1" applyFill="1" applyBorder="1" applyAlignment="1">
      <alignment vertical="top"/>
    </xf>
    <xf numFmtId="41" fontId="55" fillId="0" borderId="5" xfId="1" applyNumberFormat="1" applyFont="1" applyBorder="1" applyAlignment="1">
      <alignment horizontal="left" vertical="top" wrapText="1"/>
    </xf>
    <xf numFmtId="41" fontId="55" fillId="0" borderId="0" xfId="0" applyNumberFormat="1" applyFont="1" applyBorder="1" applyAlignment="1">
      <alignment vertical="top" wrapText="1"/>
    </xf>
    <xf numFmtId="169" fontId="58" fillId="0" borderId="27" xfId="1" applyNumberFormat="1" applyFont="1" applyBorder="1" applyAlignment="1">
      <alignment horizontal="right" vertical="top"/>
    </xf>
    <xf numFmtId="49" fontId="55" fillId="0" borderId="27" xfId="0" applyNumberFormat="1" applyFont="1" applyBorder="1" applyAlignment="1">
      <alignment horizontal="center" vertical="top"/>
    </xf>
    <xf numFmtId="49" fontId="55" fillId="0" borderId="27" xfId="0" quotePrefix="1" applyNumberFormat="1" applyFont="1" applyBorder="1" applyAlignment="1">
      <alignment horizontal="center" vertical="top"/>
    </xf>
    <xf numFmtId="41" fontId="58" fillId="0" borderId="27" xfId="0" applyNumberFormat="1" applyFont="1" applyBorder="1" applyAlignment="1">
      <alignment vertical="top"/>
    </xf>
    <xf numFmtId="169" fontId="58" fillId="0" borderId="27" xfId="1" applyNumberFormat="1" applyFont="1" applyBorder="1" applyAlignment="1">
      <alignment vertical="top"/>
    </xf>
    <xf numFmtId="49" fontId="55" fillId="0" borderId="0" xfId="0" applyNumberFormat="1" applyFont="1" applyBorder="1" applyAlignment="1">
      <alignment horizontal="center" vertical="top"/>
    </xf>
    <xf numFmtId="49" fontId="55" fillId="0" borderId="0" xfId="0" quotePrefix="1" applyNumberFormat="1" applyFont="1" applyBorder="1" applyAlignment="1">
      <alignment horizontal="center" vertical="top"/>
    </xf>
    <xf numFmtId="41" fontId="58" fillId="0" borderId="0" xfId="0" applyNumberFormat="1" applyFont="1" applyBorder="1" applyAlignment="1">
      <alignment vertical="top"/>
    </xf>
    <xf numFmtId="169" fontId="58" fillId="0" borderId="0" xfId="1" applyNumberFormat="1" applyFont="1" applyBorder="1" applyAlignment="1">
      <alignment vertical="top"/>
    </xf>
    <xf numFmtId="0" fontId="55" fillId="0" borderId="27" xfId="0" quotePrefix="1" applyFont="1" applyBorder="1" applyAlignment="1">
      <alignment horizontal="center"/>
    </xf>
    <xf numFmtId="169" fontId="55" fillId="0" borderId="22" xfId="1" applyNumberFormat="1" applyFont="1" applyBorder="1"/>
    <xf numFmtId="169" fontId="58" fillId="0" borderId="27" xfId="1" applyNumberFormat="1" applyFont="1" applyBorder="1" applyAlignment="1">
      <alignment horizontal="center" vertical="top"/>
    </xf>
    <xf numFmtId="0" fontId="58" fillId="0" borderId="1" xfId="0" applyFont="1" applyBorder="1" applyAlignment="1">
      <alignment wrapText="1"/>
    </xf>
    <xf numFmtId="0" fontId="55" fillId="0" borderId="1" xfId="0" applyFont="1" applyBorder="1" applyAlignment="1">
      <alignment vertical="top" wrapText="1"/>
    </xf>
    <xf numFmtId="0" fontId="58" fillId="0" borderId="27" xfId="0" applyFont="1" applyBorder="1" applyAlignment="1">
      <alignment wrapText="1"/>
    </xf>
    <xf numFmtId="169" fontId="58" fillId="0" borderId="27" xfId="1" quotePrefix="1" applyNumberFormat="1" applyFont="1" applyBorder="1" applyAlignment="1">
      <alignment horizontal="center"/>
    </xf>
    <xf numFmtId="0" fontId="58" fillId="0" borderId="0" xfId="0" applyFont="1" applyBorder="1" applyAlignment="1">
      <alignment wrapText="1"/>
    </xf>
    <xf numFmtId="41" fontId="58" fillId="0" borderId="1" xfId="1" applyNumberFormat="1" applyFont="1" applyBorder="1" applyAlignment="1">
      <alignment horizontal="left" vertical="top" wrapText="1"/>
    </xf>
    <xf numFmtId="0" fontId="55" fillId="0" borderId="5" xfId="0" applyFont="1" applyBorder="1"/>
    <xf numFmtId="0" fontId="55" fillId="0" borderId="5" xfId="0" applyFont="1" applyBorder="1" applyAlignment="1">
      <alignment horizontal="center"/>
    </xf>
    <xf numFmtId="168" fontId="55" fillId="0" borderId="5" xfId="0" applyNumberFormat="1" applyFont="1" applyBorder="1" applyAlignment="1">
      <alignment horizontal="center"/>
    </xf>
    <xf numFmtId="169" fontId="58" fillId="0" borderId="5" xfId="1" applyNumberFormat="1" applyFont="1" applyBorder="1"/>
    <xf numFmtId="41" fontId="55" fillId="0" borderId="5" xfId="1" applyNumberFormat="1" applyFont="1" applyBorder="1" applyAlignment="1">
      <alignment horizontal="left" wrapText="1"/>
    </xf>
    <xf numFmtId="0" fontId="55" fillId="0" borderId="27" xfId="0" applyFont="1" applyBorder="1"/>
    <xf numFmtId="169" fontId="58" fillId="0" borderId="27" xfId="1" applyNumberFormat="1" applyFont="1" applyBorder="1" applyAlignment="1">
      <alignment horizontal="center"/>
    </xf>
    <xf numFmtId="49" fontId="55" fillId="0" borderId="1" xfId="0" quotePrefix="1" applyNumberFormat="1" applyFont="1" applyBorder="1" applyAlignment="1">
      <alignment horizontal="left"/>
    </xf>
    <xf numFmtId="41" fontId="55" fillId="0" borderId="1" xfId="0" applyNumberFormat="1" applyFont="1" applyBorder="1"/>
    <xf numFmtId="41" fontId="58" fillId="0" borderId="1" xfId="0" applyNumberFormat="1" applyFont="1" applyBorder="1"/>
    <xf numFmtId="41" fontId="55" fillId="0" borderId="1" xfId="0" applyNumberFormat="1" applyFont="1" applyBorder="1" applyAlignment="1">
      <alignment horizontal="left" wrapText="1"/>
    </xf>
    <xf numFmtId="0" fontId="55" fillId="0" borderId="1" xfId="0" quotePrefix="1" applyFont="1" applyBorder="1" applyAlignment="1">
      <alignment horizontal="left"/>
    </xf>
    <xf numFmtId="0" fontId="55" fillId="0" borderId="27" xfId="0" applyFont="1" applyBorder="1" applyAlignment="1">
      <alignment horizontal="left"/>
    </xf>
    <xf numFmtId="0" fontId="55" fillId="0" borderId="28" xfId="0" applyFont="1" applyBorder="1" applyAlignment="1">
      <alignment horizontal="center"/>
    </xf>
    <xf numFmtId="168" fontId="55" fillId="0" borderId="29" xfId="0" applyNumberFormat="1" applyFont="1" applyBorder="1" applyAlignment="1">
      <alignment horizontal="center"/>
    </xf>
    <xf numFmtId="169" fontId="55" fillId="0" borderId="27" xfId="1" applyNumberFormat="1" applyFont="1" applyBorder="1" applyAlignment="1">
      <alignment horizontal="center"/>
    </xf>
    <xf numFmtId="0" fontId="55" fillId="0" borderId="5" xfId="0" quotePrefix="1" applyFont="1" applyBorder="1"/>
    <xf numFmtId="169" fontId="55" fillId="0" borderId="5" xfId="1" applyNumberFormat="1" applyFont="1" applyBorder="1"/>
    <xf numFmtId="41" fontId="58" fillId="0" borderId="5" xfId="1" applyNumberFormat="1" applyFont="1" applyBorder="1" applyAlignment="1">
      <alignment horizontal="left" wrapText="1"/>
    </xf>
    <xf numFmtId="169" fontId="55" fillId="0" borderId="1" xfId="1" applyNumberFormat="1" applyFont="1" applyBorder="1" applyAlignment="1">
      <alignment horizontal="center" vertical="top"/>
    </xf>
    <xf numFmtId="169" fontId="55" fillId="0" borderId="1" xfId="1" applyNumberFormat="1" applyFont="1" applyFill="1" applyBorder="1" applyAlignment="1">
      <alignment horizontal="center" vertical="top"/>
    </xf>
    <xf numFmtId="41" fontId="55" fillId="0" borderId="27" xfId="0" applyNumberFormat="1" applyFont="1" applyBorder="1" applyAlignment="1">
      <alignment horizontal="left" vertical="top" wrapText="1"/>
    </xf>
    <xf numFmtId="41" fontId="55" fillId="0" borderId="0" xfId="0" applyNumberFormat="1" applyFont="1" applyBorder="1" applyAlignment="1">
      <alignment horizontal="left" vertical="top" wrapText="1"/>
    </xf>
    <xf numFmtId="41" fontId="58" fillId="0" borderId="27" xfId="0" quotePrefix="1" applyNumberFormat="1" applyFont="1" applyBorder="1" applyAlignment="1">
      <alignment horizontal="left" wrapText="1"/>
    </xf>
    <xf numFmtId="169" fontId="58" fillId="0" borderId="27" xfId="1" applyNumberFormat="1" applyFont="1" applyBorder="1" applyAlignment="1">
      <alignment horizontal="left" vertical="top" wrapText="1"/>
    </xf>
    <xf numFmtId="169" fontId="58" fillId="0" borderId="0" xfId="1" applyNumberFormat="1" applyFont="1" applyBorder="1" applyAlignment="1">
      <alignment horizontal="left" vertical="top" wrapText="1"/>
    </xf>
    <xf numFmtId="49" fontId="55" fillId="0" borderId="5" xfId="0" applyNumberFormat="1" applyFont="1" applyBorder="1" applyAlignment="1">
      <alignment horizontal="center"/>
    </xf>
    <xf numFmtId="49" fontId="55" fillId="0" borderId="5" xfId="0" quotePrefix="1" applyNumberFormat="1" applyFont="1" applyBorder="1" applyAlignment="1">
      <alignment horizontal="center"/>
    </xf>
    <xf numFmtId="169" fontId="55" fillId="0" borderId="5" xfId="1" quotePrefix="1" applyNumberFormat="1" applyFont="1" applyBorder="1" applyAlignment="1">
      <alignment horizontal="center"/>
    </xf>
    <xf numFmtId="169" fontId="55" fillId="0" borderId="1" xfId="1" quotePrefix="1" applyNumberFormat="1" applyFont="1" applyBorder="1" applyAlignment="1">
      <alignment horizontal="center"/>
    </xf>
    <xf numFmtId="169" fontId="55" fillId="0" borderId="27" xfId="1" applyNumberFormat="1" applyFont="1" applyBorder="1" applyAlignment="1">
      <alignment horizontal="center" vertical="top"/>
    </xf>
    <xf numFmtId="169" fontId="55" fillId="0" borderId="27" xfId="1" quotePrefix="1" applyNumberFormat="1" applyFont="1" applyBorder="1" applyAlignment="1">
      <alignment horizontal="center"/>
    </xf>
    <xf numFmtId="169" fontId="58" fillId="0" borderId="1" xfId="1" applyNumberFormat="1" applyFont="1" applyBorder="1" applyAlignment="1">
      <alignment vertical="top"/>
    </xf>
    <xf numFmtId="41" fontId="58" fillId="0" borderId="27" xfId="0" applyNumberFormat="1" applyFont="1" applyBorder="1" applyAlignment="1">
      <alignment horizontal="left" wrapText="1"/>
    </xf>
    <xf numFmtId="0" fontId="55" fillId="0" borderId="1" xfId="1" applyNumberFormat="1" applyFont="1" applyBorder="1" applyAlignment="1">
      <alignment horizontal="center" vertical="top"/>
    </xf>
    <xf numFmtId="0" fontId="55" fillId="0" borderId="1" xfId="0" applyNumberFormat="1" applyFont="1" applyFill="1" applyBorder="1" applyAlignment="1">
      <alignment horizontal="center"/>
    </xf>
    <xf numFmtId="0" fontId="55" fillId="0" borderId="5" xfId="0" quotePrefix="1" applyFont="1" applyBorder="1" applyAlignment="1">
      <alignment horizontal="center" vertical="top"/>
    </xf>
    <xf numFmtId="168" fontId="55" fillId="0" borderId="5" xfId="0" applyNumberFormat="1" applyFont="1" applyBorder="1" applyAlignment="1">
      <alignment horizontal="center" vertical="top"/>
    </xf>
    <xf numFmtId="41" fontId="55" fillId="0" borderId="5" xfId="0" applyNumberFormat="1" applyFont="1" applyBorder="1" applyAlignment="1">
      <alignment vertical="top"/>
    </xf>
    <xf numFmtId="41" fontId="58" fillId="0" borderId="1" xfId="1" applyNumberFormat="1" applyFont="1" applyBorder="1"/>
    <xf numFmtId="41" fontId="58" fillId="0" borderId="27" xfId="1" applyNumberFormat="1" applyFont="1" applyFill="1" applyBorder="1" applyAlignment="1">
      <alignment horizontal="left" vertical="top" wrapText="1"/>
    </xf>
    <xf numFmtId="41" fontId="55" fillId="0" borderId="0" xfId="1" applyNumberFormat="1" applyFont="1" applyBorder="1" applyAlignment="1">
      <alignment horizontal="left" vertical="top" wrapText="1"/>
    </xf>
    <xf numFmtId="0" fontId="58" fillId="0" borderId="0" xfId="0" applyFont="1" applyBorder="1" applyAlignment="1">
      <alignment horizontal="left" vertical="top"/>
    </xf>
    <xf numFmtId="41" fontId="58" fillId="0" borderId="1" xfId="0" applyNumberFormat="1" applyFont="1" applyBorder="1" applyAlignment="1">
      <alignment vertical="top"/>
    </xf>
    <xf numFmtId="43" fontId="55" fillId="0" borderId="1" xfId="1" applyNumberFormat="1" applyFont="1" applyBorder="1" applyAlignment="1">
      <alignment horizontal="left" wrapText="1"/>
    </xf>
    <xf numFmtId="41" fontId="58" fillId="0" borderId="27" xfId="0" applyNumberFormat="1" applyFont="1" applyFill="1" applyBorder="1" applyAlignment="1">
      <alignment vertical="top"/>
    </xf>
    <xf numFmtId="0" fontId="55" fillId="0" borderId="5" xfId="0" quotePrefix="1" applyFont="1" applyBorder="1" applyAlignment="1">
      <alignment horizontal="center"/>
    </xf>
    <xf numFmtId="41" fontId="58" fillId="0" borderId="5" xfId="0" applyNumberFormat="1" applyFont="1" applyBorder="1"/>
    <xf numFmtId="41" fontId="58" fillId="0" borderId="0" xfId="0" applyNumberFormat="1" applyFont="1" applyFill="1" applyBorder="1" applyAlignment="1">
      <alignment vertical="top"/>
    </xf>
    <xf numFmtId="41" fontId="58" fillId="0" borderId="27" xfId="0" applyNumberFormat="1" applyFont="1" applyFill="1" applyBorder="1" applyAlignment="1">
      <alignment horizontal="center" vertical="center" wrapText="1"/>
    </xf>
    <xf numFmtId="169" fontId="55" fillId="0" borderId="0" xfId="1" applyNumberFormat="1" applyFont="1" applyBorder="1" applyAlignment="1">
      <alignment horizontal="left" vertical="top" wrapText="1"/>
    </xf>
    <xf numFmtId="167" fontId="55" fillId="0" borderId="1" xfId="1" applyNumberFormat="1" applyFont="1" applyFill="1" applyBorder="1"/>
    <xf numFmtId="167" fontId="55" fillId="0" borderId="1" xfId="0" applyNumberFormat="1" applyFont="1" applyBorder="1" applyAlignment="1">
      <alignment vertical="top"/>
    </xf>
    <xf numFmtId="168" fontId="55" fillId="0" borderId="1" xfId="0" quotePrefix="1" applyNumberFormat="1" applyFont="1" applyBorder="1" applyAlignment="1">
      <alignment horizontal="center" vertical="top"/>
    </xf>
    <xf numFmtId="0" fontId="55" fillId="0" borderId="28" xfId="0" quotePrefix="1" applyFont="1" applyBorder="1"/>
    <xf numFmtId="43" fontId="55" fillId="0" borderId="1" xfId="1" applyNumberFormat="1" applyFont="1" applyBorder="1" applyAlignment="1">
      <alignment horizontal="left" vertical="top" wrapText="1"/>
    </xf>
    <xf numFmtId="0" fontId="52" fillId="0" borderId="0" xfId="0" applyFont="1" applyAlignment="1">
      <alignment vertical="top" wrapText="1"/>
    </xf>
    <xf numFmtId="3" fontId="55" fillId="0" borderId="0" xfId="0" applyNumberFormat="1" applyFont="1" applyBorder="1" applyAlignment="1"/>
    <xf numFmtId="3" fontId="58" fillId="0" borderId="0" xfId="0" applyNumberFormat="1" applyFont="1" applyBorder="1"/>
    <xf numFmtId="41" fontId="55" fillId="0" borderId="1" xfId="0" applyNumberFormat="1" applyFont="1" applyBorder="1" applyAlignment="1">
      <alignment horizontal="right" vertical="top"/>
    </xf>
    <xf numFmtId="169" fontId="55" fillId="0" borderId="1" xfId="1" applyNumberFormat="1" applyFont="1" applyFill="1" applyBorder="1" applyAlignment="1">
      <alignment horizontal="right" vertical="top"/>
    </xf>
    <xf numFmtId="49" fontId="55" fillId="0" borderId="27" xfId="0" applyNumberFormat="1" applyFont="1" applyFill="1" applyBorder="1" applyAlignment="1">
      <alignment horizontal="center"/>
    </xf>
    <xf numFmtId="41" fontId="55" fillId="0" borderId="22" xfId="0" applyNumberFormat="1" applyFont="1" applyBorder="1" applyAlignment="1">
      <alignment vertical="top"/>
    </xf>
    <xf numFmtId="169" fontId="55" fillId="0" borderId="0" xfId="1" applyNumberFormat="1" applyFont="1" applyBorder="1" applyAlignment="1">
      <alignment vertical="top"/>
    </xf>
    <xf numFmtId="169" fontId="58" fillId="0" borderId="15" xfId="1" applyNumberFormat="1" applyFont="1" applyBorder="1" applyAlignment="1">
      <alignment horizontal="center" vertical="top"/>
    </xf>
    <xf numFmtId="169" fontId="55" fillId="0" borderId="27" xfId="1" applyNumberFormat="1" applyFont="1" applyFill="1" applyBorder="1" applyAlignment="1">
      <alignment vertical="top"/>
    </xf>
    <xf numFmtId="41" fontId="58" fillId="0" borderId="0" xfId="1" applyNumberFormat="1" applyFont="1" applyBorder="1"/>
    <xf numFmtId="0" fontId="55" fillId="0" borderId="1" xfId="0" applyFont="1" applyBorder="1" applyAlignment="1">
      <alignment wrapText="1"/>
    </xf>
    <xf numFmtId="0" fontId="56" fillId="0" borderId="0" xfId="0" applyFont="1" applyBorder="1" applyAlignment="1">
      <alignment wrapText="1"/>
    </xf>
    <xf numFmtId="165" fontId="65" fillId="0" borderId="0" xfId="0" applyNumberFormat="1" applyFont="1" applyBorder="1" applyAlignment="1">
      <alignment horizontal="center" wrapText="1"/>
    </xf>
    <xf numFmtId="0" fontId="58" fillId="0" borderId="27" xfId="0" applyFont="1" applyBorder="1" applyAlignment="1">
      <alignment vertical="top" wrapText="1"/>
    </xf>
    <xf numFmtId="0" fontId="58" fillId="0" borderId="0" xfId="0" applyFont="1" applyBorder="1" applyAlignment="1">
      <alignment vertical="top" wrapText="1"/>
    </xf>
    <xf numFmtId="0" fontId="55" fillId="10" borderId="1" xfId="0" applyFont="1" applyFill="1" applyBorder="1" applyAlignment="1">
      <alignment vertical="top" wrapText="1"/>
    </xf>
    <xf numFmtId="0" fontId="55" fillId="0" borderId="5" xfId="0" applyFont="1" applyBorder="1" applyAlignment="1">
      <alignment vertical="top" wrapText="1"/>
    </xf>
    <xf numFmtId="0" fontId="58" fillId="0" borderId="5" xfId="0" applyFont="1" applyBorder="1" applyAlignment="1">
      <alignment wrapText="1"/>
    </xf>
    <xf numFmtId="0" fontId="55" fillId="0" borderId="0" xfId="0" applyFont="1" applyBorder="1" applyAlignment="1">
      <alignment wrapText="1"/>
    </xf>
    <xf numFmtId="0" fontId="55" fillId="0" borderId="5" xfId="0" applyFont="1" applyBorder="1" applyAlignment="1">
      <alignment wrapText="1"/>
    </xf>
    <xf numFmtId="0" fontId="58" fillId="0" borderId="1" xfId="0" applyFont="1" applyBorder="1" applyAlignment="1">
      <alignment vertical="top" wrapText="1"/>
    </xf>
    <xf numFmtId="0" fontId="58" fillId="0" borderId="0" xfId="0" applyFont="1" applyAlignment="1">
      <alignment wrapText="1"/>
    </xf>
    <xf numFmtId="0" fontId="55" fillId="0" borderId="0" xfId="0" applyFont="1" applyBorder="1" applyAlignment="1">
      <alignment horizontal="right" wrapText="1"/>
    </xf>
    <xf numFmtId="0" fontId="55" fillId="0" borderId="0" xfId="0" applyFont="1" applyBorder="1" applyAlignment="1">
      <alignment horizontal="center" wrapText="1"/>
    </xf>
    <xf numFmtId="0" fontId="52" fillId="0" borderId="30" xfId="0" applyFont="1" applyBorder="1" applyAlignment="1">
      <alignment horizontal="left" vertical="top" wrapText="1"/>
    </xf>
    <xf numFmtId="0" fontId="52" fillId="0" borderId="55" xfId="0" applyFont="1" applyBorder="1" applyAlignment="1">
      <alignment horizontal="left" vertical="top" wrapText="1"/>
    </xf>
    <xf numFmtId="0" fontId="52" fillId="0" borderId="23" xfId="0" applyFont="1" applyBorder="1" applyAlignment="1">
      <alignment horizontal="left" vertical="top" wrapText="1"/>
    </xf>
    <xf numFmtId="0" fontId="55" fillId="0" borderId="30" xfId="0" applyFont="1" applyBorder="1" applyAlignment="1">
      <alignment horizontal="left" vertical="top" wrapText="1"/>
    </xf>
    <xf numFmtId="0" fontId="55" fillId="0" borderId="23" xfId="0" applyFont="1" applyBorder="1" applyAlignment="1">
      <alignment horizontal="left" vertical="top" wrapText="1"/>
    </xf>
    <xf numFmtId="0" fontId="55" fillId="0" borderId="55" xfId="0" applyFont="1" applyBorder="1" applyAlignment="1">
      <alignment horizontal="left" vertical="center" wrapText="1"/>
    </xf>
    <xf numFmtId="0" fontId="52" fillId="0" borderId="23" xfId="0" applyFont="1" applyBorder="1" applyAlignment="1">
      <alignment horizontal="left" vertical="center" wrapText="1"/>
    </xf>
    <xf numFmtId="0" fontId="51" fillId="0" borderId="23" xfId="0" applyFont="1" applyBorder="1" applyAlignment="1">
      <alignment horizontal="left" vertical="top" wrapText="1"/>
    </xf>
    <xf numFmtId="0" fontId="51" fillId="0" borderId="23" xfId="0" applyFont="1" applyBorder="1" applyAlignment="1">
      <alignment horizontal="center" vertical="top" wrapText="1"/>
    </xf>
    <xf numFmtId="0" fontId="51" fillId="0" borderId="23" xfId="0" applyFont="1" applyBorder="1" applyAlignment="1">
      <alignment horizontal="left" vertical="top"/>
    </xf>
    <xf numFmtId="0" fontId="32" fillId="0" borderId="0" xfId="0" applyFont="1" applyFill="1" applyBorder="1" applyAlignment="1">
      <alignment horizontal="center"/>
    </xf>
    <xf numFmtId="0" fontId="32" fillId="0" borderId="0" xfId="0" applyFont="1" applyFill="1" applyBorder="1" applyAlignment="1">
      <alignment horizontal="left" vertical="center" wrapText="1"/>
    </xf>
    <xf numFmtId="0" fontId="32" fillId="0" borderId="0" xfId="0" applyFont="1" applyFill="1" applyBorder="1" applyAlignment="1">
      <alignment horizontal="center" vertical="center" wrapText="1"/>
    </xf>
    <xf numFmtId="0" fontId="58" fillId="0" borderId="45" xfId="0" applyFont="1" applyBorder="1" applyAlignment="1">
      <alignment horizontal="center" vertical="center"/>
    </xf>
    <xf numFmtId="0" fontId="58" fillId="0" borderId="46" xfId="0" applyFont="1" applyBorder="1" applyAlignment="1">
      <alignment horizontal="center" vertical="center"/>
    </xf>
    <xf numFmtId="0" fontId="57" fillId="0" borderId="29" xfId="0" applyFont="1" applyBorder="1" applyAlignment="1">
      <alignment horizontal="center"/>
    </xf>
    <xf numFmtId="0" fontId="57" fillId="0" borderId="27" xfId="0" applyFont="1" applyBorder="1" applyAlignment="1">
      <alignment horizontal="center"/>
    </xf>
    <xf numFmtId="0" fontId="57" fillId="0" borderId="30" xfId="0" applyFont="1" applyBorder="1" applyAlignment="1">
      <alignment horizontal="center"/>
    </xf>
    <xf numFmtId="0" fontId="16" fillId="0" borderId="15" xfId="0" applyFont="1" applyFill="1" applyBorder="1" applyAlignment="1">
      <alignment horizontal="justify" vertical="center" wrapText="1"/>
    </xf>
    <xf numFmtId="0" fontId="32" fillId="0" borderId="0" xfId="0" applyFont="1" applyFill="1" applyAlignment="1">
      <alignment horizontal="center"/>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6" fillId="0" borderId="28" xfId="0" applyFont="1" applyBorder="1" applyAlignment="1">
      <alignment horizontal="center"/>
    </xf>
    <xf numFmtId="0" fontId="57" fillId="0" borderId="45" xfId="0" applyFont="1" applyBorder="1" applyAlignment="1">
      <alignment horizontal="left" vertical="center" wrapText="1"/>
    </xf>
    <xf numFmtId="0" fontId="57" fillId="0" borderId="46" xfId="0" applyFont="1" applyBorder="1" applyAlignment="1">
      <alignment horizontal="left" vertical="center" wrapText="1"/>
    </xf>
    <xf numFmtId="0" fontId="57" fillId="0" borderId="45" xfId="0" applyFont="1" applyBorder="1" applyAlignment="1">
      <alignment horizontal="center" vertical="center" wrapText="1"/>
    </xf>
    <xf numFmtId="0" fontId="57" fillId="0" borderId="46" xfId="0" applyFont="1" applyBorder="1" applyAlignment="1">
      <alignment horizontal="center" vertical="center" wrapText="1"/>
    </xf>
    <xf numFmtId="0" fontId="58" fillId="0" borderId="5"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27" xfId="0" applyFont="1" applyFill="1" applyBorder="1" applyAlignment="1">
      <alignment horizontal="center" vertical="center" wrapText="1"/>
    </xf>
    <xf numFmtId="0" fontId="37" fillId="0" borderId="0" xfId="0" applyFont="1" applyBorder="1" applyAlignment="1">
      <alignment horizontal="center"/>
    </xf>
    <xf numFmtId="0" fontId="36" fillId="0" borderId="0" xfId="0" applyFont="1" applyBorder="1" applyAlignment="1">
      <alignment horizontal="center"/>
    </xf>
    <xf numFmtId="0" fontId="22" fillId="0" borderId="0" xfId="0" applyFont="1" applyBorder="1" applyAlignment="1">
      <alignment horizontal="center"/>
    </xf>
    <xf numFmtId="0" fontId="43" fillId="0" borderId="28" xfId="0" applyFont="1" applyBorder="1" applyAlignment="1">
      <alignment horizontal="center"/>
    </xf>
    <xf numFmtId="0" fontId="22" fillId="0" borderId="28" xfId="0" applyFont="1" applyBorder="1" applyAlignment="1">
      <alignment horizontal="center"/>
    </xf>
    <xf numFmtId="0" fontId="22" fillId="0" borderId="22" xfId="0" applyFont="1" applyBorder="1" applyAlignment="1">
      <alignment horizontal="center" vertical="center" wrapText="1"/>
    </xf>
    <xf numFmtId="0" fontId="22" fillId="0" borderId="1" xfId="0" applyFont="1" applyBorder="1" applyAlignment="1">
      <alignment horizontal="left" vertical="top" wrapText="1"/>
    </xf>
    <xf numFmtId="0" fontId="22" fillId="0" borderId="47" xfId="0" applyFont="1" applyBorder="1" applyAlignment="1">
      <alignment horizontal="left" vertical="top" wrapText="1"/>
    </xf>
    <xf numFmtId="0" fontId="23" fillId="0" borderId="1" xfId="0" applyFont="1" applyBorder="1" applyAlignment="1">
      <alignment horizontal="left" vertical="top" wrapText="1"/>
    </xf>
    <xf numFmtId="0" fontId="23" fillId="0" borderId="31" xfId="0" applyFont="1" applyBorder="1" applyAlignment="1">
      <alignment horizontal="left" vertical="top" wrapText="1"/>
    </xf>
    <xf numFmtId="169" fontId="32" fillId="0" borderId="5" xfId="1" applyNumberFormat="1" applyFont="1" applyFill="1" applyBorder="1" applyAlignment="1" applyProtection="1">
      <alignment horizontal="center" vertical="center" wrapText="1"/>
    </xf>
    <xf numFmtId="169" fontId="32" fillId="0" borderId="27" xfId="1" applyNumberFormat="1" applyFont="1" applyFill="1" applyBorder="1" applyAlignment="1" applyProtection="1">
      <alignment horizontal="center" vertical="center" wrapText="1"/>
    </xf>
    <xf numFmtId="0" fontId="22" fillId="0" borderId="5" xfId="0" applyFont="1" applyBorder="1" applyAlignment="1">
      <alignment horizontal="center" vertical="center"/>
    </xf>
    <xf numFmtId="0" fontId="22" fillId="0" borderId="27" xfId="0" applyFont="1" applyBorder="1" applyAlignment="1">
      <alignment horizontal="center" vertical="center"/>
    </xf>
    <xf numFmtId="0" fontId="23" fillId="0" borderId="1" xfId="0" applyFont="1" applyBorder="1" applyAlignment="1">
      <alignment horizontal="right" vertical="top" wrapText="1"/>
    </xf>
    <xf numFmtId="0" fontId="38" fillId="0" borderId="28" xfId="0" applyFont="1" applyBorder="1" applyAlignment="1">
      <alignment horizontal="center"/>
    </xf>
    <xf numFmtId="0" fontId="55" fillId="0" borderId="1" xfId="0" applyFont="1" applyBorder="1" applyAlignment="1">
      <alignment horizontal="left" vertical="top"/>
    </xf>
    <xf numFmtId="0" fontId="55" fillId="0" borderId="27" xfId="0" applyFont="1" applyBorder="1" applyAlignment="1">
      <alignment horizontal="left" vertical="top"/>
    </xf>
    <xf numFmtId="0" fontId="52" fillId="0" borderId="56" xfId="0" applyFont="1" applyBorder="1" applyAlignment="1">
      <alignment horizontal="left" vertical="top"/>
    </xf>
    <xf numFmtId="0" fontId="52" fillId="0" borderId="57" xfId="0" applyFont="1" applyBorder="1" applyAlignment="1">
      <alignment horizontal="left" vertical="top"/>
    </xf>
    <xf numFmtId="0" fontId="52" fillId="0" borderId="58" xfId="0" applyFont="1" applyBorder="1" applyAlignment="1">
      <alignment horizontal="left" vertical="top"/>
    </xf>
    <xf numFmtId="0" fontId="57" fillId="0" borderId="24" xfId="0" applyFont="1" applyBorder="1" applyAlignment="1">
      <alignment horizontal="center"/>
    </xf>
    <xf numFmtId="0" fontId="55" fillId="0" borderId="5" xfId="0" applyFont="1" applyBorder="1" applyAlignment="1">
      <alignment horizontal="left" vertical="top"/>
    </xf>
    <xf numFmtId="0" fontId="60" fillId="0" borderId="27" xfId="0" applyFont="1" applyBorder="1" applyAlignment="1">
      <alignment horizontal="left" vertical="top"/>
    </xf>
    <xf numFmtId="0" fontId="51" fillId="0" borderId="5" xfId="0" applyFont="1" applyBorder="1" applyAlignment="1">
      <alignment horizontal="left" vertical="top"/>
    </xf>
    <xf numFmtId="0" fontId="51" fillId="0" borderId="27" xfId="0" applyFont="1" applyBorder="1" applyAlignment="1">
      <alignment horizontal="left" vertical="top"/>
    </xf>
    <xf numFmtId="0" fontId="53" fillId="0" borderId="22" xfId="0" applyFont="1" applyBorder="1" applyAlignment="1">
      <alignment horizontal="center" vertical="center" wrapText="1"/>
    </xf>
    <xf numFmtId="0" fontId="62" fillId="0" borderId="28" xfId="0" applyFont="1" applyFill="1" applyBorder="1" applyAlignment="1">
      <alignment horizontal="center"/>
    </xf>
    <xf numFmtId="0" fontId="63" fillId="0" borderId="28" xfId="0" applyFont="1" applyBorder="1" applyAlignment="1">
      <alignment horizontal="center"/>
    </xf>
    <xf numFmtId="0" fontId="57" fillId="0" borderId="5" xfId="0" applyFont="1" applyBorder="1" applyAlignment="1">
      <alignment horizontal="center" vertical="center"/>
    </xf>
    <xf numFmtId="0" fontId="57" fillId="0" borderId="27" xfId="0" applyFont="1" applyBorder="1" applyAlignment="1">
      <alignment horizontal="center" vertical="center"/>
    </xf>
    <xf numFmtId="164" fontId="58" fillId="0" borderId="5" xfId="0" applyNumberFormat="1" applyFont="1" applyFill="1" applyBorder="1" applyAlignment="1">
      <alignment horizontal="center" vertical="center" wrapText="1"/>
    </xf>
    <xf numFmtId="164" fontId="58" fillId="0" borderId="27" xfId="0" applyNumberFormat="1" applyFont="1" applyFill="1" applyBorder="1" applyAlignment="1">
      <alignment horizontal="center" vertical="center" wrapText="1"/>
    </xf>
    <xf numFmtId="49" fontId="58" fillId="0" borderId="5" xfId="0" applyNumberFormat="1" applyFont="1" applyFill="1" applyBorder="1" applyAlignment="1">
      <alignment horizontal="center" vertical="center" wrapText="1"/>
    </xf>
    <xf numFmtId="49" fontId="58" fillId="0" borderId="27" xfId="0" applyNumberFormat="1" applyFont="1" applyFill="1" applyBorder="1" applyAlignment="1">
      <alignment horizontal="center" vertical="center" wrapText="1"/>
    </xf>
    <xf numFmtId="168" fontId="58" fillId="0" borderId="5" xfId="0" applyNumberFormat="1" applyFont="1" applyFill="1" applyBorder="1" applyAlignment="1">
      <alignment horizontal="center" vertical="center" wrapText="1"/>
    </xf>
    <xf numFmtId="168" fontId="58" fillId="0" borderId="27" xfId="0" applyNumberFormat="1" applyFont="1" applyFill="1" applyBorder="1" applyAlignment="1">
      <alignment horizontal="center" vertical="center" wrapText="1"/>
    </xf>
    <xf numFmtId="0" fontId="65" fillId="0" borderId="28" xfId="0" applyFont="1" applyBorder="1" applyAlignment="1">
      <alignment horizontal="left"/>
    </xf>
    <xf numFmtId="165" fontId="65" fillId="0" borderId="0" xfId="0" applyNumberFormat="1" applyFont="1" applyBorder="1" applyAlignment="1">
      <alignment horizontal="center"/>
    </xf>
    <xf numFmtId="169" fontId="53" fillId="0" borderId="5" xfId="1" applyNumberFormat="1" applyFont="1" applyFill="1" applyBorder="1" applyAlignment="1" applyProtection="1">
      <alignment horizontal="center" vertical="center" wrapText="1"/>
    </xf>
    <xf numFmtId="169" fontId="53" fillId="0" borderId="27" xfId="1" applyNumberFormat="1" applyFont="1" applyFill="1" applyBorder="1" applyAlignment="1" applyProtection="1">
      <alignment horizontal="center" vertical="center" wrapText="1"/>
    </xf>
    <xf numFmtId="165" fontId="65" fillId="0" borderId="0" xfId="0" applyNumberFormat="1" applyFont="1" applyBorder="1" applyAlignment="1">
      <alignment horizontal="center" vertical="center"/>
    </xf>
    <xf numFmtId="0" fontId="65" fillId="0" borderId="0" xfId="0" quotePrefix="1" applyFont="1" applyBorder="1" applyAlignment="1">
      <alignment horizontal="center"/>
    </xf>
    <xf numFmtId="0" fontId="6" fillId="0" borderId="2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22" fillId="0" borderId="0" xfId="0"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22" fillId="0" borderId="0" xfId="0" applyNumberFormat="1" applyFont="1" applyBorder="1" applyAlignment="1">
      <alignment horizontal="center" vertical="top"/>
    </xf>
    <xf numFmtId="165" fontId="22" fillId="0" borderId="0" xfId="0" applyNumberFormat="1" applyFont="1" applyFill="1" applyBorder="1" applyAlignment="1">
      <alignment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168" fontId="22" fillId="0" borderId="0" xfId="0" applyNumberFormat="1" applyFont="1" applyFill="1" applyBorder="1" applyAlignment="1">
      <alignment horizontal="center" vertical="center" wrapText="1"/>
    </xf>
    <xf numFmtId="0" fontId="17" fillId="6" borderId="23" xfId="0" applyFont="1" applyFill="1" applyBorder="1" applyAlignment="1">
      <alignment horizontal="center" wrapText="1"/>
    </xf>
    <xf numFmtId="0" fontId="17" fillId="6" borderId="24" xfId="0" applyFont="1" applyFill="1" applyBorder="1" applyAlignment="1">
      <alignment horizontal="center" wrapText="1"/>
    </xf>
    <xf numFmtId="0" fontId="17" fillId="6" borderId="25" xfId="0" applyFont="1" applyFill="1" applyBorder="1" applyAlignment="1">
      <alignment horizontal="center" wrapText="1"/>
    </xf>
    <xf numFmtId="0" fontId="17" fillId="4" borderId="23" xfId="0" applyFont="1" applyFill="1" applyBorder="1" applyAlignment="1">
      <alignment horizontal="center" wrapText="1"/>
    </xf>
    <xf numFmtId="0" fontId="17" fillId="4" borderId="24" xfId="0" applyFont="1" applyFill="1" applyBorder="1" applyAlignment="1">
      <alignment horizontal="center" wrapText="1"/>
    </xf>
    <xf numFmtId="0" fontId="17" fillId="4" borderId="25" xfId="0" applyFont="1" applyFill="1" applyBorder="1" applyAlignment="1">
      <alignment horizontal="center" wrapText="1"/>
    </xf>
    <xf numFmtId="0" fontId="17" fillId="5" borderId="23" xfId="0" applyFont="1" applyFill="1" applyBorder="1" applyAlignment="1">
      <alignment horizontal="center" wrapText="1"/>
    </xf>
    <xf numFmtId="0" fontId="17" fillId="5" borderId="24" xfId="0" applyFont="1" applyFill="1" applyBorder="1" applyAlignment="1">
      <alignment horizontal="center" wrapText="1"/>
    </xf>
    <xf numFmtId="0" fontId="17" fillId="5" borderId="25" xfId="0" applyFont="1" applyFill="1" applyBorder="1" applyAlignment="1">
      <alignment horizontal="center" wrapText="1"/>
    </xf>
    <xf numFmtId="167" fontId="20" fillId="5" borderId="22" xfId="1" applyNumberFormat="1" applyFont="1" applyFill="1" applyBorder="1" applyAlignment="1">
      <alignment horizontal="center" wrapText="1"/>
    </xf>
    <xf numFmtId="167" fontId="17" fillId="4" borderId="22" xfId="1" applyNumberFormat="1" applyFont="1" applyFill="1" applyBorder="1" applyAlignment="1">
      <alignment horizontal="center"/>
    </xf>
    <xf numFmtId="167" fontId="17" fillId="6" borderId="22" xfId="1" applyNumberFormat="1" applyFont="1" applyFill="1" applyBorder="1" applyAlignment="1">
      <alignment horizontal="center" wrapText="1"/>
    </xf>
    <xf numFmtId="41" fontId="2"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xf>
    <xf numFmtId="167" fontId="6" fillId="0" borderId="0" xfId="1" applyNumberFormat="1" applyFont="1" applyAlignment="1">
      <alignment horizontal="center" vertical="center"/>
    </xf>
    <xf numFmtId="0" fontId="6" fillId="0" borderId="0" xfId="0" applyFont="1" applyAlignment="1">
      <alignment horizontal="center"/>
    </xf>
    <xf numFmtId="170" fontId="6" fillId="0" borderId="0" xfId="1" applyNumberFormat="1" applyFont="1" applyAlignment="1">
      <alignment horizontal="center" vertical="center"/>
    </xf>
    <xf numFmtId="0" fontId="10" fillId="0" borderId="0"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55" fillId="0" borderId="1" xfId="0" applyFont="1" applyBorder="1" applyAlignment="1">
      <alignment vertical="top"/>
    </xf>
    <xf numFmtId="0" fontId="52" fillId="0" borderId="48" xfId="0" applyFont="1" applyBorder="1" applyAlignment="1">
      <alignment horizontal="left" vertical="top" wrapText="1"/>
    </xf>
    <xf numFmtId="0" fontId="52" fillId="0" borderId="53" xfId="0" applyFont="1" applyBorder="1" applyAlignment="1">
      <alignment horizontal="left" vertical="top" wrapText="1"/>
    </xf>
    <xf numFmtId="0" fontId="52" fillId="0" borderId="51" xfId="0" applyFont="1" applyBorder="1" applyAlignment="1">
      <alignment horizontal="left" vertical="top" wrapText="1"/>
    </xf>
    <xf numFmtId="0" fontId="52" fillId="0" borderId="48" xfId="0" applyFont="1" applyBorder="1" applyAlignment="1">
      <alignment vertical="center" wrapText="1"/>
    </xf>
    <xf numFmtId="0" fontId="52" fillId="0" borderId="51" xfId="0" applyFont="1" applyBorder="1" applyAlignment="1">
      <alignment vertical="center" wrapText="1"/>
    </xf>
    <xf numFmtId="0" fontId="52" fillId="0" borderId="52" xfId="0" applyFont="1" applyBorder="1" applyAlignment="1">
      <alignment wrapText="1"/>
    </xf>
    <xf numFmtId="0" fontId="52" fillId="0" borderId="58" xfId="0" applyFont="1" applyBorder="1" applyAlignment="1">
      <alignment vertical="top" wrapText="1"/>
    </xf>
    <xf numFmtId="0" fontId="52" fillId="0" borderId="54" xfId="0" applyFont="1" applyBorder="1" applyAlignment="1">
      <alignment vertical="center" wrapText="1"/>
    </xf>
    <xf numFmtId="41" fontId="57" fillId="15" borderId="22" xfId="0" applyNumberFormat="1" applyFont="1" applyFill="1" applyBorder="1" applyAlignment="1">
      <alignment horizontal="center" vertical="center" wrapText="1"/>
    </xf>
    <xf numFmtId="41" fontId="57" fillId="4" borderId="22" xfId="0" applyNumberFormat="1" applyFont="1" applyFill="1" applyBorder="1" applyAlignment="1">
      <alignment horizontal="center" vertical="center" wrapText="1"/>
    </xf>
    <xf numFmtId="41" fontId="57" fillId="16" borderId="22" xfId="0" applyNumberFormat="1" applyFont="1" applyFill="1" applyBorder="1" applyAlignment="1">
      <alignment horizontal="center" vertical="center" wrapText="1"/>
    </xf>
  </cellXfs>
  <cellStyles count="4">
    <cellStyle name="40% - Accent5" xfId="3" builtinId="47"/>
    <cellStyle name="Comma" xfId="1" builtinId="3"/>
    <cellStyle name="Normal" xfId="0" builtinId="0"/>
    <cellStyle name="Percent" xfId="2" builtinId="5"/>
  </cellStyles>
  <dxfs count="91">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s>
  <tableStyles count="0" defaultTableStyle="TableStyleMedium2" defaultPivotStyle="PivotStyleLight16"/>
  <colors>
    <mruColors>
      <color rgb="FF005426"/>
      <color rgb="FF10541D"/>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EXPENDITURE PROFILE</a:t>
            </a:r>
            <a:r>
              <a:rPr lang="en-US" b="1" baseline="0"/>
              <a:t> 2020</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1"/>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736111111111111"/>
          <c:y val="0.19212962962962962"/>
          <c:w val="0.72222222222222221"/>
          <c:h val="0.68055555555555547"/>
        </c:manualLayout>
      </c:layout>
      <c:pie3DChart>
        <c:varyColors val="1"/>
        <c:ser>
          <c:idx val="0"/>
          <c:order val="0"/>
          <c:spPr>
            <a:scene3d>
              <a:camera prst="orthographicFront"/>
              <a:lightRig rig="threePt" dir="t"/>
            </a:scene3d>
            <a:sp3d>
              <a:bevelT/>
            </a:sp3d>
          </c:spPr>
          <c:explosion val="1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692F-4745-8759-7B081DE7AEA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692F-4745-8759-7B081DE7AEA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5-692F-4745-8759-7B081DE7AEA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7-692F-4745-8759-7B081DE7AEA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9-692F-4745-8759-7B081DE7AEA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B-692F-4745-8759-7B081DE7AEA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D-692F-4745-8759-7B081DE7AEA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F-692F-4745-8759-7B081DE7AEA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11-692F-4745-8759-7B081DE7AEA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13-692F-4745-8759-7B081DE7AEA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14-692F-4745-8759-7B081DE7AEAB}"/>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0"/>
      <c:rotY val="20"/>
      <c:depthPercent val="100"/>
      <c:rAngAx val="1"/>
    </c:view3D>
    <c:floor>
      <c:thickness val="0"/>
      <c:spPr>
        <a:solidFill>
          <a:schemeClr val="tx2">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cene3d>
              <a:camera prst="orthographicFront"/>
              <a:lightRig rig="threePt" dir="t"/>
            </a:scene3d>
            <a:sp3d>
              <a:bevelT/>
            </a:sp3d>
          </c:spPr>
          <c:invertIfNegative val="0"/>
          <c:dPt>
            <c:idx val="0"/>
            <c:invertIfNegative val="0"/>
            <c:bubble3D val="0"/>
            <c:spPr>
              <a:solidFill>
                <a:srgbClr val="005426"/>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C515-4D5F-B7CD-B4F3D787711B}"/>
              </c:ext>
            </c:extLst>
          </c:dPt>
          <c:dPt>
            <c:idx val="1"/>
            <c:invertIfNegative val="0"/>
            <c:bubble3D val="0"/>
            <c:spPr>
              <a:solidFill>
                <a:schemeClr val="accent2"/>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C515-4D5F-B7CD-B4F3D787711B}"/>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4-C515-4D5F-B7CD-B4F3D787711B}"/>
            </c:ext>
          </c:extLst>
        </c:ser>
        <c:dLbls>
          <c:showLegendKey val="0"/>
          <c:showVal val="1"/>
          <c:showCatName val="0"/>
          <c:showSerName val="0"/>
          <c:showPercent val="0"/>
          <c:showBubbleSize val="0"/>
        </c:dLbls>
        <c:gapWidth val="300"/>
        <c:shape val="box"/>
        <c:axId val="1316496896"/>
        <c:axId val="1316498528"/>
        <c:axId val="0"/>
      </c:bar3DChart>
      <c:catAx>
        <c:axId val="131649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6498528"/>
        <c:crosses val="autoZero"/>
        <c:auto val="1"/>
        <c:lblAlgn val="ctr"/>
        <c:lblOffset val="100"/>
        <c:noMultiLvlLbl val="0"/>
      </c:catAx>
      <c:valAx>
        <c:axId val="1316498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6496896"/>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a:sp3d>
          </c:spPr>
          <c:dPt>
            <c:idx val="0"/>
            <c:bubble3D val="0"/>
            <c:spPr>
              <a:solidFill>
                <a:srgbClr val="10541D"/>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AEFA-41AD-8DB4-1FE8E21D3DB1}"/>
              </c:ext>
            </c:extLst>
          </c:dPt>
          <c:dPt>
            <c:idx val="1"/>
            <c:bubble3D val="0"/>
            <c:spPr>
              <a:solidFill>
                <a:schemeClr val="accent2">
                  <a:lumMod val="75000"/>
                </a:schemeClr>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AEFA-41AD-8DB4-1FE8E21D3DB1}"/>
              </c:ext>
            </c:extLst>
          </c:dPt>
          <c:dPt>
            <c:idx val="2"/>
            <c:bubble3D val="0"/>
            <c:spPr>
              <a:solidFill>
                <a:schemeClr val="accent1"/>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5-AEFA-41AD-8DB4-1FE8E21D3DB1}"/>
              </c:ext>
            </c:extLst>
          </c:dPt>
          <c:dLbls>
            <c:dLbl>
              <c:idx val="0"/>
              <c:layout>
                <c:manualLayout>
                  <c:x val="0.2281307469016704"/>
                  <c:y val="-0.2114537444933921"/>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AEFA-41AD-8DB4-1FE8E21D3DB1}"/>
                </c:ext>
                <c:ext xmlns:c15="http://schemas.microsoft.com/office/drawing/2012/chart" uri="{CE6537A1-D6FC-4f65-9D91-7224C49458BB}">
                  <c15:layout>
                    <c:manualLayout>
                      <c:w val="0.28197875927760685"/>
                      <c:h val="0.19991212552175469"/>
                    </c:manualLayout>
                  </c15:layout>
                </c:ext>
              </c:extLst>
            </c:dLbl>
            <c:dLbl>
              <c:idx val="1"/>
              <c:layout>
                <c:manualLayout>
                  <c:x val="0.21906619331543095"/>
                  <c:y val="0.17033796986830391"/>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AEFA-41AD-8DB4-1FE8E21D3DB1}"/>
                </c:ext>
                <c:ext xmlns:c15="http://schemas.microsoft.com/office/drawing/2012/chart" uri="{CE6537A1-D6FC-4f65-9D91-7224C49458BB}">
                  <c15:layout>
                    <c:manualLayout>
                      <c:w val="0.34664476543081124"/>
                      <c:h val="0.19991212552175469"/>
                    </c:manualLayout>
                  </c15:layout>
                </c:ext>
              </c:extLst>
            </c:dLbl>
            <c:dLbl>
              <c:idx val="2"/>
              <c:layout>
                <c:manualLayout>
                  <c:x val="-0.22428504240438155"/>
                  <c:y val="-0.37591776798825255"/>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AEFA-41AD-8DB4-1FE8E21D3DB1}"/>
                </c:ext>
                <c:ext xmlns:c15="http://schemas.microsoft.com/office/drawing/2012/chart" uri="{CE6537A1-D6FC-4f65-9D91-7224C49458BB}">
                  <c15:layout>
                    <c:manualLayout>
                      <c:w val="0.21589580204208578"/>
                      <c:h val="0.26067547723935391"/>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6-AEFA-41AD-8DB4-1FE8E21D3DB1}"/>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7"/>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861111111111111"/>
          <c:y val="0.18287037037037041"/>
          <c:w val="0.68888888888888888"/>
          <c:h val="0.65740740740740744"/>
        </c:manualLayout>
      </c:layout>
      <c:pie3DChart>
        <c:varyColors val="1"/>
        <c:ser>
          <c:idx val="0"/>
          <c:order val="0"/>
          <c:spPr>
            <a:effectLst/>
            <a:scene3d>
              <a:camera prst="orthographicFront"/>
              <a:lightRig rig="threePt" dir="t"/>
            </a:scene3d>
            <a:sp3d>
              <a:bevelT w="114300" prst="artDeco"/>
              <a:contourClr>
                <a:srgbClr val="000000"/>
              </a:contourClr>
            </a:sp3d>
          </c:spPr>
          <c:explosion val="10"/>
          <c:dPt>
            <c:idx val="0"/>
            <c:bubble3D val="0"/>
            <c:explosion val="12"/>
            <c:spPr>
              <a:solidFill>
                <a:schemeClr val="accent1">
                  <a:lumMod val="5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1-D595-4E83-802E-C15A1219266A}"/>
              </c:ext>
            </c:extLst>
          </c:dPt>
          <c:dPt>
            <c:idx val="1"/>
            <c:bubble3D val="0"/>
            <c:spPr>
              <a:solidFill>
                <a:schemeClr val="accent6"/>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3-D595-4E83-802E-C15A1219266A}"/>
              </c:ext>
            </c:extLst>
          </c:dPt>
          <c:dPt>
            <c:idx val="2"/>
            <c:bubble3D val="0"/>
            <c:spPr>
              <a:solidFill>
                <a:schemeClr val="accent3"/>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5-D595-4E83-802E-C15A1219266A}"/>
              </c:ext>
            </c:extLst>
          </c:dPt>
          <c:dPt>
            <c:idx val="3"/>
            <c:bubble3D val="0"/>
            <c:spPr>
              <a:solidFill>
                <a:srgbClr val="00B0F0"/>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7-D595-4E83-802E-C15A1219266A}"/>
              </c:ext>
            </c:extLst>
          </c:dPt>
          <c:dPt>
            <c:idx val="4"/>
            <c:bubble3D val="0"/>
            <c:spPr>
              <a:solidFill>
                <a:schemeClr val="accent5"/>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9-D595-4E83-802E-C15A1219266A}"/>
              </c:ext>
            </c:extLst>
          </c:dPt>
          <c:dPt>
            <c:idx val="5"/>
            <c:bubble3D val="0"/>
            <c:spPr>
              <a:solidFill>
                <a:srgbClr val="FFC000"/>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B-D595-4E83-802E-C15A1219266A}"/>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D-D595-4E83-802E-C15A1219266A}"/>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F-D595-4E83-802E-C15A1219266A}"/>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11-D595-4E83-802E-C15A1219266A}"/>
              </c:ext>
            </c:extLst>
          </c:dPt>
          <c:dPt>
            <c:idx val="9"/>
            <c:bubble3D val="0"/>
            <c:spPr>
              <a:solidFill>
                <a:schemeClr val="accent4">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13-D595-4E83-802E-C15A1219266A}"/>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'Sector Allocation'!$B$145:$B$154</c:f>
              <c:strCache>
                <c:ptCount val="10"/>
                <c:pt idx="0">
                  <c:v>Governance</c:v>
                </c:pt>
                <c:pt idx="1">
                  <c:v>Agriculture</c:v>
                </c:pt>
                <c:pt idx="2">
                  <c:v>Commerce</c:v>
                </c:pt>
                <c:pt idx="3">
                  <c:v>Works</c:v>
                </c:pt>
                <c:pt idx="4">
                  <c:v>Water</c:v>
                </c:pt>
                <c:pt idx="5">
                  <c:v>Justice</c:v>
                </c:pt>
                <c:pt idx="6">
                  <c:v>Social</c:v>
                </c:pt>
                <c:pt idx="7">
                  <c:v>Education</c:v>
                </c:pt>
                <c:pt idx="8">
                  <c:v>Health</c:v>
                </c:pt>
                <c:pt idx="9">
                  <c:v>Environment</c:v>
                </c:pt>
              </c:strCache>
            </c:strRef>
          </c:cat>
          <c:val>
            <c:numRef>
              <c:f>'Sector Allocation'!$C$145:$C$154</c:f>
              <c:numCache>
                <c:formatCode>0.00"bn"</c:formatCode>
                <c:ptCount val="10"/>
                <c:pt idx="0">
                  <c:v>33.100632240549999</c:v>
                </c:pt>
                <c:pt idx="1">
                  <c:v>4.3026185400000001</c:v>
                </c:pt>
                <c:pt idx="2">
                  <c:v>4.6458259200000001</c:v>
                </c:pt>
                <c:pt idx="3">
                  <c:v>24.183614196000001</c:v>
                </c:pt>
                <c:pt idx="4">
                  <c:v>2.2722963799999998</c:v>
                </c:pt>
                <c:pt idx="5">
                  <c:v>3.0832069400000002</c:v>
                </c:pt>
                <c:pt idx="6">
                  <c:v>1.28310792</c:v>
                </c:pt>
                <c:pt idx="7">
                  <c:v>21.8609901144</c:v>
                </c:pt>
                <c:pt idx="8">
                  <c:v>11.987617011079999</c:v>
                </c:pt>
                <c:pt idx="9">
                  <c:v>1.59419182</c:v>
                </c:pt>
              </c:numCache>
            </c:numRef>
          </c:val>
          <c:extLst xmlns:c16r2="http://schemas.microsoft.com/office/drawing/2015/06/chart">
            <c:ext xmlns:c16="http://schemas.microsoft.com/office/drawing/2014/chart" uri="{C3380CC4-5D6E-409C-BE32-E72D297353CC}">
              <c16:uniqueId val="{00000014-D595-4E83-802E-C15A1219266A}"/>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20"/>
      <c:rotY val="5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invertIfNegative val="0"/>
          <c:dPt>
            <c:idx val="0"/>
            <c:invertIfNegative val="0"/>
            <c:bubble3D val="0"/>
            <c:explosion val="12"/>
            <c:spPr>
              <a:solidFill>
                <a:schemeClr val="accent1">
                  <a:lumMod val="50000"/>
                </a:schemeClr>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1-BE20-49A2-A0B9-C8BC42A0C15F}"/>
              </c:ext>
            </c:extLst>
          </c:dPt>
          <c:dPt>
            <c:idx val="1"/>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3-BE20-49A2-A0B9-C8BC42A0C15F}"/>
              </c:ext>
            </c:extLst>
          </c:dPt>
          <c:dPt>
            <c:idx val="3"/>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5-BE20-49A2-A0B9-C8BC42A0C15F}"/>
              </c:ext>
            </c:extLst>
          </c:dPt>
          <c:dPt>
            <c:idx val="5"/>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7-BE20-49A2-A0B9-C8BC42A0C1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'Sector Allocation'!$B$145:$B$154</c:f>
              <c:strCache>
                <c:ptCount val="10"/>
                <c:pt idx="0">
                  <c:v>Governance</c:v>
                </c:pt>
                <c:pt idx="1">
                  <c:v>Agriculture</c:v>
                </c:pt>
                <c:pt idx="2">
                  <c:v>Commerce</c:v>
                </c:pt>
                <c:pt idx="3">
                  <c:v>Works</c:v>
                </c:pt>
                <c:pt idx="4">
                  <c:v>Water</c:v>
                </c:pt>
                <c:pt idx="5">
                  <c:v>Justice</c:v>
                </c:pt>
                <c:pt idx="6">
                  <c:v>Social</c:v>
                </c:pt>
                <c:pt idx="7">
                  <c:v>Education</c:v>
                </c:pt>
                <c:pt idx="8">
                  <c:v>Health</c:v>
                </c:pt>
                <c:pt idx="9">
                  <c:v>Environment</c:v>
                </c:pt>
              </c:strCache>
            </c:strRef>
          </c:cat>
          <c:val>
            <c:numRef>
              <c:f>'Sector Allocation'!$C$145:$C$154</c:f>
              <c:numCache>
                <c:formatCode>0.00"bn"</c:formatCode>
                <c:ptCount val="10"/>
                <c:pt idx="0">
                  <c:v>33.100632240549999</c:v>
                </c:pt>
                <c:pt idx="1">
                  <c:v>4.3026185400000001</c:v>
                </c:pt>
                <c:pt idx="2">
                  <c:v>4.6458259200000001</c:v>
                </c:pt>
                <c:pt idx="3">
                  <c:v>24.183614196000001</c:v>
                </c:pt>
                <c:pt idx="4">
                  <c:v>2.2722963799999998</c:v>
                </c:pt>
                <c:pt idx="5">
                  <c:v>3.0832069400000002</c:v>
                </c:pt>
                <c:pt idx="6">
                  <c:v>1.28310792</c:v>
                </c:pt>
                <c:pt idx="7">
                  <c:v>21.8609901144</c:v>
                </c:pt>
                <c:pt idx="8">
                  <c:v>11.987617011079999</c:v>
                </c:pt>
                <c:pt idx="9">
                  <c:v>1.59419182</c:v>
                </c:pt>
              </c:numCache>
            </c:numRef>
          </c:val>
          <c:extLst xmlns:c16r2="http://schemas.microsoft.com/office/drawing/2015/06/chart">
            <c:ext xmlns:c16="http://schemas.microsoft.com/office/drawing/2014/chart" uri="{C3380CC4-5D6E-409C-BE32-E72D297353CC}">
              <c16:uniqueId val="{00000008-BE20-49A2-A0B9-C8BC42A0C15F}"/>
            </c:ext>
          </c:extLst>
        </c:ser>
        <c:dLbls>
          <c:showLegendKey val="0"/>
          <c:showVal val="1"/>
          <c:showCatName val="0"/>
          <c:showSerName val="0"/>
          <c:showPercent val="0"/>
          <c:showBubbleSize val="0"/>
        </c:dLbls>
        <c:gapWidth val="300"/>
        <c:shape val="box"/>
        <c:axId val="1316499072"/>
        <c:axId val="1558713072"/>
        <c:axId val="0"/>
      </c:bar3DChart>
      <c:catAx>
        <c:axId val="131649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8713072"/>
        <c:crosses val="autoZero"/>
        <c:auto val="1"/>
        <c:lblAlgn val="ctr"/>
        <c:lblOffset val="100"/>
        <c:noMultiLvlLbl val="0"/>
      </c:catAx>
      <c:valAx>
        <c:axId val="15587130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649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
      <c:rotY val="1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w="25400">
              <a:solidFill>
                <a:schemeClr val="lt1"/>
              </a:solidFill>
            </a:ln>
            <a:effectLst/>
            <a:scene3d>
              <a:camera prst="orthographicFront"/>
              <a:lightRig rig="threePt" dir="t"/>
            </a:scene3d>
            <a:sp3d contourW="25400">
              <a:bevelT/>
              <a:contourClr>
                <a:schemeClr val="lt1"/>
              </a:contourClr>
            </a:sp3d>
          </c:spPr>
          <c:invertIfNegative val="0"/>
          <c:dPt>
            <c:idx val="0"/>
            <c:invertIfNegative val="0"/>
            <c:bubble3D val="0"/>
            <c:explosion val="3"/>
            <c:spPr>
              <a:solidFill>
                <a:schemeClr val="accent6">
                  <a:lumMod val="75000"/>
                </a:schemeClr>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1-D56B-47AA-B3A3-AABA86923247}"/>
              </c:ext>
            </c:extLst>
          </c:dPt>
          <c:dPt>
            <c:idx val="1"/>
            <c:invertIfNegative val="0"/>
            <c:bubble3D val="0"/>
            <c:explosion val="5"/>
            <c:spPr>
              <a:solidFill>
                <a:schemeClr val="accent5"/>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3-D56B-47AA-B3A3-AABA86923247}"/>
              </c:ext>
            </c:extLst>
          </c:dPt>
          <c:dPt>
            <c:idx val="2"/>
            <c:invertIfNegative val="0"/>
            <c:bubble3D val="0"/>
            <c:explosion val="3"/>
            <c:spPr>
              <a:solidFill>
                <a:schemeClr val="accent2">
                  <a:lumMod val="75000"/>
                </a:schemeClr>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5-D56B-47AA-B3A3-AABA86923247}"/>
              </c:ext>
            </c:extLst>
          </c:dPt>
          <c:dLbls>
            <c:dLbl>
              <c:idx val="0"/>
              <c:tx>
                <c:rich>
                  <a:bodyPr/>
                  <a:lstStyle/>
                  <a:p>
                    <a:fld id="{42926B89-D99B-4680-9E05-88C7C055854B}" type="VALUE">
                      <a:rPr lang="en-US"/>
                      <a:pPr/>
                      <a:t>[VALUE]</a:t>
                    </a:fld>
                    <a:endParaRPr lang="en-US"/>
                  </a:p>
                  <a:p>
                    <a:r>
                      <a:rPr lang="en-US"/>
                      <a:t>(27.13%)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6B-47AA-B3A3-AABA86923247}"/>
                </c:ext>
                <c:ext xmlns:c15="http://schemas.microsoft.com/office/drawing/2012/chart" uri="{CE6537A1-D6FC-4f65-9D91-7224C49458BB}">
                  <c15:dlblFieldTable/>
                  <c15:showDataLabelsRange val="0"/>
                </c:ext>
              </c:extLst>
            </c:dLbl>
            <c:dLbl>
              <c:idx val="1"/>
              <c:layout>
                <c:manualLayout>
                  <c:x val="1.4814814814814722E-2"/>
                  <c:y val="-6.5217391304347824E-2"/>
                </c:manualLayout>
              </c:layout>
              <c:tx>
                <c:rich>
                  <a:bodyPr/>
                  <a:lstStyle/>
                  <a:p>
                    <a:fld id="{A52E4A77-C223-48C6-8127-BB91026D5486}" type="VALUE">
                      <a:rPr lang="en-US"/>
                      <a:pPr/>
                      <a:t>[VALUE]</a:t>
                    </a:fld>
                    <a:endParaRPr lang="en-US"/>
                  </a:p>
                  <a:p>
                    <a:r>
                      <a:rPr lang="en-US"/>
                      <a:t>26.23%)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56B-47AA-B3A3-AABA86923247}"/>
                </c:ext>
                <c:ext xmlns:c15="http://schemas.microsoft.com/office/drawing/2012/chart" uri="{CE6537A1-D6FC-4f65-9D91-7224C49458BB}">
                  <c15:dlblFieldTable/>
                  <c15:showDataLabelsRange val="0"/>
                </c:ext>
              </c:extLst>
            </c:dLbl>
            <c:dLbl>
              <c:idx val="2"/>
              <c:layout>
                <c:manualLayout>
                  <c:x val="9.8765432098764597E-3"/>
                  <c:y val="-5.0724637681159437E-2"/>
                </c:manualLayout>
              </c:layout>
              <c:tx>
                <c:rich>
                  <a:bodyPr/>
                  <a:lstStyle/>
                  <a:p>
                    <a:fld id="{BD4F3FF7-3E6C-4553-85E7-3D6E5D9D2D7B}" type="VALUE">
                      <a:rPr lang="en-US"/>
                      <a:pPr/>
                      <a:t>[VALUE]</a:t>
                    </a:fld>
                    <a:endParaRPr lang="en-US"/>
                  </a:p>
                  <a:p>
                    <a:r>
                      <a:rPr lang="en-US"/>
                      <a:t>(46.64%)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56B-47AA-B3A3-AABA86923247}"/>
                </c:ex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Data'!$A$8:$A$10</c:f>
              <c:strCache>
                <c:ptCount val="3"/>
                <c:pt idx="0">
                  <c:v>Personnel Cost</c:v>
                </c:pt>
                <c:pt idx="1">
                  <c:v>Overhead Cost</c:v>
                </c:pt>
                <c:pt idx="2">
                  <c:v>Capital Expenditure</c:v>
                </c:pt>
              </c:strCache>
            </c:strRef>
          </c:cat>
          <c:val>
            <c:numRef>
              <c:f>'Charts Data'!$B$8:$B$10</c:f>
              <c:numCache>
                <c:formatCode>_(* #,##0_);_(* \(#,##0\);_(* "-"??_);_(@_)</c:formatCode>
                <c:ptCount val="3"/>
                <c:pt idx="0">
                  <c:v>29386790819.84</c:v>
                </c:pt>
                <c:pt idx="1">
                  <c:v>28408510262.080002</c:v>
                </c:pt>
                <c:pt idx="2">
                  <c:v>50518800000.110001</c:v>
                </c:pt>
              </c:numCache>
            </c:numRef>
          </c:val>
          <c:extLst xmlns:c16r2="http://schemas.microsoft.com/office/drawing/2015/06/chart">
            <c:ext xmlns:c16="http://schemas.microsoft.com/office/drawing/2014/chart" uri="{C3380CC4-5D6E-409C-BE32-E72D297353CC}">
              <c16:uniqueId val="{00000006-D56B-47AA-B3A3-AABA86923247}"/>
            </c:ext>
          </c:extLst>
        </c:ser>
        <c:dLbls>
          <c:showLegendKey val="0"/>
          <c:showVal val="1"/>
          <c:showCatName val="0"/>
          <c:showSerName val="0"/>
          <c:showPercent val="0"/>
          <c:showBubbleSize val="0"/>
        </c:dLbls>
        <c:gapWidth val="75"/>
        <c:shape val="box"/>
        <c:axId val="1456443008"/>
        <c:axId val="1456439744"/>
        <c:axId val="0"/>
      </c:bar3DChart>
      <c:catAx>
        <c:axId val="145644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439744"/>
        <c:crosses val="autoZero"/>
        <c:auto val="1"/>
        <c:lblAlgn val="ctr"/>
        <c:lblOffset val="100"/>
        <c:noMultiLvlLbl val="0"/>
      </c:catAx>
      <c:valAx>
        <c:axId val="145643974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4430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w="114300" prst="artDeco"/>
            </a:sp3d>
          </c:spPr>
          <c:dPt>
            <c:idx val="0"/>
            <c:bubble3D val="0"/>
            <c:spPr>
              <a:solidFill>
                <a:schemeClr val="accent2">
                  <a:lumMod val="75000"/>
                </a:schemeClr>
              </a:solidFill>
              <a:ln w="1905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1633-40C3-946B-4F5E26093E1C}"/>
              </c:ext>
            </c:extLst>
          </c:dPt>
          <c:dPt>
            <c:idx val="1"/>
            <c:bubble3D val="0"/>
            <c:spPr>
              <a:solidFill>
                <a:schemeClr val="accent5">
                  <a:lumMod val="75000"/>
                </a:schemeClr>
              </a:solidFill>
              <a:ln w="1905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1633-40C3-946B-4F5E26093E1C}"/>
              </c:ext>
            </c:extLst>
          </c:dPt>
          <c:dLbls>
            <c:dLbl>
              <c:idx val="0"/>
              <c:layout>
                <c:manualLayout>
                  <c:x val="0.25732768144580281"/>
                  <c:y val="0.1254039673612227"/>
                </c:manualLayout>
              </c:layou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1633-40C3-946B-4F5E26093E1C}"/>
                </c:ext>
                <c:ext xmlns:c15="http://schemas.microsoft.com/office/drawing/2012/chart" uri="{CE6537A1-D6FC-4f65-9D91-7224C49458BB}"/>
              </c:extLst>
            </c:dLbl>
            <c:dLbl>
              <c:idx val="1"/>
              <c:layout>
                <c:manualLayout>
                  <c:x val="-0.16622144623128868"/>
                  <c:y val="0.19263456090651548"/>
                </c:manualLayout>
              </c:layou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1633-40C3-946B-4F5E26093E1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19050"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Data'!$A$3:$A$4</c:f>
              <c:strCache>
                <c:ptCount val="2"/>
                <c:pt idx="0">
                  <c:v>Capital Receipt</c:v>
                </c:pt>
                <c:pt idx="1">
                  <c:v>Total Recurrent Revenue  </c:v>
                </c:pt>
              </c:strCache>
            </c:strRef>
          </c:cat>
          <c:val>
            <c:numRef>
              <c:f>'Charts Data'!$B$3:$B$4</c:f>
              <c:numCache>
                <c:formatCode>_(* #,##0_);_(* \(#,##0\);_(* "-"??_);_(@_)</c:formatCode>
                <c:ptCount val="2"/>
                <c:pt idx="0">
                  <c:v>32165000000</c:v>
                </c:pt>
                <c:pt idx="1">
                  <c:v>76149101082</c:v>
                </c:pt>
              </c:numCache>
            </c:numRef>
          </c:val>
          <c:extLst xmlns:c16r2="http://schemas.microsoft.com/office/drawing/2015/06/chart">
            <c:ext xmlns:c16="http://schemas.microsoft.com/office/drawing/2014/chart" uri="{C3380CC4-5D6E-409C-BE32-E72D297353CC}">
              <c16:uniqueId val="{00000004-1633-40C3-946B-4F5E26093E1C}"/>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zero"/>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15802259042518"/>
          <c:y val="0.11861417322834648"/>
          <c:w val="0.55989158055352306"/>
          <c:h val="0.75783561265368227"/>
        </c:manualLayout>
      </c:layout>
      <c:barChart>
        <c:barDir val="col"/>
        <c:grouping val="clustered"/>
        <c:varyColors val="0"/>
        <c:ser>
          <c:idx val="0"/>
          <c:order val="0"/>
          <c:spPr>
            <a:solidFill>
              <a:schemeClr val="accent1"/>
            </a:solidFill>
            <a:ln w="12700">
              <a:solidFill>
                <a:schemeClr val="lt1"/>
              </a:solidFill>
            </a:ln>
            <a:effectLst/>
            <a:scene3d>
              <a:camera prst="orthographicFront"/>
              <a:lightRig rig="threePt" dir="t"/>
            </a:scene3d>
            <a:sp3d>
              <a:bevelT w="114300" prst="artDeco"/>
            </a:sp3d>
          </c:spPr>
          <c:invertIfNegative val="0"/>
          <c:dPt>
            <c:idx val="0"/>
            <c:invertIfNegative val="0"/>
            <c:bubble3D val="0"/>
            <c:spPr>
              <a:solidFill>
                <a:schemeClr val="accent6">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4451-4734-883A-753F04564168}"/>
              </c:ext>
            </c:extLst>
          </c:dPt>
          <c:dPt>
            <c:idx val="1"/>
            <c:invertIfNegative val="0"/>
            <c:bubble3D val="0"/>
            <c:spPr>
              <a:solidFill>
                <a:schemeClr val="accent2">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4451-4734-883A-753F04564168}"/>
              </c:ext>
            </c:extLst>
          </c:dPt>
          <c:dPt>
            <c:idx val="2"/>
            <c:invertIfNegative val="0"/>
            <c:bubble3D val="0"/>
            <c:spPr>
              <a:solidFill>
                <a:schemeClr val="accent5">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5-4451-4734-883A-753F04564168}"/>
              </c:ext>
            </c:extLst>
          </c:dPt>
          <c:dLbls>
            <c:dLbl>
              <c:idx val="0"/>
              <c:layout>
                <c:manualLayout>
                  <c:x val="0"/>
                  <c:y val="-8.15808813372014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451-4734-883A-753F04564168}"/>
                </c:ext>
                <c:ext xmlns:c15="http://schemas.microsoft.com/office/drawing/2012/chart" uri="{CE6537A1-D6FC-4f65-9D91-7224C49458BB}"/>
              </c:extLst>
            </c:dLbl>
            <c:dLbl>
              <c:idx val="1"/>
              <c:layout>
                <c:manualLayout>
                  <c:x val="-4.9645399312261369E-2"/>
                  <c:y val="-8.59649122807018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451-4734-883A-753F04564168}"/>
                </c:ext>
                <c:ext xmlns:c15="http://schemas.microsoft.com/office/drawing/2012/chart" uri="{CE6537A1-D6FC-4f65-9D91-7224C49458BB}"/>
              </c:extLst>
            </c:dLbl>
            <c:dLbl>
              <c:idx val="2"/>
              <c:layout>
                <c:manualLayout>
                  <c:x val="0.20159308307609383"/>
                  <c:y val="-7.89473684210525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451-4734-883A-753F0456416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19050" cap="flat" cmpd="sng" algn="ctr">
                      <a:solidFill>
                        <a:schemeClr val="accent2"/>
                      </a:solidFill>
                      <a:round/>
                    </a:ln>
                    <a:effectLst/>
                  </c:spPr>
                </c15:leaderLines>
              </c:ext>
            </c:extLst>
          </c:dLbls>
          <c:cat>
            <c:strRef>
              <c:f>'Charts Data'!$A$2:$A$4</c:f>
              <c:strCache>
                <c:ptCount val="3"/>
                <c:pt idx="1">
                  <c:v>Capital Receipt</c:v>
                </c:pt>
                <c:pt idx="2">
                  <c:v>Total Recurrent Revenue  </c:v>
                </c:pt>
              </c:strCache>
            </c:strRef>
          </c:cat>
          <c:val>
            <c:numRef>
              <c:f>'Charts Data'!$B$2:$B$4</c:f>
              <c:numCache>
                <c:formatCode>_(* #,##0_);_(* \(#,##0\);_(* "-"??_);_(@_)</c:formatCode>
                <c:ptCount val="3"/>
                <c:pt idx="1">
                  <c:v>32165000000</c:v>
                </c:pt>
                <c:pt idx="2">
                  <c:v>76149101082</c:v>
                </c:pt>
              </c:numCache>
            </c:numRef>
          </c:val>
          <c:extLst xmlns:c16r2="http://schemas.microsoft.com/office/drawing/2015/06/chart">
            <c:ext xmlns:c16="http://schemas.microsoft.com/office/drawing/2014/chart" uri="{C3380CC4-5D6E-409C-BE32-E72D297353CC}">
              <c16:uniqueId val="{00000006-4451-4734-883A-753F04564168}"/>
            </c:ext>
          </c:extLst>
        </c:ser>
        <c:dLbls>
          <c:showLegendKey val="0"/>
          <c:showVal val="1"/>
          <c:showCatName val="0"/>
          <c:showSerName val="0"/>
          <c:showPercent val="0"/>
          <c:showBubbleSize val="0"/>
        </c:dLbls>
        <c:gapWidth val="75"/>
        <c:overlap val="40"/>
        <c:axId val="1456440288"/>
        <c:axId val="1456441920"/>
      </c:barChart>
      <c:catAx>
        <c:axId val="145644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441920"/>
        <c:crosses val="autoZero"/>
        <c:auto val="1"/>
        <c:lblAlgn val="ctr"/>
        <c:lblOffset val="100"/>
        <c:noMultiLvlLbl val="0"/>
      </c:catAx>
      <c:valAx>
        <c:axId val="14564419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4402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D6F-41E9-B0B1-DD0F09921251}"/>
              </c:ext>
            </c:extLst>
          </c:dPt>
          <c:dPt>
            <c:idx val="1"/>
            <c:bubble3D val="0"/>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D6F-41E9-B0B1-DD0F09921251}"/>
              </c:ext>
            </c:extLst>
          </c:dPt>
          <c:dPt>
            <c:idx val="2"/>
            <c:bubble3D val="0"/>
            <c:spPr>
              <a:solidFill>
                <a:schemeClr val="accent3"/>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D6F-41E9-B0B1-DD0F099212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Data'!$A$8:$A$10</c:f>
              <c:strCache>
                <c:ptCount val="3"/>
                <c:pt idx="0">
                  <c:v>Personnel Cost</c:v>
                </c:pt>
                <c:pt idx="1">
                  <c:v>Overhead Cost</c:v>
                </c:pt>
                <c:pt idx="2">
                  <c:v>Capital Expenditure</c:v>
                </c:pt>
              </c:strCache>
            </c:strRef>
          </c:cat>
          <c:val>
            <c:numRef>
              <c:f>'Charts Data'!$B$8:$B$10</c:f>
              <c:numCache>
                <c:formatCode>_(* #,##0_);_(* \(#,##0\);_(* "-"??_);_(@_)</c:formatCode>
                <c:ptCount val="3"/>
                <c:pt idx="0">
                  <c:v>29386790819.84</c:v>
                </c:pt>
                <c:pt idx="1">
                  <c:v>28408510262.080002</c:v>
                </c:pt>
                <c:pt idx="2">
                  <c:v>50518800000.110001</c:v>
                </c:pt>
              </c:numCache>
            </c:numRef>
          </c:val>
          <c:extLst xmlns:c16r2="http://schemas.microsoft.com/office/drawing/2015/06/chart">
            <c:ext xmlns:c16="http://schemas.microsoft.com/office/drawing/2014/chart" uri="{C3380CC4-5D6E-409C-BE32-E72D297353CC}">
              <c16:uniqueId val="{00000006-CD6F-41E9-B0B1-DD0F09921251}"/>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138888888888888"/>
          <c:y val="0.16898148148148148"/>
          <c:w val="0.71944444444444444"/>
          <c:h val="0.68055555555555547"/>
        </c:manualLayout>
      </c:layout>
      <c:pie3DChart>
        <c:varyColors val="1"/>
        <c:ser>
          <c:idx val="0"/>
          <c:order val="0"/>
          <c:dPt>
            <c:idx val="0"/>
            <c:bubble3D val="0"/>
            <c:explosion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1-853D-4AA2-8BD0-72B1CF25C89C}"/>
              </c:ext>
            </c:extLst>
          </c:dPt>
          <c:dPt>
            <c:idx val="1"/>
            <c:bubble3D val="0"/>
            <c:explosion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3-853D-4AA2-8BD0-72B1CF25C89C}"/>
              </c:ext>
            </c:extLst>
          </c:dPt>
          <c:dPt>
            <c:idx val="2"/>
            <c:bubble3D val="0"/>
            <c:explosion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5-853D-4AA2-8BD0-72B1CF25C89C}"/>
              </c:ext>
            </c:extLst>
          </c:dPt>
          <c:dPt>
            <c:idx val="3"/>
            <c:bubble3D val="0"/>
            <c:explosion val="9"/>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7-853D-4AA2-8BD0-72B1CF25C89C}"/>
              </c:ext>
            </c:extLst>
          </c:dPt>
          <c:dPt>
            <c:idx val="4"/>
            <c:bubble3D val="0"/>
            <c:explosion val="9"/>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9-853D-4AA2-8BD0-72B1CF25C89C}"/>
              </c:ext>
            </c:extLst>
          </c:dPt>
          <c:dPt>
            <c:idx val="5"/>
            <c:bubble3D val="0"/>
            <c:explosion val="8"/>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B-853D-4AA2-8BD0-72B1CF25C89C}"/>
              </c:ext>
            </c:extLst>
          </c:dPt>
          <c:dPt>
            <c:idx val="6"/>
            <c:bubble3D val="0"/>
            <c:explosion val="11"/>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D-853D-4AA2-8BD0-72B1CF25C89C}"/>
              </c:ext>
            </c:extLst>
          </c:dPt>
          <c:dPt>
            <c:idx val="7"/>
            <c:bubble3D val="0"/>
            <c:explosion val="4"/>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F-853D-4AA2-8BD0-72B1CF25C89C}"/>
              </c:ext>
            </c:extLst>
          </c:dPt>
          <c:dPt>
            <c:idx val="8"/>
            <c:bubble3D val="0"/>
            <c:explosion val="6"/>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11-853D-4AA2-8BD0-72B1CF25C89C}"/>
              </c:ext>
            </c:extLst>
          </c:dPt>
          <c:dPt>
            <c:idx val="9"/>
            <c:bubble3D val="0"/>
            <c:explosion val="8"/>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13-853D-4AA2-8BD0-72B1CF25C89C}"/>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14-853D-4AA2-8BD0-72B1CF25C89C}"/>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00-6A15-4E7D-9E98-BC69BF4FE791}"/>
            </c:ext>
          </c:extLst>
        </c:ser>
        <c:dLbls>
          <c:showLegendKey val="0"/>
          <c:showVal val="1"/>
          <c:showCatName val="0"/>
          <c:showSerName val="0"/>
          <c:showPercent val="0"/>
          <c:showBubbleSize val="0"/>
        </c:dLbls>
        <c:gapWidth val="300"/>
        <c:shape val="box"/>
        <c:axId val="1456442464"/>
        <c:axId val="1456443552"/>
        <c:axId val="0"/>
      </c:bar3DChart>
      <c:catAx>
        <c:axId val="14564424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6443552"/>
        <c:crosses val="autoZero"/>
        <c:auto val="1"/>
        <c:lblAlgn val="ctr"/>
        <c:lblOffset val="100"/>
        <c:noMultiLvlLbl val="0"/>
      </c:catAx>
      <c:valAx>
        <c:axId val="14564435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644246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tx2">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0-93C8-4E09-B2FE-1276F4D09B15}"/>
            </c:ext>
          </c:extLst>
        </c:ser>
        <c:dLbls>
          <c:showLegendKey val="0"/>
          <c:showVal val="1"/>
          <c:showCatName val="0"/>
          <c:showSerName val="0"/>
          <c:showPercent val="0"/>
          <c:showBubbleSize val="0"/>
        </c:dLbls>
        <c:gapWidth val="300"/>
        <c:shape val="box"/>
        <c:axId val="1456445184"/>
        <c:axId val="1316501248"/>
        <c:axId val="0"/>
      </c:bar3DChart>
      <c:catAx>
        <c:axId val="1456445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16501248"/>
        <c:crosses val="autoZero"/>
        <c:auto val="1"/>
        <c:lblAlgn val="ctr"/>
        <c:lblOffset val="100"/>
        <c:noMultiLvlLbl val="0"/>
      </c:catAx>
      <c:valAx>
        <c:axId val="13165012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44518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a:prstClr val="black">
                  <a:alpha val="50000"/>
                </a:prstClr>
              </a:innerShdw>
            </a:effectLst>
            <a:scene3d>
              <a:camera prst="orthographicFront"/>
              <a:lightRig rig="threePt" dir="t"/>
            </a:scene3d>
            <a:sp3d>
              <a:bevelT w="114300" prst="artDeco"/>
            </a:sp3d>
          </c:spPr>
          <c:dPt>
            <c:idx val="0"/>
            <c:bubble3D val="0"/>
            <c:explosion val="7"/>
            <c:spPr>
              <a:solidFill>
                <a:schemeClr val="accent6">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8BA5-4A15-A22C-21F7D3428EFD}"/>
              </c:ext>
            </c:extLst>
          </c:dPt>
          <c:dPt>
            <c:idx val="1"/>
            <c:bubble3D val="0"/>
            <c:spPr>
              <a:solidFill>
                <a:schemeClr val="accent2">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8BA5-4A15-A22C-21F7D3428EFD}"/>
              </c:ext>
            </c:extLst>
          </c:dPt>
          <c:dPt>
            <c:idx val="2"/>
            <c:bubble3D val="0"/>
            <c:spPr>
              <a:solidFill>
                <a:schemeClr val="accent5">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5-8BA5-4A15-A22C-21F7D3428EFD}"/>
              </c:ext>
            </c:extLst>
          </c:dPt>
          <c:dLbls>
            <c:dLbl>
              <c:idx val="0"/>
              <c:layout>
                <c:manualLayout>
                  <c:x val="-0.19139449638323239"/>
                  <c:y val="-0.11331444759206796"/>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8BA5-4A15-A22C-21F7D3428EFD}"/>
                </c:ext>
                <c:ext xmlns:c15="http://schemas.microsoft.com/office/drawing/2012/chart" uri="{CE6537A1-D6FC-4f65-9D91-7224C49458BB}"/>
              </c:extLst>
            </c:dLbl>
            <c:dLbl>
              <c:idx val="1"/>
              <c:layout>
                <c:manualLayout>
                  <c:x val="0.1947165512995094"/>
                  <c:y val="0.12086874409820589"/>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8BA5-4A15-A22C-21F7D3428EFD}"/>
                </c:ext>
                <c:ext xmlns:c15="http://schemas.microsoft.com/office/drawing/2012/chart" uri="{CE6537A1-D6FC-4f65-9D91-7224C49458BB}"/>
              </c:extLst>
            </c:dLbl>
            <c:dLbl>
              <c:idx val="2"/>
              <c:layout>
                <c:manualLayout>
                  <c:x val="-0.16622144623128868"/>
                  <c:y val="0.19263456090651548"/>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8BA5-4A15-A22C-21F7D3428EF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19050" cap="flat" cmpd="sng" algn="ctr">
                  <a:solidFill>
                    <a:schemeClr val="accent2"/>
                  </a:solidFill>
                  <a:round/>
                </a:ln>
                <a:effectLst/>
              </c:spPr>
            </c:leaderLines>
            <c:extLst xmlns:c16r2="http://schemas.microsoft.com/office/drawing/2015/06/chart">
              <c:ext xmlns:c15="http://schemas.microsoft.com/office/drawing/2012/chart" uri="{CE6537A1-D6FC-4f65-9D91-7224C49458BB}"/>
            </c:extLst>
          </c:dLbls>
          <c:cat>
            <c:strRef>
              <c:f>'Charts Data'!$A$2:$A$4</c:f>
              <c:strCache>
                <c:ptCount val="3"/>
                <c:pt idx="1">
                  <c:v>Capital Receipt</c:v>
                </c:pt>
                <c:pt idx="2">
                  <c:v>Total Recurrent Revenue  </c:v>
                </c:pt>
              </c:strCache>
            </c:strRef>
          </c:cat>
          <c:val>
            <c:numRef>
              <c:f>'Charts Data'!$B$2:$B$4</c:f>
              <c:numCache>
                <c:formatCode>_(* #,##0_);_(* \(#,##0\);_(* "-"??_);_(@_)</c:formatCode>
                <c:ptCount val="3"/>
                <c:pt idx="1">
                  <c:v>32165000000</c:v>
                </c:pt>
                <c:pt idx="2">
                  <c:v>76149101082</c:v>
                </c:pt>
              </c:numCache>
            </c:numRef>
          </c:val>
          <c:extLst xmlns:c16r2="http://schemas.microsoft.com/office/drawing/2015/06/chart">
            <c:ext xmlns:c16="http://schemas.microsoft.com/office/drawing/2014/chart" uri="{C3380CC4-5D6E-409C-BE32-E72D297353CC}">
              <c16:uniqueId val="{00000006-8BA5-4A15-A22C-21F7D3428EFD}"/>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zero"/>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xdr:col>
      <xdr:colOff>400050</xdr:colOff>
      <xdr:row>0</xdr:row>
      <xdr:rowOff>0</xdr:rowOff>
    </xdr:from>
    <xdr:to>
      <xdr:col>10</xdr:col>
      <xdr:colOff>95250</xdr:colOff>
      <xdr:row>18</xdr:row>
      <xdr:rowOff>14287</xdr:rowOff>
    </xdr:to>
    <xdr:graphicFrame macro="">
      <xdr:nvGraphicFramePr>
        <xdr:cNvPr id="2" name="Chart 1">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295275</xdr:colOff>
      <xdr:row>19</xdr:row>
      <xdr:rowOff>152399</xdr:rowOff>
    </xdr:from>
    <xdr:to>
      <xdr:col>10</xdr:col>
      <xdr:colOff>257175</xdr:colOff>
      <xdr:row>31</xdr:row>
      <xdr:rowOff>142874</xdr:rowOff>
    </xdr:to>
    <xdr:graphicFrame macro="">
      <xdr:nvGraphicFramePr>
        <xdr:cNvPr id="3" name="Chart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847725</xdr:colOff>
      <xdr:row>41</xdr:row>
      <xdr:rowOff>152401</xdr:rowOff>
    </xdr:from>
    <xdr:to>
      <xdr:col>7</xdr:col>
      <xdr:colOff>423862</xdr:colOff>
      <xdr:row>56</xdr:row>
      <xdr:rowOff>95251</xdr:rowOff>
    </xdr:to>
    <xdr:graphicFrame macro="">
      <xdr:nvGraphicFramePr>
        <xdr:cNvPr id="4" name="Chart 3">
          <a:extLst>
            <a:ext uri="{FF2B5EF4-FFF2-40B4-BE49-F238E27FC236}">
              <a16:creationId xmlns=""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295275</xdr:colOff>
      <xdr:row>75</xdr:row>
      <xdr:rowOff>28576</xdr:rowOff>
    </xdr:from>
    <xdr:to>
      <xdr:col>10</xdr:col>
      <xdr:colOff>133349</xdr:colOff>
      <xdr:row>96</xdr:row>
      <xdr:rowOff>0</xdr:rowOff>
    </xdr:to>
    <xdr:graphicFrame macro="">
      <xdr:nvGraphicFramePr>
        <xdr:cNvPr id="5" name="Chart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52387</xdr:colOff>
      <xdr:row>1</xdr:row>
      <xdr:rowOff>171450</xdr:rowOff>
    </xdr:from>
    <xdr:to>
      <xdr:col>12</xdr:col>
      <xdr:colOff>23812</xdr:colOff>
      <xdr:row>16</xdr:row>
      <xdr:rowOff>57150</xdr:rowOff>
    </xdr:to>
    <xdr:graphicFrame macro="">
      <xdr:nvGraphicFramePr>
        <xdr:cNvPr id="6" name="Chart 5">
          <a:extLst>
            <a:ext uri="{FF2B5EF4-FFF2-40B4-BE49-F238E27FC236}">
              <a16:creationId xmlns=""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471487</xdr:colOff>
      <xdr:row>6</xdr:row>
      <xdr:rowOff>42862</xdr:rowOff>
    </xdr:from>
    <xdr:to>
      <xdr:col>11</xdr:col>
      <xdr:colOff>442912</xdr:colOff>
      <xdr:row>20</xdr:row>
      <xdr:rowOff>119062</xdr:rowOff>
    </xdr:to>
    <xdr:graphicFrame macro="">
      <xdr:nvGraphicFramePr>
        <xdr:cNvPr id="8" name="Chart 7">
          <a:extLst>
            <a:ext uri="{FF2B5EF4-FFF2-40B4-BE49-F238E27FC236}">
              <a16:creationId xmlns=""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538162</xdr:colOff>
      <xdr:row>15</xdr:row>
      <xdr:rowOff>128587</xdr:rowOff>
    </xdr:from>
    <xdr:to>
      <xdr:col>7</xdr:col>
      <xdr:colOff>223837</xdr:colOff>
      <xdr:row>30</xdr:row>
      <xdr:rowOff>14287</xdr:rowOff>
    </xdr:to>
    <xdr:graphicFrame macro="">
      <xdr:nvGraphicFramePr>
        <xdr:cNvPr id="10" name="Chart 9">
          <a:extLst>
            <a:ext uri="{FF2B5EF4-FFF2-40B4-BE49-F238E27FC236}">
              <a16:creationId xmlns=""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157162</xdr:colOff>
      <xdr:row>8</xdr:row>
      <xdr:rowOff>71437</xdr:rowOff>
    </xdr:from>
    <xdr:to>
      <xdr:col>8</xdr:col>
      <xdr:colOff>347662</xdr:colOff>
      <xdr:row>22</xdr:row>
      <xdr:rowOff>147637</xdr:rowOff>
    </xdr:to>
    <xdr:graphicFrame macro="">
      <xdr:nvGraphicFramePr>
        <xdr:cNvPr id="7" name="Chart 6">
          <a:extLst>
            <a:ext uri="{FF2B5EF4-FFF2-40B4-BE49-F238E27FC236}">
              <a16:creationId xmlns=""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74</xdr:row>
      <xdr:rowOff>95250</xdr:rowOff>
    </xdr:from>
    <xdr:to>
      <xdr:col>11</xdr:col>
      <xdr:colOff>566737</xdr:colOff>
      <xdr:row>92</xdr:row>
      <xdr:rowOff>28575</xdr:rowOff>
    </xdr:to>
    <xdr:graphicFrame macro="">
      <xdr:nvGraphicFramePr>
        <xdr:cNvPr id="8" name="Chart 7">
          <a:extLst>
            <a:ext uri="{FF2B5EF4-FFF2-40B4-BE49-F238E27FC236}">
              <a16:creationId xmlns=""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38</xdr:row>
      <xdr:rowOff>161925</xdr:rowOff>
    </xdr:from>
    <xdr:to>
      <xdr:col>10</xdr:col>
      <xdr:colOff>142875</xdr:colOff>
      <xdr:row>54</xdr:row>
      <xdr:rowOff>123825</xdr:rowOff>
    </xdr:to>
    <xdr:graphicFrame macro="">
      <xdr:nvGraphicFramePr>
        <xdr:cNvPr id="9" name="Chart 8">
          <a:extLst>
            <a:ext uri="{FF2B5EF4-FFF2-40B4-BE49-F238E27FC236}">
              <a16:creationId xmlns=""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381000</xdr:colOff>
      <xdr:row>4</xdr:row>
      <xdr:rowOff>123825</xdr:rowOff>
    </xdr:from>
    <xdr:to>
      <xdr:col>13</xdr:col>
      <xdr:colOff>352425</xdr:colOff>
      <xdr:row>19</xdr:row>
      <xdr:rowOff>9525</xdr:rowOff>
    </xdr:to>
    <xdr:graphicFrame macro="">
      <xdr:nvGraphicFramePr>
        <xdr:cNvPr id="10" name="Chart 9">
          <a:extLst>
            <a:ext uri="{FF2B5EF4-FFF2-40B4-BE49-F238E27FC236}">
              <a16:creationId xmlns=""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6</xdr:row>
      <xdr:rowOff>114300</xdr:rowOff>
    </xdr:from>
    <xdr:to>
      <xdr:col>6</xdr:col>
      <xdr:colOff>333375</xdr:colOff>
      <xdr:row>17</xdr:row>
      <xdr:rowOff>180975</xdr:rowOff>
    </xdr:to>
    <xdr:graphicFrame macro="">
      <xdr:nvGraphicFramePr>
        <xdr:cNvPr id="11" name="Chart 10">
          <a:extLst>
            <a:ext uri="{FF2B5EF4-FFF2-40B4-BE49-F238E27FC236}">
              <a16:creationId xmlns=""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15876</xdr:rowOff>
    </xdr:from>
    <xdr:to>
      <xdr:col>12</xdr:col>
      <xdr:colOff>656672</xdr:colOff>
      <xdr:row>5</xdr:row>
      <xdr:rowOff>428626</xdr:rowOff>
    </xdr:to>
    <xdr:sp macro="" textlink="">
      <xdr:nvSpPr>
        <xdr:cNvPr id="2" name="Half Frame 1">
          <a:extLst>
            <a:ext uri="{FF2B5EF4-FFF2-40B4-BE49-F238E27FC236}">
              <a16:creationId xmlns="" xmlns:a16="http://schemas.microsoft.com/office/drawing/2014/main" id="{00000000-0008-0000-0500-000002000000}"/>
            </a:ext>
          </a:extLst>
        </xdr:cNvPr>
        <xdr:cNvSpPr/>
      </xdr:nvSpPr>
      <xdr:spPr>
        <a:xfrm>
          <a:off x="76200" y="15876"/>
          <a:ext cx="9095822" cy="3260725"/>
        </a:xfrm>
        <a:prstGeom prst="halfFrame">
          <a:avLst>
            <a:gd name="adj1" fmla="val 4725"/>
            <a:gd name="adj2" fmla="val 4467"/>
          </a:avLst>
        </a:prstGeom>
        <a:blipFill>
          <a:blip xmlns:r="http://schemas.openxmlformats.org/officeDocument/2006/relationships" r:embed="rId1"/>
          <a:tile tx="0" ty="0" sx="100000" sy="100000" flip="none" algn="tl"/>
        </a:blip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33367</xdr:colOff>
      <xdr:row>5</xdr:row>
      <xdr:rowOff>197644</xdr:rowOff>
    </xdr:from>
    <xdr:to>
      <xdr:col>12</xdr:col>
      <xdr:colOff>596135</xdr:colOff>
      <xdr:row>9</xdr:row>
      <xdr:rowOff>610394</xdr:rowOff>
    </xdr:to>
    <xdr:sp macro="" textlink="">
      <xdr:nvSpPr>
        <xdr:cNvPr id="3" name="Half Frame 2">
          <a:extLst>
            <a:ext uri="{FF2B5EF4-FFF2-40B4-BE49-F238E27FC236}">
              <a16:creationId xmlns="" xmlns:a16="http://schemas.microsoft.com/office/drawing/2014/main" id="{00000000-0008-0000-0500-000003000000}"/>
            </a:ext>
          </a:extLst>
        </xdr:cNvPr>
        <xdr:cNvSpPr/>
      </xdr:nvSpPr>
      <xdr:spPr>
        <a:xfrm flipH="1" flipV="1">
          <a:off x="33367" y="3043238"/>
          <a:ext cx="9063831" cy="2805906"/>
        </a:xfrm>
        <a:prstGeom prst="halfFrame">
          <a:avLst>
            <a:gd name="adj1" fmla="val 5855"/>
            <a:gd name="adj2" fmla="val 5032"/>
          </a:avLst>
        </a:prstGeom>
        <a:blipFill>
          <a:blip xmlns:r="http://schemas.openxmlformats.org/officeDocument/2006/relationships" r:embed="rId1"/>
          <a:tile tx="0" ty="0" sx="100000" sy="100000" flip="none" algn="tl"/>
        </a:blip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4</xdr:col>
      <xdr:colOff>476250</xdr:colOff>
      <xdr:row>0</xdr:row>
      <xdr:rowOff>724041</xdr:rowOff>
    </xdr:from>
    <xdr:to>
      <xdr:col>6</xdr:col>
      <xdr:colOff>603250</xdr:colOff>
      <xdr:row>3</xdr:row>
      <xdr:rowOff>84624</xdr:rowOff>
    </xdr:to>
    <xdr:pic>
      <xdr:nvPicPr>
        <xdr:cNvPr id="4" name="Picture 3" descr="Nigeria_coat of arms">
          <a:extLst>
            <a:ext uri="{FF2B5EF4-FFF2-40B4-BE49-F238E27FC236}">
              <a16:creationId xmlns="" xmlns:a16="http://schemas.microsoft.com/office/drawing/2014/main" id="{00000000-0008-0000-0500-000004000000}"/>
            </a:ext>
          </a:extLst>
        </xdr:cNvPr>
        <xdr:cNvPicPr/>
      </xdr:nvPicPr>
      <xdr:blipFill>
        <a:blip xmlns:r="http://schemas.openxmlformats.org/officeDocument/2006/relationships" r:embed="rId2">
          <a:clrChange>
            <a:clrFrom>
              <a:srgbClr val="FFFDDB"/>
            </a:clrFrom>
            <a:clrTo>
              <a:srgbClr val="FFFDDB">
                <a:alpha val="0"/>
              </a:srgbClr>
            </a:clrTo>
          </a:clrChange>
          <a:extLst>
            <a:ext uri="{BEBA8EAE-BF5A-486C-A8C5-ECC9F3942E4B}">
              <a14:imgProps xmlns:a14="http://schemas.microsoft.com/office/drawing/2010/main">
                <a14:imgLayer r:embed="rId3">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723033" y="724041"/>
          <a:ext cx="1435652" cy="12258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581025</xdr:colOff>
      <xdr:row>124</xdr:row>
      <xdr:rowOff>138112</xdr:rowOff>
    </xdr:from>
    <xdr:to>
      <xdr:col>13</xdr:col>
      <xdr:colOff>276225</xdr:colOff>
      <xdr:row>141</xdr:row>
      <xdr:rowOff>128587</xdr:rowOff>
    </xdr:to>
    <xdr:graphicFrame macro="">
      <xdr:nvGraphicFramePr>
        <xdr:cNvPr id="2" name="Chart 1">
          <a:extLst>
            <a:ext uri="{FF2B5EF4-FFF2-40B4-BE49-F238E27FC236}">
              <a16:creationId xmlns=""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571500</xdr:colOff>
      <xdr:row>142</xdr:row>
      <xdr:rowOff>4761</xdr:rowOff>
    </xdr:from>
    <xdr:to>
      <xdr:col>14</xdr:col>
      <xdr:colOff>314326</xdr:colOff>
      <xdr:row>159</xdr:row>
      <xdr:rowOff>76200</xdr:rowOff>
    </xdr:to>
    <xdr:graphicFrame macro="">
      <xdr:nvGraphicFramePr>
        <xdr:cNvPr id="3" name="Chart 2">
          <a:extLst>
            <a:ext uri="{FF2B5EF4-FFF2-40B4-BE49-F238E27FC236}">
              <a16:creationId xmlns=""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i%20Budget/Desktop/All%20budgde/budget%20revised%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p. I"/>
      <sheetName val="Approp. II"/>
      <sheetName val="Sum. Rev."/>
      <sheetName val="Charts Data"/>
      <sheetName val="TOC"/>
      <sheetName val="Cover"/>
      <sheetName val="Table of Contents"/>
      <sheetName val="Charts"/>
      <sheetName val="Sheet1"/>
      <sheetName val="1. Resource"/>
      <sheetName val="2. Revenue"/>
      <sheetName val="3. Summary"/>
      <sheetName val="4. Details"/>
      <sheetName val="Sector Allocation"/>
      <sheetName val="Admin Code"/>
      <sheetName val="Personnel cost"/>
      <sheetName val="Capital"/>
      <sheetName val="SAVINGS"/>
      <sheetName val="AUGMENTATIONS"/>
      <sheetName val="A Glance"/>
      <sheetName val="At a Glance"/>
      <sheetName val="Approp Cover"/>
      <sheetName val="Codes used in the Budget"/>
      <sheetName val="Net Financing"/>
    </sheetNames>
    <sheetDataSet>
      <sheetData sheetId="0"/>
      <sheetData sheetId="1"/>
      <sheetData sheetId="2"/>
      <sheetData sheetId="3"/>
      <sheetData sheetId="4"/>
      <sheetData sheetId="5"/>
      <sheetData sheetId="6"/>
      <sheetData sheetId="7"/>
      <sheetData sheetId="8"/>
      <sheetData sheetId="9"/>
      <sheetData sheetId="10">
        <row r="334">
          <cell r="D334">
            <v>4250000000</v>
          </cell>
        </row>
        <row r="338">
          <cell r="D338">
            <v>7015000000</v>
          </cell>
        </row>
        <row r="342">
          <cell r="D342">
            <v>20900000000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72"/>
  <sheetViews>
    <sheetView topLeftCell="A51" workbookViewId="0">
      <selection activeCell="B55" sqref="B55"/>
    </sheetView>
  </sheetViews>
  <sheetFormatPr defaultColWidth="3.5703125" defaultRowHeight="12.75" x14ac:dyDescent="0.2"/>
  <cols>
    <col min="1" max="1" width="13.140625" style="124" customWidth="1"/>
    <col min="2" max="2" width="41.28515625" style="126" bestFit="1" customWidth="1"/>
    <col min="3" max="4" width="18" style="122" customWidth="1"/>
    <col min="5" max="6" width="17.7109375" style="122" hidden="1" customWidth="1"/>
    <col min="7" max="7" width="16.85546875" style="122" hidden="1" customWidth="1"/>
    <col min="8" max="12" width="3.5703125" style="120"/>
    <col min="13" max="251" width="9.140625" style="120" customWidth="1"/>
    <col min="252" max="16384" width="3.5703125" style="121"/>
  </cols>
  <sheetData>
    <row r="1" spans="1:251" x14ac:dyDescent="0.2">
      <c r="A1" s="1063" t="s">
        <v>1093</v>
      </c>
      <c r="B1" s="1063"/>
      <c r="C1" s="1063"/>
      <c r="D1" s="1063"/>
      <c r="E1" s="1063"/>
      <c r="F1" s="1063"/>
      <c r="G1" s="1063"/>
    </row>
    <row r="2" spans="1:251" ht="25.5" x14ac:dyDescent="0.2">
      <c r="A2" s="1065" t="s">
        <v>275</v>
      </c>
      <c r="B2" s="1064" t="s">
        <v>939</v>
      </c>
      <c r="C2" s="465" t="s">
        <v>1900</v>
      </c>
      <c r="D2" s="465" t="s">
        <v>1898</v>
      </c>
      <c r="E2" s="466" t="s">
        <v>1899</v>
      </c>
      <c r="F2" s="470" t="s">
        <v>995</v>
      </c>
      <c r="G2" s="466" t="s">
        <v>1899</v>
      </c>
    </row>
    <row r="3" spans="1:251" ht="12" customHeight="1" x14ac:dyDescent="0.2">
      <c r="A3" s="1065"/>
      <c r="B3" s="1064"/>
      <c r="C3" s="469" t="s">
        <v>940</v>
      </c>
      <c r="D3" s="469" t="s">
        <v>940</v>
      </c>
      <c r="E3" s="470" t="s">
        <v>940</v>
      </c>
      <c r="F3" s="470" t="s">
        <v>940</v>
      </c>
      <c r="G3" s="470" t="s">
        <v>940</v>
      </c>
    </row>
    <row r="4" spans="1:251" x14ac:dyDescent="0.2">
      <c r="A4" s="318" t="s">
        <v>418</v>
      </c>
      <c r="B4" s="312" t="s">
        <v>415</v>
      </c>
      <c r="C4" s="316">
        <f>SUMIFS('4.Revenue Details'!E$12:E$314,'4.Revenue Details'!$C$12:$C$314,"TOTAL",'4.Revenue Details'!$A$12:$A$314,'Fin. Bill'!$A4)</f>
        <v>86500000</v>
      </c>
      <c r="D4" s="316">
        <f>SUMIFS('4.Revenue Details'!F$12:F$314,'4.Revenue Details'!$C$12:$C$314,"TOTAL",'4.Revenue Details'!$A$12:$A$314,'Fin. Bill'!$A4)</f>
        <v>86500000</v>
      </c>
      <c r="E4" s="314"/>
      <c r="F4" s="314"/>
      <c r="G4" s="316">
        <f>SUMIFS('4.Revenue Details'!D$12:D$314,'4.Revenue Details'!$C$12:$C$314,"TOTAL",'4.Revenue Details'!$A$12:$A$314,'Fin. Bill'!$A4)</f>
        <v>21495000</v>
      </c>
    </row>
    <row r="5" spans="1:251" x14ac:dyDescent="0.2">
      <c r="A5" s="318" t="s">
        <v>380</v>
      </c>
      <c r="B5" s="315" t="s">
        <v>538</v>
      </c>
      <c r="C5" s="316">
        <f>SUMIFS('4.Revenue Details'!E$12:E$314,'4.Revenue Details'!$C$12:$C$314,"TOTAL",'4.Revenue Details'!$A$12:$A$314,'Fin. Bill'!$A5)</f>
        <v>350000</v>
      </c>
      <c r="D5" s="316">
        <f>SUMIFS('4.Revenue Details'!F$12:F$314,'4.Revenue Details'!$C$12:$C$314,"TOTAL",'4.Revenue Details'!$A$12:$A$314,'Fin. Bill'!$A5)</f>
        <v>350000</v>
      </c>
      <c r="E5" s="314"/>
      <c r="F5" s="314"/>
      <c r="G5" s="316">
        <f>SUMIFS('4.Revenue Details'!D$12:D$314,'4.Revenue Details'!$C$12:$C$314,"TOTAL",'4.Revenue Details'!$A$12:$A$314,'Fin. Bill'!$A5)</f>
        <v>0</v>
      </c>
    </row>
    <row r="6" spans="1:251" s="123" customFormat="1" x14ac:dyDescent="0.2">
      <c r="A6" s="318" t="s">
        <v>315</v>
      </c>
      <c r="B6" s="315" t="s">
        <v>1083</v>
      </c>
      <c r="C6" s="316">
        <f>SUMIFS('4.Revenue Details'!E$12:E$314,'4.Revenue Details'!$C$12:$C$314,"TOTAL",'4.Revenue Details'!$A$12:$A$314,'Fin. Bill'!$A6)</f>
        <v>300000</v>
      </c>
      <c r="D6" s="316">
        <f>SUMIFS('4.Revenue Details'!F$12:F$314,'4.Revenue Details'!$C$12:$C$314,"TOTAL",'4.Revenue Details'!$A$12:$A$314,'Fin. Bill'!$A6)</f>
        <v>300000</v>
      </c>
      <c r="E6" s="314"/>
      <c r="F6" s="314"/>
      <c r="G6" s="316">
        <f>SUMIFS('4.Revenue Details'!D$12:D$314,'4.Revenue Details'!$C$12:$C$314,"TOTAL",'4.Revenue Details'!$A$12:$A$314,'Fin. Bill'!$A6)</f>
        <v>0</v>
      </c>
    </row>
    <row r="7" spans="1:251" x14ac:dyDescent="0.2">
      <c r="A7" s="318" t="s">
        <v>318</v>
      </c>
      <c r="B7" s="315" t="s">
        <v>531</v>
      </c>
      <c r="C7" s="316">
        <f>SUMIFS('4.Revenue Details'!E$12:E$314,'4.Revenue Details'!$C$12:$C$314,"TOTAL",'4.Revenue Details'!$A$12:$A$314,'Fin. Bill'!$A7)</f>
        <v>3850000</v>
      </c>
      <c r="D7" s="316">
        <f>SUMIFS('4.Revenue Details'!F$12:F$314,'4.Revenue Details'!$C$12:$C$314,"TOTAL",'4.Revenue Details'!$A$12:$A$314,'Fin. Bill'!$A7)</f>
        <v>3850000</v>
      </c>
      <c r="E7" s="314"/>
      <c r="F7" s="314"/>
      <c r="G7" s="316">
        <f>SUMIFS('4.Revenue Details'!D$12:D$314,'4.Revenue Details'!$C$12:$C$314,"TOTAL",'4.Revenue Details'!$A$12:$A$314,'Fin. Bill'!$A7)</f>
        <v>300000</v>
      </c>
    </row>
    <row r="8" spans="1:251" x14ac:dyDescent="0.2">
      <c r="A8" s="318" t="s">
        <v>317</v>
      </c>
      <c r="B8" s="315" t="s">
        <v>388</v>
      </c>
      <c r="C8" s="316">
        <f>SUMIFS('4.Revenue Details'!E$12:E$314,'4.Revenue Details'!$C$12:$C$314,"TOTAL",'4.Revenue Details'!$A$12:$A$314,'Fin. Bill'!$A8)</f>
        <v>7984000</v>
      </c>
      <c r="D8" s="316">
        <f>SUMIFS('4.Revenue Details'!F$12:F$314,'4.Revenue Details'!$C$12:$C$314,"TOTAL",'4.Revenue Details'!$A$12:$A$314,'Fin. Bill'!$A8)</f>
        <v>7984000</v>
      </c>
      <c r="E8" s="314"/>
      <c r="F8" s="314"/>
      <c r="G8" s="316">
        <f>SUMIFS('4.Revenue Details'!D$12:D$314,'4.Revenue Details'!$C$12:$C$314,"TOTAL",'4.Revenue Details'!$A$12:$A$314,'Fin. Bill'!$A8)</f>
        <v>4273113</v>
      </c>
    </row>
    <row r="9" spans="1:251" s="123" customFormat="1" x14ac:dyDescent="0.2">
      <c r="A9" s="318" t="s">
        <v>530</v>
      </c>
      <c r="B9" s="315" t="s">
        <v>321</v>
      </c>
      <c r="C9" s="316">
        <f>SUMIFS('4.Revenue Details'!E$12:E$314,'4.Revenue Details'!$C$12:$C$314,"TOTAL",'4.Revenue Details'!$A$12:$A$314,'Fin. Bill'!$A9)</f>
        <v>4000000</v>
      </c>
      <c r="D9" s="316">
        <f>SUMIFS('4.Revenue Details'!F$12:F$314,'4.Revenue Details'!$C$12:$C$314,"TOTAL",'4.Revenue Details'!$A$12:$A$314,'Fin. Bill'!$A9)</f>
        <v>4000000</v>
      </c>
      <c r="E9" s="314"/>
      <c r="F9" s="314"/>
      <c r="G9" s="316">
        <f>SUMIFS('4.Revenue Details'!D$12:D$314,'4.Revenue Details'!$C$12:$C$314,"TOTAL",'4.Revenue Details'!$A$12:$A$314,'Fin. Bill'!$A9)</f>
        <v>0</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row>
    <row r="10" spans="1:251" x14ac:dyDescent="0.2">
      <c r="A10" s="318" t="s">
        <v>535</v>
      </c>
      <c r="B10" s="315" t="s">
        <v>536</v>
      </c>
      <c r="C10" s="316">
        <f>SUMIFS('4.Revenue Details'!E$12:E$314,'4.Revenue Details'!$C$12:$C$314,"TOTAL",'4.Revenue Details'!$A$12:$A$314,'Fin. Bill'!$A10)</f>
        <v>1000000</v>
      </c>
      <c r="D10" s="316">
        <f>SUMIFS('4.Revenue Details'!F$12:F$314,'4.Revenue Details'!$C$12:$C$314,"TOTAL",'4.Revenue Details'!$A$12:$A$314,'Fin. Bill'!$A10)</f>
        <v>1000000</v>
      </c>
      <c r="E10" s="314"/>
      <c r="F10" s="314"/>
      <c r="G10" s="316">
        <f>SUMIFS('4.Revenue Details'!D$12:D$314,'4.Revenue Details'!$C$12:$C$314,"TOTAL",'4.Revenue Details'!$A$12:$A$314,'Fin. Bill'!$A10)</f>
        <v>40000</v>
      </c>
    </row>
    <row r="11" spans="1:251" x14ac:dyDescent="0.2">
      <c r="A11" s="313" t="s">
        <v>30</v>
      </c>
      <c r="B11" s="315" t="s">
        <v>39</v>
      </c>
      <c r="C11" s="316">
        <f>SUMIFS('4.Revenue Details'!E$12:E$314,'4.Revenue Details'!$C$12:$C$314,"TOTAL",'4.Revenue Details'!$A$12:$A$314,'Fin. Bill'!$A11)</f>
        <v>500000</v>
      </c>
      <c r="D11" s="316">
        <f>SUMIFS('4.Revenue Details'!F$12:F$314,'4.Revenue Details'!$C$12:$C$314,"TOTAL",'4.Revenue Details'!$A$12:$A$314,'Fin. Bill'!$A11)</f>
        <v>500000</v>
      </c>
      <c r="E11" s="314"/>
      <c r="F11" s="314"/>
      <c r="G11" s="316">
        <f>SUMIFS('4.Revenue Details'!D$12:D$314,'4.Revenue Details'!$C$12:$C$314,"TOTAL",'4.Revenue Details'!$A$12:$A$314,'Fin. Bill'!$A11)</f>
        <v>360000</v>
      </c>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row>
    <row r="12" spans="1:251" x14ac:dyDescent="0.2">
      <c r="A12" s="318" t="s">
        <v>390</v>
      </c>
      <c r="B12" s="315" t="s">
        <v>391</v>
      </c>
      <c r="C12" s="316">
        <f>SUMIFS('4.Revenue Details'!E$12:E$314,'4.Revenue Details'!$C$12:$C$314,"TOTAL",'4.Revenue Details'!$A$12:$A$314,'Fin. Bill'!$A12)</f>
        <v>1000000</v>
      </c>
      <c r="D12" s="316">
        <f>SUMIFS('4.Revenue Details'!F$12:F$314,'4.Revenue Details'!$C$12:$C$314,"TOTAL",'4.Revenue Details'!$A$12:$A$314,'Fin. Bill'!$A12)</f>
        <v>1000000</v>
      </c>
      <c r="E12" s="314"/>
      <c r="F12" s="314"/>
      <c r="G12" s="316">
        <f>SUMIFS('4.Revenue Details'!D$12:D$314,'4.Revenue Details'!$C$12:$C$314,"TOTAL",'4.Revenue Details'!$A$12:$A$314,'Fin. Bill'!$A12)</f>
        <v>306000</v>
      </c>
    </row>
    <row r="13" spans="1:251" x14ac:dyDescent="0.2">
      <c r="A13" s="318" t="s">
        <v>541</v>
      </c>
      <c r="B13" s="315" t="s">
        <v>542</v>
      </c>
      <c r="C13" s="316">
        <f>SUMIFS('4.Revenue Details'!E$12:E$314,'4.Revenue Details'!$C$12:$C$314,"TOTAL",'4.Revenue Details'!$A$12:$A$314,'Fin. Bill'!$A13)</f>
        <v>1000000</v>
      </c>
      <c r="D13" s="316">
        <f>SUMIFS('4.Revenue Details'!F$12:F$314,'4.Revenue Details'!$C$12:$C$314,"TOTAL",'4.Revenue Details'!$A$12:$A$314,'Fin. Bill'!$A13)</f>
        <v>1000000</v>
      </c>
      <c r="E13" s="314"/>
      <c r="F13" s="314"/>
      <c r="G13" s="316">
        <f>SUMIFS('4.Revenue Details'!D$12:D$314,'4.Revenue Details'!$C$12:$C$314,"TOTAL",'4.Revenue Details'!$A$12:$A$314,'Fin. Bill'!$A13)</f>
        <v>0</v>
      </c>
    </row>
    <row r="14" spans="1:251" x14ac:dyDescent="0.2">
      <c r="A14" s="318" t="s">
        <v>348</v>
      </c>
      <c r="B14" s="315" t="s">
        <v>544</v>
      </c>
      <c r="C14" s="316">
        <f>SUMIFS('4.Revenue Details'!E$12:E$314,'4.Revenue Details'!$C$12:$C$314,"TOTAL",'4.Revenue Details'!$A$12:$A$314,'Fin. Bill'!$A14)</f>
        <v>400000</v>
      </c>
      <c r="D14" s="316">
        <f>SUMIFS('4.Revenue Details'!F$12:F$314,'4.Revenue Details'!$C$12:$C$314,"TOTAL",'4.Revenue Details'!$A$12:$A$314,'Fin. Bill'!$A14)</f>
        <v>400000</v>
      </c>
      <c r="E14" s="314"/>
      <c r="F14" s="314"/>
      <c r="G14" s="316">
        <f>SUMIFS('4.Revenue Details'!D$12:D$314,'4.Revenue Details'!$C$12:$C$314,"TOTAL",'4.Revenue Details'!$A$12:$A$314,'Fin. Bill'!$A14)</f>
        <v>248000</v>
      </c>
    </row>
    <row r="15" spans="1:251" x14ac:dyDescent="0.2">
      <c r="A15" s="318" t="s">
        <v>424</v>
      </c>
      <c r="B15" s="315" t="s">
        <v>423</v>
      </c>
      <c r="C15" s="316">
        <f>SUMIFS('4.Revenue Details'!E$12:E$314,'4.Revenue Details'!$C$12:$C$314,"TOTAL",'4.Revenue Details'!$A$12:$A$314,'Fin. Bill'!$A15)</f>
        <v>2500000</v>
      </c>
      <c r="D15" s="316">
        <f>SUMIFS('4.Revenue Details'!F$12:F$314,'4.Revenue Details'!$C$12:$C$314,"TOTAL",'4.Revenue Details'!$A$12:$A$314,'Fin. Bill'!$A15)</f>
        <v>2500000</v>
      </c>
      <c r="E15" s="314"/>
      <c r="F15" s="314"/>
      <c r="G15" s="316">
        <f>SUMIFS('4.Revenue Details'!D$12:D$314,'4.Revenue Details'!$C$12:$C$314,"TOTAL",'4.Revenue Details'!$A$12:$A$314,'Fin. Bill'!$A15)</f>
        <v>348000</v>
      </c>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c r="IK15" s="123"/>
      <c r="IL15" s="123"/>
      <c r="IM15" s="123"/>
      <c r="IN15" s="123"/>
      <c r="IO15" s="123"/>
      <c r="IP15" s="123"/>
      <c r="IQ15" s="123"/>
    </row>
    <row r="16" spans="1:251" x14ac:dyDescent="0.2">
      <c r="A16" s="319" t="s">
        <v>425</v>
      </c>
      <c r="B16" s="315" t="s">
        <v>545</v>
      </c>
      <c r="C16" s="316">
        <f>SUMIFS('4.Revenue Details'!E$12:E$314,'4.Revenue Details'!$C$12:$C$314,"TOTAL",'4.Revenue Details'!$A$12:$A$314,'Fin. Bill'!$A16)</f>
        <v>294000</v>
      </c>
      <c r="D16" s="316">
        <f>SUMIFS('4.Revenue Details'!F$12:F$314,'4.Revenue Details'!$C$12:$C$314,"TOTAL",'4.Revenue Details'!$A$12:$A$314,'Fin. Bill'!$A16)</f>
        <v>294000</v>
      </c>
      <c r="E16" s="314"/>
      <c r="F16" s="314"/>
      <c r="G16" s="316">
        <f>SUMIFS('4.Revenue Details'!D$12:D$314,'4.Revenue Details'!$C$12:$C$314,"TOTAL",'4.Revenue Details'!$A$12:$A$314,'Fin. Bill'!$A16)</f>
        <v>0</v>
      </c>
    </row>
    <row r="17" spans="1:251" s="123" customFormat="1" x14ac:dyDescent="0.2">
      <c r="A17" s="319" t="s">
        <v>339</v>
      </c>
      <c r="B17" s="315" t="s">
        <v>986</v>
      </c>
      <c r="C17" s="316">
        <f>SUMIFS('4.Revenue Details'!E$12:E$314,'4.Revenue Details'!$C$12:$C$314,"TOTAL",'4.Revenue Details'!$A$12:$A$314,'Fin. Bill'!$A17)</f>
        <v>161482668</v>
      </c>
      <c r="D17" s="316">
        <f>SUMIFS('4.Revenue Details'!F$12:F$314,'4.Revenue Details'!$C$12:$C$314,"TOTAL",'4.Revenue Details'!$A$12:$A$314,'Fin. Bill'!$A17)</f>
        <v>161482668</v>
      </c>
      <c r="E17" s="314"/>
      <c r="F17" s="314"/>
      <c r="G17" s="316">
        <f>SUMIFS('4.Revenue Details'!D$12:D$314,'4.Revenue Details'!$C$12:$C$314,"TOTAL",'4.Revenue Details'!$A$12:$A$314,'Fin. Bill'!$A17)</f>
        <v>102669325</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row>
    <row r="18" spans="1:251" x14ac:dyDescent="0.2">
      <c r="A18" s="319" t="s">
        <v>387</v>
      </c>
      <c r="B18" s="315" t="s">
        <v>561</v>
      </c>
      <c r="C18" s="316">
        <f>SUMIFS('4.Revenue Details'!E$12:E$314,'4.Revenue Details'!$C$12:$C$314,"TOTAL",'4.Revenue Details'!$A$12:$A$314,'Fin. Bill'!$A18)</f>
        <v>700000</v>
      </c>
      <c r="D18" s="316">
        <f>SUMIFS('4.Revenue Details'!F$12:F$314,'4.Revenue Details'!$C$12:$C$314,"TOTAL",'4.Revenue Details'!$A$12:$A$314,'Fin. Bill'!$A18)</f>
        <v>700000</v>
      </c>
      <c r="E18" s="314"/>
      <c r="F18" s="314"/>
      <c r="G18" s="316">
        <f>SUMIFS('4.Revenue Details'!D$12:D$314,'4.Revenue Details'!$C$12:$C$314,"TOTAL",'4.Revenue Details'!$A$12:$A$314,'Fin. Bill'!$A18)</f>
        <v>252000</v>
      </c>
    </row>
    <row r="19" spans="1:251" x14ac:dyDescent="0.2">
      <c r="A19" s="319" t="s">
        <v>236</v>
      </c>
      <c r="B19" s="315" t="s">
        <v>205</v>
      </c>
      <c r="C19" s="316">
        <f>SUMIFS('4.Revenue Details'!E$12:E$314,'4.Revenue Details'!$C$12:$C$314,"TOTAL",'4.Revenue Details'!$A$12:$A$314,'Fin. Bill'!$A19)</f>
        <v>15000000</v>
      </c>
      <c r="D19" s="316">
        <f>SUMIFS('4.Revenue Details'!F$12:F$314,'4.Revenue Details'!$C$12:$C$314,"TOTAL",'4.Revenue Details'!$A$12:$A$314,'Fin. Bill'!$A19)</f>
        <v>15000000</v>
      </c>
      <c r="E19" s="314"/>
      <c r="F19" s="314"/>
      <c r="G19" s="316">
        <f>SUMIFS('4.Revenue Details'!D$12:D$314,'4.Revenue Details'!$C$12:$C$314,"TOTAL",'4.Revenue Details'!$A$12:$A$314,'Fin. Bill'!$A19)</f>
        <v>0</v>
      </c>
    </row>
    <row r="20" spans="1:251" x14ac:dyDescent="0.2">
      <c r="A20" s="471" t="s">
        <v>566</v>
      </c>
      <c r="B20" s="315" t="s">
        <v>567</v>
      </c>
      <c r="C20" s="316">
        <f>SUMIFS('4.Revenue Details'!E$12:E$314,'4.Revenue Details'!$C$12:$C$314,"TOTAL",'4.Revenue Details'!$A$12:$A$314,'Fin. Bill'!$A20)</f>
        <v>565100000</v>
      </c>
      <c r="D20" s="316">
        <f>SUMIFS('4.Revenue Details'!F$12:F$314,'4.Revenue Details'!$C$12:$C$314,"TOTAL",'4.Revenue Details'!$A$12:$A$314,'Fin. Bill'!$A20)</f>
        <v>715100000</v>
      </c>
      <c r="E20" s="314"/>
      <c r="F20" s="314"/>
      <c r="G20" s="316">
        <f>SUMIFS('4.Revenue Details'!D$12:D$314,'4.Revenue Details'!$C$12:$C$314,"TOTAL",'4.Revenue Details'!$A$12:$A$314,'Fin. Bill'!$A20)</f>
        <v>60066714</v>
      </c>
    </row>
    <row r="21" spans="1:251" s="123" customFormat="1" x14ac:dyDescent="0.2">
      <c r="A21" s="318" t="s">
        <v>573</v>
      </c>
      <c r="B21" s="315" t="s">
        <v>574</v>
      </c>
      <c r="C21" s="316">
        <f>SUMIFS('4.Revenue Details'!E$12:E$314,'4.Revenue Details'!$C$12:$C$314,"TOTAL",'4.Revenue Details'!$A$12:$A$314,'Fin. Bill'!$A21)</f>
        <v>4489100180</v>
      </c>
      <c r="D21" s="316">
        <f>SUMIFS('4.Revenue Details'!F$12:F$314,'4.Revenue Details'!$C$12:$C$314,"TOTAL",'4.Revenue Details'!$A$12:$A$314,'Fin. Bill'!$A21)</f>
        <v>3598700000</v>
      </c>
      <c r="E21" s="314"/>
      <c r="F21" s="314"/>
      <c r="G21" s="316">
        <f>SUMIFS('4.Revenue Details'!D$12:D$314,'4.Revenue Details'!$C$12:$C$314,"TOTAL",'4.Revenue Details'!$A$12:$A$314,'Fin. Bill'!$A21)</f>
        <v>2105024487</v>
      </c>
    </row>
    <row r="22" spans="1:251" x14ac:dyDescent="0.2">
      <c r="A22" s="318" t="s">
        <v>49</v>
      </c>
      <c r="B22" s="315" t="s">
        <v>50</v>
      </c>
      <c r="C22" s="316">
        <f>SUMIFS('4.Revenue Details'!E$12:E$314,'4.Revenue Details'!$C$12:$C$314,"TOTAL",'4.Revenue Details'!$A$12:$A$314,'Fin. Bill'!$A22)</f>
        <v>78070000</v>
      </c>
      <c r="D22" s="316">
        <f>SUMIFS('4.Revenue Details'!F$12:F$314,'4.Revenue Details'!$C$12:$C$314,"TOTAL",'4.Revenue Details'!$A$12:$A$314,'Fin. Bill'!$A22)</f>
        <v>78070000</v>
      </c>
      <c r="E22" s="314"/>
      <c r="F22" s="314"/>
      <c r="G22" s="316">
        <f>SUMIFS('4.Revenue Details'!D$12:D$314,'4.Revenue Details'!$C$12:$C$314,"TOTAL",'4.Revenue Details'!$A$12:$A$314,'Fin. Bill'!$A22)</f>
        <v>4662100</v>
      </c>
    </row>
    <row r="23" spans="1:251" x14ac:dyDescent="0.2">
      <c r="A23" s="318" t="s">
        <v>588</v>
      </c>
      <c r="B23" s="315" t="s">
        <v>589</v>
      </c>
      <c r="C23" s="316">
        <f>SUMIFS('4.Revenue Details'!E$12:E$314,'4.Revenue Details'!$C$12:$C$314,"TOTAL",'4.Revenue Details'!$A$12:$A$314,'Fin. Bill'!$A23)</f>
        <v>2000000</v>
      </c>
      <c r="D23" s="316">
        <f>SUMIFS('4.Revenue Details'!F$12:F$314,'4.Revenue Details'!$C$12:$C$314,"TOTAL",'4.Revenue Details'!$A$12:$A$314,'Fin. Bill'!$A23)</f>
        <v>2000000</v>
      </c>
      <c r="E23" s="314"/>
      <c r="F23" s="314"/>
      <c r="G23" s="316">
        <f>SUMIFS('4.Revenue Details'!D$12:D$314,'4.Revenue Details'!$C$12:$C$314,"TOTAL",'4.Revenue Details'!$A$12:$A$314,'Fin. Bill'!$A23)</f>
        <v>0</v>
      </c>
    </row>
    <row r="24" spans="1:251" s="123" customFormat="1" x14ac:dyDescent="0.2">
      <c r="A24" s="318" t="s">
        <v>427</v>
      </c>
      <c r="B24" s="315" t="s">
        <v>431</v>
      </c>
      <c r="C24" s="316">
        <f>SUMIFS('4.Revenue Details'!E$12:E$314,'4.Revenue Details'!$C$12:$C$314,"TOTAL",'4.Revenue Details'!$A$12:$A$314,'Fin. Bill'!$A24)</f>
        <v>7000000</v>
      </c>
      <c r="D24" s="316">
        <f>SUMIFS('4.Revenue Details'!F$12:F$314,'4.Revenue Details'!$C$12:$C$314,"TOTAL",'4.Revenue Details'!$A$12:$A$314,'Fin. Bill'!$A24)</f>
        <v>7000000</v>
      </c>
      <c r="E24" s="314"/>
      <c r="F24" s="314"/>
      <c r="G24" s="316">
        <f>SUMIFS('4.Revenue Details'!D$12:D$314,'4.Revenue Details'!$C$12:$C$314,"TOTAL",'4.Revenue Details'!$A$12:$A$314,'Fin. Bill'!$A24)</f>
        <v>184400</v>
      </c>
    </row>
    <row r="25" spans="1:251" x14ac:dyDescent="0.2">
      <c r="A25" s="318" t="s">
        <v>0</v>
      </c>
      <c r="B25" s="315" t="s">
        <v>1350</v>
      </c>
      <c r="C25" s="316">
        <f>SUMIFS('4.Revenue Details'!E$12:E$314,'4.Revenue Details'!$C$12:$C$314,"TOTAL",'4.Revenue Details'!$A$12:$A$314,'Fin. Bill'!$A25)</f>
        <v>21050000</v>
      </c>
      <c r="D25" s="316">
        <f>SUMIFS('4.Revenue Details'!F$12:F$314,'4.Revenue Details'!$C$12:$C$314,"TOTAL",'4.Revenue Details'!$A$12:$A$314,'Fin. Bill'!$A25)</f>
        <v>21050000</v>
      </c>
      <c r="E25" s="314"/>
      <c r="F25" s="314"/>
      <c r="G25" s="316">
        <f>SUMIFS('4.Revenue Details'!D$12:D$314,'4.Revenue Details'!$C$12:$C$314,"TOTAL",'4.Revenue Details'!$A$12:$A$314,'Fin. Bill'!$A25)</f>
        <v>5903500</v>
      </c>
    </row>
    <row r="26" spans="1:251" x14ac:dyDescent="0.2">
      <c r="A26" s="313" t="s">
        <v>1097</v>
      </c>
      <c r="B26" s="315" t="s">
        <v>598</v>
      </c>
      <c r="C26" s="316">
        <f>SUMIFS('4.Revenue Details'!E$12:E$314,'4.Revenue Details'!$C$12:$C$314,"TOTAL",'4.Revenue Details'!$A$12:$A$314,'Fin. Bill'!$A26)</f>
        <v>3000000</v>
      </c>
      <c r="D26" s="316">
        <f>SUMIFS('4.Revenue Details'!F$12:F$314,'4.Revenue Details'!$C$12:$C$314,"TOTAL",'4.Revenue Details'!$A$12:$A$314,'Fin. Bill'!$A26)</f>
        <v>3000000</v>
      </c>
      <c r="E26" s="314"/>
      <c r="F26" s="314"/>
      <c r="G26" s="316">
        <f>SUMIFS('4.Revenue Details'!D$12:D$314,'4.Revenue Details'!$C$12:$C$314,"TOTAL",'4.Revenue Details'!$A$12:$A$314,'Fin. Bill'!$A26)</f>
        <v>0</v>
      </c>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row>
    <row r="27" spans="1:251" x14ac:dyDescent="0.2">
      <c r="A27" s="318" t="s">
        <v>58</v>
      </c>
      <c r="B27" s="315" t="s">
        <v>314</v>
      </c>
      <c r="C27" s="316">
        <f>SUMIFS('4.Revenue Details'!E$12:E$314,'4.Revenue Details'!$C$12:$C$314,"TOTAL",'4.Revenue Details'!$A$12:$A$314,'Fin. Bill'!$A27)</f>
        <v>5000000</v>
      </c>
      <c r="D27" s="316">
        <f>SUMIFS('4.Revenue Details'!F$12:F$314,'4.Revenue Details'!$C$12:$C$314,"TOTAL",'4.Revenue Details'!$A$12:$A$314,'Fin. Bill'!$A27)</f>
        <v>5000000</v>
      </c>
      <c r="E27" s="314"/>
      <c r="F27" s="314"/>
      <c r="G27" s="316">
        <f>SUMIFS('4.Revenue Details'!D$12:D$314,'4.Revenue Details'!$C$12:$C$314,"TOTAL",'4.Revenue Details'!$A$12:$A$314,'Fin. Bill'!$A27)</f>
        <v>0</v>
      </c>
    </row>
    <row r="28" spans="1:251" x14ac:dyDescent="0.2">
      <c r="A28" s="313" t="s">
        <v>64</v>
      </c>
      <c r="B28" s="315" t="s">
        <v>65</v>
      </c>
      <c r="C28" s="316">
        <f>SUMIFS('4.Revenue Details'!E$12:E$314,'4.Revenue Details'!$C$12:$C$314,"TOTAL",'4.Revenue Details'!$A$12:$A$314,'Fin. Bill'!$A28)</f>
        <v>18000000</v>
      </c>
      <c r="D28" s="316">
        <f>SUMIFS('4.Revenue Details'!F$12:F$314,'4.Revenue Details'!$C$12:$C$314,"TOTAL",'4.Revenue Details'!$A$12:$A$314,'Fin. Bill'!$A28)</f>
        <v>18000000</v>
      </c>
      <c r="E28" s="314"/>
      <c r="F28" s="314"/>
      <c r="G28" s="316">
        <f>SUMIFS('4.Revenue Details'!D$12:D$314,'4.Revenue Details'!$C$12:$C$314,"TOTAL",'4.Revenue Details'!$A$12:$A$314,'Fin. Bill'!$A28)</f>
        <v>4200000</v>
      </c>
    </row>
    <row r="29" spans="1:251" s="123" customFormat="1" x14ac:dyDescent="0.2">
      <c r="A29" s="318" t="s">
        <v>1348</v>
      </c>
      <c r="B29" s="315" t="s">
        <v>1904</v>
      </c>
      <c r="C29" s="316">
        <f>SUMIFS('4.Revenue Details'!E$12:E$314,'4.Revenue Details'!$C$12:$C$314,"TOTAL",'4.Revenue Details'!$A$12:$A$314,'Fin. Bill'!$A29)</f>
        <v>67345000</v>
      </c>
      <c r="D29" s="316">
        <f>SUMIFS('4.Revenue Details'!F$12:F$314,'4.Revenue Details'!$C$12:$C$314,"TOTAL",'4.Revenue Details'!$A$12:$A$314,'Fin. Bill'!$A29)</f>
        <v>67345000</v>
      </c>
      <c r="E29" s="314"/>
      <c r="F29" s="314"/>
      <c r="G29" s="316">
        <f>SUMIFS('4.Revenue Details'!D$12:D$314,'4.Revenue Details'!$C$12:$C$314,"TOTAL",'4.Revenue Details'!$A$12:$A$314,'Fin. Bill'!$A29)</f>
        <v>12876598</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c r="GK29" s="120"/>
      <c r="GL29" s="120"/>
      <c r="GM29" s="120"/>
      <c r="GN29" s="120"/>
      <c r="GO29" s="120"/>
      <c r="GP29" s="120"/>
      <c r="GQ29" s="120"/>
      <c r="GR29" s="120"/>
      <c r="GS29" s="120"/>
      <c r="GT29" s="120"/>
      <c r="GU29" s="120"/>
      <c r="GV29" s="120"/>
      <c r="GW29" s="120"/>
      <c r="GX29" s="120"/>
      <c r="GY29" s="120"/>
      <c r="GZ29" s="120"/>
      <c r="HA29" s="120"/>
      <c r="HB29" s="120"/>
      <c r="HC29" s="120"/>
      <c r="HD29" s="120"/>
      <c r="HE29" s="120"/>
      <c r="HF29" s="120"/>
      <c r="HG29" s="120"/>
      <c r="HH29" s="120"/>
      <c r="HI29" s="120"/>
      <c r="HJ29" s="120"/>
      <c r="HK29" s="120"/>
      <c r="HL29" s="120"/>
      <c r="HM29" s="120"/>
      <c r="HN29" s="120"/>
      <c r="HO29" s="120"/>
      <c r="HP29" s="120"/>
      <c r="HQ29" s="120"/>
      <c r="HR29" s="120"/>
      <c r="HS29" s="120"/>
      <c r="HT29" s="120"/>
      <c r="HU29" s="120"/>
      <c r="HV29" s="120"/>
      <c r="HW29" s="120"/>
      <c r="HX29" s="120"/>
      <c r="HY29" s="120"/>
      <c r="HZ29" s="120"/>
      <c r="IA29" s="120"/>
      <c r="IB29" s="120"/>
      <c r="IC29" s="120"/>
      <c r="ID29" s="120"/>
      <c r="IE29" s="120"/>
      <c r="IF29" s="120"/>
      <c r="IG29" s="120"/>
      <c r="IH29" s="120"/>
      <c r="II29" s="120"/>
      <c r="IJ29" s="120"/>
      <c r="IK29" s="120"/>
      <c r="IL29" s="120"/>
      <c r="IM29" s="120"/>
      <c r="IN29" s="120"/>
      <c r="IO29" s="120"/>
      <c r="IP29" s="120"/>
      <c r="IQ29" s="120"/>
    </row>
    <row r="30" spans="1:251" x14ac:dyDescent="0.2">
      <c r="A30" s="318" t="s">
        <v>599</v>
      </c>
      <c r="B30" s="315" t="s">
        <v>600</v>
      </c>
      <c r="C30" s="316">
        <f>SUMIFS('4.Revenue Details'!E$12:E$314,'4.Revenue Details'!$C$12:$C$314,"TOTAL",'4.Revenue Details'!$A$12:$A$314,'Fin. Bill'!$A30)</f>
        <v>24000000</v>
      </c>
      <c r="D30" s="316">
        <f>SUMIFS('4.Revenue Details'!F$12:F$314,'4.Revenue Details'!$C$12:$C$314,"TOTAL",'4.Revenue Details'!$A$12:$A$314,'Fin. Bill'!$A30)</f>
        <v>24000000</v>
      </c>
      <c r="E30" s="314"/>
      <c r="F30" s="314"/>
      <c r="G30" s="316">
        <f>SUMIFS('4.Revenue Details'!D$12:D$314,'4.Revenue Details'!$C$12:$C$314,"TOTAL",'4.Revenue Details'!$A$12:$A$314,'Fin. Bill'!$A30)</f>
        <v>8411639</v>
      </c>
    </row>
    <row r="31" spans="1:251" x14ac:dyDescent="0.2">
      <c r="A31" s="318" t="s">
        <v>258</v>
      </c>
      <c r="B31" s="315" t="s">
        <v>261</v>
      </c>
      <c r="C31" s="316">
        <f>SUMIFS('4.Revenue Details'!E$12:E$314,'4.Revenue Details'!$C$12:$C$314,"TOTAL",'4.Revenue Details'!$A$12:$A$314,'Fin. Bill'!$A31)</f>
        <v>400000</v>
      </c>
      <c r="D31" s="316">
        <f>SUMIFS('4.Revenue Details'!F$12:F$314,'4.Revenue Details'!$C$12:$C$314,"TOTAL",'4.Revenue Details'!$A$12:$A$314,'Fin. Bill'!$A31)</f>
        <v>400000</v>
      </c>
      <c r="E31" s="314"/>
      <c r="F31" s="314"/>
      <c r="G31" s="316">
        <f>SUMIFS('4.Revenue Details'!D$12:D$314,'4.Revenue Details'!$C$12:$C$314,"TOTAL",'4.Revenue Details'!$A$12:$A$314,'Fin. Bill'!$A31)</f>
        <v>0</v>
      </c>
    </row>
    <row r="32" spans="1:251" s="123" customFormat="1" x14ac:dyDescent="0.2">
      <c r="A32" s="318" t="s">
        <v>264</v>
      </c>
      <c r="B32" s="315" t="s">
        <v>265</v>
      </c>
      <c r="C32" s="316">
        <f>SUMIFS('4.Revenue Details'!E$12:E$314,'4.Revenue Details'!$C$12:$C$314,"TOTAL",'4.Revenue Details'!$A$12:$A$314,'Fin. Bill'!$A32)</f>
        <v>300900000</v>
      </c>
      <c r="D32" s="316">
        <f>SUMIFS('4.Revenue Details'!F$12:F$314,'4.Revenue Details'!$C$12:$C$314,"TOTAL",'4.Revenue Details'!$A$12:$A$314,'Fin. Bill'!$A32)</f>
        <v>450900000</v>
      </c>
      <c r="E32" s="314"/>
      <c r="F32" s="314"/>
      <c r="G32" s="316">
        <f>SUMIFS('4.Revenue Details'!D$12:D$314,'4.Revenue Details'!$C$12:$C$314,"TOTAL",'4.Revenue Details'!$A$12:$A$314,'Fin. Bill'!$A32)</f>
        <v>124947905</v>
      </c>
    </row>
    <row r="33" spans="1:251" x14ac:dyDescent="0.2">
      <c r="A33" s="318" t="s">
        <v>272</v>
      </c>
      <c r="B33" s="315" t="s">
        <v>271</v>
      </c>
      <c r="C33" s="316">
        <f>SUMIFS('4.Revenue Details'!E$12:E$314,'4.Revenue Details'!$C$12:$C$314,"TOTAL",'4.Revenue Details'!$A$12:$A$314,'Fin. Bill'!$A33)</f>
        <v>17650000</v>
      </c>
      <c r="D33" s="316">
        <f>SUMIFS('4.Revenue Details'!F$12:F$314,'4.Revenue Details'!$C$12:$C$314,"TOTAL",'4.Revenue Details'!$A$12:$A$314,'Fin. Bill'!$A33)</f>
        <v>17650000</v>
      </c>
      <c r="E33" s="314"/>
      <c r="F33" s="314"/>
      <c r="G33" s="316">
        <f>SUMIFS('4.Revenue Details'!D$12:D$314,'4.Revenue Details'!$C$12:$C$314,"TOTAL",'4.Revenue Details'!$A$12:$A$314,'Fin. Bill'!$A33)</f>
        <v>1585637</v>
      </c>
    </row>
    <row r="34" spans="1:251" s="123" customFormat="1" x14ac:dyDescent="0.2">
      <c r="A34" s="471" t="s">
        <v>274</v>
      </c>
      <c r="B34" s="315" t="s">
        <v>626</v>
      </c>
      <c r="C34" s="316">
        <f>SUMIFS('4.Revenue Details'!E$12:E$314,'4.Revenue Details'!$C$12:$C$314,"TOTAL",'4.Revenue Details'!$A$12:$A$314,'Fin. Bill'!$A34)</f>
        <v>1000000</v>
      </c>
      <c r="D34" s="316">
        <f>SUMIFS('4.Revenue Details'!F$12:F$314,'4.Revenue Details'!$C$12:$C$314,"TOTAL",'4.Revenue Details'!$A$12:$A$314,'Fin. Bill'!$A34)</f>
        <v>1000000</v>
      </c>
      <c r="E34" s="314"/>
      <c r="F34" s="314"/>
      <c r="G34" s="316">
        <f>SUMIFS('4.Revenue Details'!D$12:D$314,'4.Revenue Details'!$C$12:$C$314,"TOTAL",'4.Revenue Details'!$A$12:$A$314,'Fin. Bill'!$A34)</f>
        <v>20000</v>
      </c>
    </row>
    <row r="35" spans="1:251" x14ac:dyDescent="0.2">
      <c r="A35" s="471" t="s">
        <v>254</v>
      </c>
      <c r="B35" s="315" t="s">
        <v>627</v>
      </c>
      <c r="C35" s="316">
        <f>SUMIFS('4.Revenue Details'!E$12:E$314,'4.Revenue Details'!$C$12:$C$314,"TOTAL",'4.Revenue Details'!$A$12:$A$314,'Fin. Bill'!$A35)</f>
        <v>1000000</v>
      </c>
      <c r="D35" s="316">
        <f>SUMIFS('4.Revenue Details'!F$12:F$314,'4.Revenue Details'!$C$12:$C$314,"TOTAL",'4.Revenue Details'!$A$12:$A$314,'Fin. Bill'!$A35)</f>
        <v>1000000</v>
      </c>
      <c r="E35" s="314"/>
      <c r="F35" s="314"/>
      <c r="G35" s="316">
        <f>SUMIFS('4.Revenue Details'!D$12:D$314,'4.Revenue Details'!$C$12:$C$314,"TOTAL",'4.Revenue Details'!$A$12:$A$314,'Fin. Bill'!$A35)</f>
        <v>28000</v>
      </c>
    </row>
    <row r="36" spans="1:251" s="123" customFormat="1" x14ac:dyDescent="0.2">
      <c r="A36" s="319" t="s">
        <v>296</v>
      </c>
      <c r="B36" s="315" t="s">
        <v>628</v>
      </c>
      <c r="C36" s="316">
        <f>SUMIFS('4.Revenue Details'!E$12:E$314,'4.Revenue Details'!$C$12:$C$314,"TOTAL",'4.Revenue Details'!$A$12:$A$314,'Fin. Bill'!$A36)</f>
        <v>600000</v>
      </c>
      <c r="D36" s="316">
        <f>SUMIFS('4.Revenue Details'!F$12:F$314,'4.Revenue Details'!$C$12:$C$314,"TOTAL",'4.Revenue Details'!$A$12:$A$314,'Fin. Bill'!$A36)</f>
        <v>600000</v>
      </c>
      <c r="E36" s="314"/>
      <c r="F36" s="314"/>
      <c r="G36" s="316">
        <f>SUMIFS('4.Revenue Details'!D$12:D$314,'4.Revenue Details'!$C$12:$C$314,"TOTAL",'4.Revenue Details'!$A$12:$A$314,'Fin. Bill'!$A36)</f>
        <v>15000</v>
      </c>
    </row>
    <row r="37" spans="1:251" x14ac:dyDescent="0.2">
      <c r="A37" s="319" t="s">
        <v>300</v>
      </c>
      <c r="B37" s="315" t="s">
        <v>1016</v>
      </c>
      <c r="C37" s="316">
        <f>SUMIFS('4.Revenue Details'!E$12:E$314,'4.Revenue Details'!$C$12:$C$314,"TOTAL",'4.Revenue Details'!$A$12:$A$314,'Fin. Bill'!$A37)</f>
        <v>1350000</v>
      </c>
      <c r="D37" s="316">
        <f>SUMIFS('4.Revenue Details'!F$12:F$314,'4.Revenue Details'!$C$12:$C$314,"TOTAL",'4.Revenue Details'!$A$12:$A$314,'Fin. Bill'!$A37)</f>
        <v>1350000</v>
      </c>
      <c r="E37" s="314"/>
      <c r="F37" s="314"/>
      <c r="G37" s="316">
        <f>SUMIFS('4.Revenue Details'!D$12:D$314,'4.Revenue Details'!$C$12:$C$314,"TOTAL",'4.Revenue Details'!$A$12:$A$314,'Fin. Bill'!$A37)</f>
        <v>9000</v>
      </c>
    </row>
    <row r="38" spans="1:251" s="123" customFormat="1" x14ac:dyDescent="0.2">
      <c r="A38" s="319" t="s">
        <v>301</v>
      </c>
      <c r="B38" s="315" t="s">
        <v>629</v>
      </c>
      <c r="C38" s="316">
        <f>SUMIFS('4.Revenue Details'!E$12:E$314,'4.Revenue Details'!$C$12:$C$314,"TOTAL",'4.Revenue Details'!$A$12:$A$314,'Fin. Bill'!$A38)</f>
        <v>1500000</v>
      </c>
      <c r="D38" s="316">
        <f>SUMIFS('4.Revenue Details'!F$12:F$314,'4.Revenue Details'!$C$12:$C$314,"TOTAL",'4.Revenue Details'!$A$12:$A$314,'Fin. Bill'!$A38)</f>
        <v>1500000</v>
      </c>
      <c r="E38" s="314"/>
      <c r="F38" s="314"/>
      <c r="G38" s="316">
        <f>SUMIFS('4.Revenue Details'!D$12:D$314,'4.Revenue Details'!$C$12:$C$314,"TOTAL",'4.Revenue Details'!$A$12:$A$314,'Fin. Bill'!$A38)</f>
        <v>0</v>
      </c>
    </row>
    <row r="39" spans="1:251" x14ac:dyDescent="0.2">
      <c r="A39" s="319" t="s">
        <v>70</v>
      </c>
      <c r="B39" s="315" t="s">
        <v>77</v>
      </c>
      <c r="C39" s="316">
        <f>SUMIFS('4.Revenue Details'!E$12:E$314,'4.Revenue Details'!$C$12:$C$314,"TOTAL",'4.Revenue Details'!$A$12:$A$314,'Fin. Bill'!$A39)</f>
        <v>36000000</v>
      </c>
      <c r="D39" s="316">
        <f>SUMIFS('4.Revenue Details'!F$12:F$314,'4.Revenue Details'!$C$12:$C$314,"TOTAL",'4.Revenue Details'!$A$12:$A$314,'Fin. Bill'!$A39)</f>
        <v>36000000</v>
      </c>
      <c r="E39" s="314"/>
      <c r="F39" s="314"/>
      <c r="G39" s="316">
        <f>SUMIFS('4.Revenue Details'!D$12:D$314,'4.Revenue Details'!$C$12:$C$314,"TOTAL",'4.Revenue Details'!$A$12:$A$314,'Fin. Bill'!$A39)</f>
        <v>0</v>
      </c>
    </row>
    <row r="40" spans="1:251" x14ac:dyDescent="0.2">
      <c r="A40" s="471" t="s">
        <v>632</v>
      </c>
      <c r="B40" s="315" t="s">
        <v>633</v>
      </c>
      <c r="C40" s="316">
        <f>SUMIFS('4.Revenue Details'!E$12:E$314,'4.Revenue Details'!$C$12:$C$314,"TOTAL",'4.Revenue Details'!$A$12:$A$314,'Fin. Bill'!$A40)</f>
        <v>1400000</v>
      </c>
      <c r="D40" s="316">
        <f>SUMIFS('4.Revenue Details'!F$12:F$314,'4.Revenue Details'!$C$12:$C$314,"TOTAL",'4.Revenue Details'!$A$12:$A$314,'Fin. Bill'!$A40)</f>
        <v>1400000</v>
      </c>
      <c r="E40" s="314"/>
      <c r="F40" s="314"/>
      <c r="G40" s="316">
        <f>SUMIFS('4.Revenue Details'!D$12:D$314,'4.Revenue Details'!$C$12:$C$314,"TOTAL",'4.Revenue Details'!$A$12:$A$314,'Fin. Bill'!$A40)</f>
        <v>0</v>
      </c>
    </row>
    <row r="41" spans="1:251" x14ac:dyDescent="0.2">
      <c r="A41" s="471" t="s">
        <v>204</v>
      </c>
      <c r="B41" s="315" t="s">
        <v>636</v>
      </c>
      <c r="C41" s="316">
        <f>SUMIFS('4.Revenue Details'!E$12:E$314,'4.Revenue Details'!$C$12:$C$314,"TOTAL",'4.Revenue Details'!$A$12:$A$314,'Fin. Bill'!$A41)</f>
        <v>50000000</v>
      </c>
      <c r="D41" s="316">
        <f>SUMIFS('4.Revenue Details'!F$12:F$314,'4.Revenue Details'!$C$12:$C$314,"TOTAL",'4.Revenue Details'!$A$12:$A$314,'Fin. Bill'!$A41)</f>
        <v>50000000</v>
      </c>
      <c r="E41" s="314"/>
      <c r="F41" s="314"/>
      <c r="G41" s="316">
        <f>SUMIFS('4.Revenue Details'!D$12:D$314,'4.Revenue Details'!$C$12:$C$314,"TOTAL",'4.Revenue Details'!$A$12:$A$314,'Fin. Bill'!$A41)</f>
        <v>0</v>
      </c>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c r="EO41" s="123"/>
      <c r="EP41" s="123"/>
      <c r="EQ41" s="123"/>
      <c r="ER41" s="123"/>
      <c r="ES41" s="123"/>
      <c r="ET41" s="123"/>
      <c r="EU41" s="123"/>
      <c r="EV41" s="123"/>
      <c r="EW41" s="123"/>
      <c r="EX41" s="123"/>
      <c r="EY41" s="123"/>
      <c r="EZ41" s="123"/>
      <c r="FA41" s="123"/>
      <c r="FB41" s="123"/>
      <c r="FC41" s="123"/>
      <c r="FD41" s="123"/>
      <c r="FE41" s="123"/>
      <c r="FF41" s="123"/>
      <c r="FG41" s="123"/>
      <c r="FH41" s="123"/>
      <c r="FI41" s="123"/>
      <c r="FJ41" s="123"/>
      <c r="FK41" s="123"/>
      <c r="FL41" s="123"/>
      <c r="FM41" s="123"/>
      <c r="FN41" s="123"/>
      <c r="FO41" s="123"/>
      <c r="FP41" s="123"/>
      <c r="FQ41" s="123"/>
      <c r="FR41" s="123"/>
      <c r="FS41" s="123"/>
      <c r="FT41" s="123"/>
      <c r="FU41" s="123"/>
      <c r="FV41" s="123"/>
      <c r="FW41" s="123"/>
      <c r="FX41" s="123"/>
      <c r="FY41" s="123"/>
      <c r="FZ41" s="123"/>
      <c r="GA41" s="123"/>
      <c r="GB41" s="123"/>
      <c r="GC41" s="123"/>
      <c r="GD41" s="123"/>
      <c r="GE41" s="123"/>
      <c r="GF41" s="123"/>
      <c r="GG41" s="123"/>
      <c r="GH41" s="123"/>
      <c r="GI41" s="123"/>
      <c r="GJ41" s="123"/>
      <c r="GK41" s="123"/>
      <c r="GL41" s="123"/>
      <c r="GM41" s="123"/>
      <c r="GN41" s="123"/>
      <c r="GO41" s="123"/>
      <c r="GP41" s="123"/>
      <c r="GQ41" s="123"/>
      <c r="GR41" s="123"/>
      <c r="GS41" s="123"/>
      <c r="GT41" s="123"/>
      <c r="GU41" s="123"/>
      <c r="GV41" s="123"/>
      <c r="GW41" s="123"/>
      <c r="GX41" s="123"/>
      <c r="GY41" s="123"/>
      <c r="GZ41" s="123"/>
      <c r="HA41" s="123"/>
      <c r="HB41" s="123"/>
      <c r="HC41" s="123"/>
      <c r="HD41" s="123"/>
      <c r="HE41" s="123"/>
      <c r="HF41" s="123"/>
      <c r="HG41" s="123"/>
      <c r="HH41" s="123"/>
      <c r="HI41" s="123"/>
      <c r="HJ41" s="123"/>
      <c r="HK41" s="123"/>
      <c r="HL41" s="123"/>
      <c r="HM41" s="123"/>
      <c r="HN41" s="123"/>
      <c r="HO41" s="123"/>
      <c r="HP41" s="123"/>
      <c r="HQ41" s="123"/>
      <c r="HR41" s="123"/>
      <c r="HS41" s="123"/>
      <c r="HT41" s="123"/>
      <c r="HU41" s="123"/>
      <c r="HV41" s="123"/>
      <c r="HW41" s="123"/>
      <c r="HX41" s="123"/>
      <c r="HY41" s="123"/>
      <c r="HZ41" s="123"/>
      <c r="IA41" s="123"/>
      <c r="IB41" s="123"/>
      <c r="IC41" s="123"/>
      <c r="ID41" s="123"/>
      <c r="IE41" s="123"/>
      <c r="IF41" s="123"/>
      <c r="IG41" s="123"/>
      <c r="IH41" s="123"/>
      <c r="II41" s="123"/>
      <c r="IJ41" s="123"/>
      <c r="IK41" s="123"/>
      <c r="IL41" s="123"/>
      <c r="IM41" s="123"/>
      <c r="IN41" s="123"/>
      <c r="IO41" s="123"/>
      <c r="IP41" s="123"/>
      <c r="IQ41" s="123"/>
    </row>
    <row r="42" spans="1:251" x14ac:dyDescent="0.2">
      <c r="A42" s="471" t="s">
        <v>84</v>
      </c>
      <c r="B42" s="315" t="s">
        <v>87</v>
      </c>
      <c r="C42" s="316">
        <f>SUMIFS('4.Revenue Details'!E$12:E$314,'4.Revenue Details'!$C$12:$C$314,"TOTAL",'4.Revenue Details'!$A$12:$A$314,'Fin. Bill'!$A42)</f>
        <v>4000000</v>
      </c>
      <c r="D42" s="316">
        <f>SUMIFS('4.Revenue Details'!F$12:F$314,'4.Revenue Details'!$C$12:$C$314,"TOTAL",'4.Revenue Details'!$A$12:$A$314,'Fin. Bill'!$A42)</f>
        <v>4000000</v>
      </c>
      <c r="E42" s="314"/>
      <c r="F42" s="314"/>
      <c r="G42" s="316">
        <f>SUMIFS('4.Revenue Details'!D$12:D$314,'4.Revenue Details'!$C$12:$C$314,"TOTAL",'4.Revenue Details'!$A$12:$A$314,'Fin. Bill'!$A42)</f>
        <v>2000000</v>
      </c>
    </row>
    <row r="43" spans="1:251" x14ac:dyDescent="0.2">
      <c r="A43" s="471" t="s">
        <v>187</v>
      </c>
      <c r="B43" s="315" t="s">
        <v>638</v>
      </c>
      <c r="C43" s="316">
        <f>SUMIFS('4.Revenue Details'!E$12:E$314,'4.Revenue Details'!$C$12:$C$314,"TOTAL",'4.Revenue Details'!$A$12:$A$314,'Fin. Bill'!$A43)</f>
        <v>10000000</v>
      </c>
      <c r="D43" s="316">
        <f>SUMIFS('4.Revenue Details'!F$12:F$314,'4.Revenue Details'!$C$12:$C$314,"TOTAL",'4.Revenue Details'!$A$12:$A$314,'Fin. Bill'!$A43)</f>
        <v>10000000</v>
      </c>
      <c r="E43" s="314"/>
      <c r="F43" s="314"/>
      <c r="G43" s="316">
        <f>SUMIFS('4.Revenue Details'!D$12:D$314,'4.Revenue Details'!$C$12:$C$314,"TOTAL",'4.Revenue Details'!$A$12:$A$314,'Fin. Bill'!$A43)</f>
        <v>0</v>
      </c>
    </row>
    <row r="44" spans="1:251" x14ac:dyDescent="0.2">
      <c r="A44" s="471" t="s">
        <v>190</v>
      </c>
      <c r="B44" s="315" t="s">
        <v>640</v>
      </c>
      <c r="C44" s="316">
        <f>SUMIFS('4.Revenue Details'!E$12:E$314,'4.Revenue Details'!$C$12:$C$314,"TOTAL",'4.Revenue Details'!$A$12:$A$314,'Fin. Bill'!$A44)</f>
        <v>8000000</v>
      </c>
      <c r="D44" s="316">
        <f>SUMIFS('4.Revenue Details'!F$12:F$314,'4.Revenue Details'!$C$12:$C$314,"TOTAL",'4.Revenue Details'!$A$12:$A$314,'Fin. Bill'!$A44)</f>
        <v>8000000</v>
      </c>
      <c r="E44" s="314"/>
      <c r="F44" s="314"/>
      <c r="G44" s="316">
        <f>SUMIFS('4.Revenue Details'!D$12:D$314,'4.Revenue Details'!$C$12:$C$314,"TOTAL",'4.Revenue Details'!$A$12:$A$314,'Fin. Bill'!$A44)</f>
        <v>0</v>
      </c>
    </row>
    <row r="45" spans="1:251" x14ac:dyDescent="0.2">
      <c r="A45" s="471" t="s">
        <v>192</v>
      </c>
      <c r="B45" s="315" t="s">
        <v>641</v>
      </c>
      <c r="C45" s="316">
        <f>SUMIFS('4.Revenue Details'!E$12:E$314,'4.Revenue Details'!$C$12:$C$314,"TOTAL",'4.Revenue Details'!$A$12:$A$314,'Fin. Bill'!$A45)</f>
        <v>3600000</v>
      </c>
      <c r="D45" s="316">
        <f>SUMIFS('4.Revenue Details'!F$12:F$314,'4.Revenue Details'!$C$12:$C$314,"TOTAL",'4.Revenue Details'!$A$12:$A$314,'Fin. Bill'!$A45)</f>
        <v>3600000</v>
      </c>
      <c r="E45" s="314"/>
      <c r="F45" s="314"/>
      <c r="G45" s="316">
        <f>SUMIFS('4.Revenue Details'!D$12:D$314,'4.Revenue Details'!$C$12:$C$314,"TOTAL",'4.Revenue Details'!$A$12:$A$314,'Fin. Bill'!$A45)</f>
        <v>0</v>
      </c>
    </row>
    <row r="46" spans="1:251" x14ac:dyDescent="0.2">
      <c r="A46" s="471" t="s">
        <v>196</v>
      </c>
      <c r="B46" s="315" t="s">
        <v>1089</v>
      </c>
      <c r="C46" s="316">
        <f>SUMIFS('4.Revenue Details'!E$12:E$314,'4.Revenue Details'!$C$12:$C$314,"TOTAL",'4.Revenue Details'!$A$12:$A$314,'Fin. Bill'!$A46)</f>
        <v>4200000</v>
      </c>
      <c r="D46" s="316">
        <f>SUMIFS('4.Revenue Details'!F$12:F$314,'4.Revenue Details'!$C$12:$C$314,"TOTAL",'4.Revenue Details'!$A$12:$A$314,'Fin. Bill'!$A46)</f>
        <v>4200000</v>
      </c>
      <c r="E46" s="314"/>
      <c r="F46" s="314"/>
      <c r="G46" s="316">
        <f>SUMIFS('4.Revenue Details'!D$12:D$314,'4.Revenue Details'!$C$12:$C$314,"TOTAL",'4.Revenue Details'!$A$12:$A$314,'Fin. Bill'!$A46)</f>
        <v>0</v>
      </c>
    </row>
    <row r="47" spans="1:251" x14ac:dyDescent="0.2">
      <c r="A47" s="319" t="s">
        <v>105</v>
      </c>
      <c r="B47" s="315" t="s">
        <v>108</v>
      </c>
      <c r="C47" s="316">
        <f>SUMIFS('4.Revenue Details'!E$12:E$314,'4.Revenue Details'!$C$12:$C$314,"TOTAL",'4.Revenue Details'!$A$12:$A$314,'Fin. Bill'!$A47)</f>
        <v>1100000</v>
      </c>
      <c r="D47" s="316">
        <f>SUMIFS('4.Revenue Details'!F$12:F$314,'4.Revenue Details'!$C$12:$C$314,"TOTAL",'4.Revenue Details'!$A$12:$A$314,'Fin. Bill'!$A47)</f>
        <v>1100000</v>
      </c>
      <c r="E47" s="314"/>
      <c r="F47" s="314"/>
      <c r="G47" s="316">
        <f>SUMIFS('4.Revenue Details'!D$12:D$314,'4.Revenue Details'!$C$12:$C$314,"TOTAL",'4.Revenue Details'!$A$12:$A$314,'Fin. Bill'!$A47)</f>
        <v>0</v>
      </c>
    </row>
    <row r="48" spans="1:251" x14ac:dyDescent="0.2">
      <c r="A48" s="319" t="s">
        <v>130</v>
      </c>
      <c r="B48" s="315" t="s">
        <v>131</v>
      </c>
      <c r="C48" s="316">
        <f>SUMIFS('4.Revenue Details'!E$12:E$314,'4.Revenue Details'!$C$12:$C$314,"TOTAL",'4.Revenue Details'!$A$12:$A$314,'Fin. Bill'!$A48)</f>
        <v>3800000</v>
      </c>
      <c r="D48" s="316">
        <f>SUMIFS('4.Revenue Details'!F$12:F$314,'4.Revenue Details'!$C$12:$C$314,"TOTAL",'4.Revenue Details'!$A$12:$A$314,'Fin. Bill'!$A48)</f>
        <v>3800000</v>
      </c>
      <c r="E48" s="314"/>
      <c r="F48" s="314"/>
      <c r="G48" s="316">
        <f>SUMIFS('4.Revenue Details'!D$12:D$314,'4.Revenue Details'!$C$12:$C$314,"TOTAL",'4.Revenue Details'!$A$12:$A$314,'Fin. Bill'!$A48)</f>
        <v>551821</v>
      </c>
    </row>
    <row r="49" spans="1:7" x14ac:dyDescent="0.2">
      <c r="A49" s="319" t="s">
        <v>112</v>
      </c>
      <c r="B49" s="315" t="s">
        <v>643</v>
      </c>
      <c r="C49" s="316">
        <f>SUMIFS('4.Revenue Details'!E$12:E$314,'4.Revenue Details'!$C$12:$C$314,"TOTAL",'4.Revenue Details'!$A$12:$A$314,'Fin. Bill'!$A49)</f>
        <v>6300000</v>
      </c>
      <c r="D49" s="316">
        <f>SUMIFS('4.Revenue Details'!F$12:F$314,'4.Revenue Details'!$C$12:$C$314,"TOTAL",'4.Revenue Details'!$A$12:$A$314,'Fin. Bill'!$A49)</f>
        <v>6300000</v>
      </c>
      <c r="E49" s="314"/>
      <c r="F49" s="314"/>
      <c r="G49" s="316">
        <f>SUMIFS('4.Revenue Details'!D$12:D$314,'4.Revenue Details'!$C$12:$C$314,"TOTAL",'4.Revenue Details'!$A$12:$A$314,'Fin. Bill'!$A49)</f>
        <v>5195791</v>
      </c>
    </row>
    <row r="50" spans="1:7" x14ac:dyDescent="0.2">
      <c r="A50" s="319" t="s">
        <v>132</v>
      </c>
      <c r="B50" s="315" t="s">
        <v>644</v>
      </c>
      <c r="C50" s="316">
        <f>SUMIFS('4.Revenue Details'!E$12:E$314,'4.Revenue Details'!$C$12:$C$314,"TOTAL",'4.Revenue Details'!$A$12:$A$314,'Fin. Bill'!$A50)</f>
        <v>800000</v>
      </c>
      <c r="D50" s="316">
        <f>SUMIFS('4.Revenue Details'!F$12:F$314,'4.Revenue Details'!$C$12:$C$314,"TOTAL",'4.Revenue Details'!$A$12:$A$314,'Fin. Bill'!$A50)</f>
        <v>800000</v>
      </c>
      <c r="E50" s="314"/>
      <c r="F50" s="314"/>
      <c r="G50" s="316">
        <f>SUMIFS('4.Revenue Details'!D$12:D$314,'4.Revenue Details'!$C$12:$C$314,"TOTAL",'4.Revenue Details'!$A$12:$A$314,'Fin. Bill'!$A50)</f>
        <v>0</v>
      </c>
    </row>
    <row r="51" spans="1:7" x14ac:dyDescent="0.2">
      <c r="A51" s="319" t="s">
        <v>139</v>
      </c>
      <c r="B51" s="315" t="s">
        <v>645</v>
      </c>
      <c r="C51" s="316">
        <f>SUMIFS('4.Revenue Details'!E$12:E$314,'4.Revenue Details'!$C$12:$C$314,"TOTAL",'4.Revenue Details'!$A$12:$A$314,'Fin. Bill'!$A51)</f>
        <v>5800000</v>
      </c>
      <c r="D51" s="316">
        <f>SUMIFS('4.Revenue Details'!F$12:F$314,'4.Revenue Details'!$C$12:$C$314,"TOTAL",'4.Revenue Details'!$A$12:$A$314,'Fin. Bill'!$A51)</f>
        <v>5800000</v>
      </c>
      <c r="E51" s="314"/>
      <c r="F51" s="314"/>
      <c r="G51" s="316">
        <f>SUMIFS('4.Revenue Details'!D$12:D$314,'4.Revenue Details'!$C$12:$C$314,"TOTAL",'4.Revenue Details'!$A$12:$A$314,'Fin. Bill'!$A51)</f>
        <v>0</v>
      </c>
    </row>
    <row r="52" spans="1:7" x14ac:dyDescent="0.2">
      <c r="A52" s="319" t="s">
        <v>199</v>
      </c>
      <c r="B52" s="315" t="s">
        <v>200</v>
      </c>
      <c r="C52" s="316">
        <f>SUMIFS('4.Revenue Details'!E$12:E$314,'4.Revenue Details'!$C$12:$C$314,"TOTAL",'4.Revenue Details'!$A$12:$A$314,'Fin. Bill'!$A52)</f>
        <v>6900000</v>
      </c>
      <c r="D52" s="316">
        <f>SUMIFS('4.Revenue Details'!F$12:F$314,'4.Revenue Details'!$C$12:$C$314,"TOTAL",'4.Revenue Details'!$A$12:$A$314,'Fin. Bill'!$A52)</f>
        <v>6900000</v>
      </c>
      <c r="E52" s="314"/>
      <c r="F52" s="314"/>
      <c r="G52" s="316">
        <f>SUMIFS('4.Revenue Details'!D$12:D$314,'4.Revenue Details'!$C$12:$C$314,"TOTAL",'4.Revenue Details'!$A$12:$A$314,'Fin. Bill'!$A52)</f>
        <v>2501500</v>
      </c>
    </row>
    <row r="53" spans="1:7" x14ac:dyDescent="0.2">
      <c r="A53" s="319"/>
      <c r="B53" s="317" t="s">
        <v>528</v>
      </c>
      <c r="C53" s="706">
        <f>SUM(C4:C52)</f>
        <v>6032825848</v>
      </c>
      <c r="D53" s="320">
        <f>SUM(D4:D52)</f>
        <v>5442425668</v>
      </c>
      <c r="E53" s="316"/>
      <c r="F53" s="316"/>
      <c r="G53" s="320">
        <f>SUM(G4:G52)</f>
        <v>2468475530</v>
      </c>
    </row>
    <row r="55" spans="1:7" x14ac:dyDescent="0.2">
      <c r="A55" s="120"/>
      <c r="B55" s="708" t="s">
        <v>2061</v>
      </c>
      <c r="C55" s="707"/>
      <c r="D55" s="707"/>
      <c r="E55" s="120"/>
      <c r="F55" s="120"/>
      <c r="G55" s="120"/>
    </row>
    <row r="56" spans="1:7" x14ac:dyDescent="0.2">
      <c r="A56" s="120">
        <v>11010101</v>
      </c>
      <c r="B56" s="126" t="s">
        <v>948</v>
      </c>
      <c r="C56" s="707">
        <v>32776448798</v>
      </c>
      <c r="D56" s="707">
        <v>52018120659</v>
      </c>
      <c r="E56" s="120"/>
      <c r="F56" s="120"/>
      <c r="G56" s="120"/>
    </row>
    <row r="57" spans="1:7" x14ac:dyDescent="0.2">
      <c r="A57" s="120">
        <v>11010201</v>
      </c>
      <c r="B57" s="126" t="s">
        <v>1047</v>
      </c>
      <c r="C57" s="707">
        <v>15914739818</v>
      </c>
      <c r="D57" s="707">
        <v>12470885755</v>
      </c>
      <c r="E57" s="120"/>
      <c r="F57" s="120"/>
      <c r="G57" s="120"/>
    </row>
    <row r="58" spans="1:7" x14ac:dyDescent="0.2">
      <c r="A58" s="120"/>
      <c r="B58" s="708" t="s">
        <v>2062</v>
      </c>
      <c r="C58" s="707"/>
      <c r="D58" s="707"/>
      <c r="E58" s="120"/>
      <c r="F58" s="120"/>
      <c r="G58" s="120"/>
    </row>
    <row r="59" spans="1:7" x14ac:dyDescent="0.2">
      <c r="A59" s="120">
        <v>11010301</v>
      </c>
      <c r="B59" s="126" t="s">
        <v>972</v>
      </c>
      <c r="C59" s="707">
        <v>2201000000</v>
      </c>
      <c r="D59" s="707">
        <v>2201000000</v>
      </c>
      <c r="E59" s="120"/>
      <c r="F59" s="120"/>
      <c r="G59" s="120"/>
    </row>
    <row r="60" spans="1:7" x14ac:dyDescent="0.2">
      <c r="A60" s="120">
        <v>11010401</v>
      </c>
      <c r="B60" s="126" t="s">
        <v>949</v>
      </c>
      <c r="C60" s="707">
        <v>0</v>
      </c>
      <c r="D60" s="707">
        <v>1000000000</v>
      </c>
      <c r="E60" s="120"/>
      <c r="F60" s="120"/>
      <c r="G60" s="120"/>
    </row>
    <row r="61" spans="1:7" x14ac:dyDescent="0.2">
      <c r="A61" s="120">
        <v>11010501</v>
      </c>
      <c r="B61" s="126" t="s">
        <v>950</v>
      </c>
      <c r="C61" s="707">
        <v>0</v>
      </c>
      <c r="D61" s="707">
        <v>516599000</v>
      </c>
      <c r="E61" s="120"/>
      <c r="F61" s="120"/>
      <c r="G61" s="120"/>
    </row>
    <row r="62" spans="1:7" x14ac:dyDescent="0.2">
      <c r="A62" s="120"/>
      <c r="B62" s="708" t="s">
        <v>2094</v>
      </c>
      <c r="C62" s="707"/>
      <c r="D62" s="707"/>
      <c r="E62" s="120"/>
      <c r="F62" s="120"/>
      <c r="G62" s="120"/>
    </row>
    <row r="63" spans="1:7" x14ac:dyDescent="0.2">
      <c r="A63" s="124">
        <v>13010101</v>
      </c>
      <c r="B63" s="129" t="s">
        <v>2095</v>
      </c>
      <c r="C63" s="122">
        <v>0</v>
      </c>
      <c r="D63" s="122">
        <v>0</v>
      </c>
    </row>
    <row r="64" spans="1:7" x14ac:dyDescent="0.2">
      <c r="A64" s="124">
        <v>13020401</v>
      </c>
      <c r="B64" s="129" t="s">
        <v>953</v>
      </c>
      <c r="C64" s="122">
        <v>9500000000</v>
      </c>
      <c r="D64" s="122">
        <v>4250000000</v>
      </c>
    </row>
    <row r="65" spans="1:251" x14ac:dyDescent="0.2">
      <c r="B65" s="709" t="s">
        <v>2096</v>
      </c>
    </row>
    <row r="66" spans="1:251" x14ac:dyDescent="0.2">
      <c r="A66" s="124">
        <v>14020200</v>
      </c>
      <c r="B66" s="129" t="s">
        <v>842</v>
      </c>
      <c r="C66" s="122">
        <v>15000000</v>
      </c>
      <c r="D66" s="122">
        <v>7015000000</v>
      </c>
    </row>
    <row r="67" spans="1:251" x14ac:dyDescent="0.2">
      <c r="B67" s="709" t="s">
        <v>2098</v>
      </c>
    </row>
    <row r="68" spans="1:251" x14ac:dyDescent="0.2">
      <c r="A68" s="124">
        <v>31010000</v>
      </c>
      <c r="B68" s="129" t="s">
        <v>941</v>
      </c>
      <c r="C68" s="122">
        <v>2223232298</v>
      </c>
      <c r="D68" s="122">
        <v>2500000000</v>
      </c>
    </row>
    <row r="69" spans="1:251" x14ac:dyDescent="0.2">
      <c r="A69" s="124">
        <v>14030201</v>
      </c>
      <c r="B69" s="129" t="s">
        <v>954</v>
      </c>
      <c r="C69" s="122">
        <v>0</v>
      </c>
      <c r="D69" s="122">
        <v>0</v>
      </c>
    </row>
    <row r="70" spans="1:251" x14ac:dyDescent="0.2">
      <c r="A70" s="124">
        <v>14030101</v>
      </c>
      <c r="B70" s="129" t="s">
        <v>675</v>
      </c>
      <c r="C70" s="122">
        <v>17385794343</v>
      </c>
      <c r="D70" s="122">
        <v>20900000000</v>
      </c>
    </row>
    <row r="71" spans="1:251" x14ac:dyDescent="0.2">
      <c r="A71" s="124">
        <v>14040101</v>
      </c>
      <c r="B71" s="129" t="s">
        <v>955</v>
      </c>
      <c r="C71" s="122">
        <v>0</v>
      </c>
      <c r="D71" s="122">
        <v>0</v>
      </c>
    </row>
    <row r="72" spans="1:251" s="712" customFormat="1" x14ac:dyDescent="0.2">
      <c r="A72" s="710"/>
      <c r="B72" s="709"/>
      <c r="C72" s="711">
        <f>SUM(C56:C71)</f>
        <v>80016215257</v>
      </c>
      <c r="D72" s="711">
        <f>SUM(D56:D71)</f>
        <v>102871605414</v>
      </c>
      <c r="E72" s="711"/>
      <c r="F72" s="711"/>
      <c r="G72" s="711"/>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X72" s="123"/>
      <c r="FY72" s="123"/>
      <c r="FZ72" s="123"/>
      <c r="GA72" s="123"/>
      <c r="GB72" s="123"/>
      <c r="GC72" s="123"/>
      <c r="GD72" s="123"/>
      <c r="GE72" s="123"/>
      <c r="GF72" s="123"/>
      <c r="GG72" s="123"/>
      <c r="GH72" s="123"/>
      <c r="GI72" s="123"/>
      <c r="GJ72" s="123"/>
      <c r="GK72" s="123"/>
      <c r="GL72" s="123"/>
      <c r="GM72" s="123"/>
      <c r="GN72" s="123"/>
      <c r="GO72" s="123"/>
      <c r="GP72" s="123"/>
      <c r="GQ72" s="123"/>
      <c r="GR72" s="123"/>
      <c r="GS72" s="123"/>
      <c r="GT72" s="123"/>
      <c r="GU72" s="123"/>
      <c r="GV72" s="123"/>
      <c r="GW72" s="123"/>
      <c r="GX72" s="123"/>
      <c r="GY72" s="123"/>
      <c r="GZ72" s="123"/>
      <c r="HA72" s="123"/>
      <c r="HB72" s="123"/>
      <c r="HC72" s="123"/>
      <c r="HD72" s="123"/>
      <c r="HE72" s="123"/>
      <c r="HF72" s="123"/>
      <c r="HG72" s="123"/>
      <c r="HH72" s="123"/>
      <c r="HI72" s="123"/>
      <c r="HJ72" s="123"/>
      <c r="HK72" s="123"/>
      <c r="HL72" s="123"/>
      <c r="HM72" s="123"/>
      <c r="HN72" s="123"/>
      <c r="HO72" s="123"/>
      <c r="HP72" s="123"/>
      <c r="HQ72" s="123"/>
      <c r="HR72" s="123"/>
      <c r="HS72" s="123"/>
      <c r="HT72" s="123"/>
      <c r="HU72" s="123"/>
      <c r="HV72" s="123"/>
      <c r="HW72" s="123"/>
      <c r="HX72" s="123"/>
      <c r="HY72" s="123"/>
      <c r="HZ72" s="123"/>
      <c r="IA72" s="123"/>
      <c r="IB72" s="123"/>
      <c r="IC72" s="123"/>
      <c r="ID72" s="123"/>
      <c r="IE72" s="123"/>
      <c r="IF72" s="123"/>
      <c r="IG72" s="123"/>
      <c r="IH72" s="123"/>
      <c r="II72" s="123"/>
      <c r="IJ72" s="123"/>
      <c r="IK72" s="123"/>
      <c r="IL72" s="123"/>
      <c r="IM72" s="123"/>
      <c r="IN72" s="123"/>
      <c r="IO72" s="123"/>
      <c r="IP72" s="123"/>
      <c r="IQ72" s="123"/>
    </row>
  </sheetData>
  <mergeCells count="3">
    <mergeCell ref="A1:G1"/>
    <mergeCell ref="B2:B3"/>
    <mergeCell ref="A2:A3"/>
  </mergeCells>
  <printOptions horizontalCentered="1" gridLines="1"/>
  <pageMargins left="0.45" right="0.45" top="0.66666666666666696" bottom="0.5" header="0.3" footer="0.3"/>
  <pageSetup paperSize="9" scale="89" fitToHeight="0" orientation="portrait" r:id="rId1"/>
  <headerFooter>
    <oddHeader>&amp;C&amp;"Tahoma,Bold"&amp;10YOBE STATE GOVERNMENT OF NIGERIA
APPROVED REVISE FINANCE BILL 2020</oddHeader>
    <oddFooter>&amp;LAS REVISED BY YBHA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Layout" topLeftCell="A3" zoomScale="80" zoomScaleNormal="115" zoomScalePageLayoutView="80" workbookViewId="0">
      <selection activeCell="K5" sqref="K5"/>
    </sheetView>
  </sheetViews>
  <sheetFormatPr defaultColWidth="9.140625" defaultRowHeight="49.5" x14ac:dyDescent="0.75"/>
  <cols>
    <col min="1" max="2" width="13.5703125" style="97" customWidth="1"/>
    <col min="3" max="16384" width="9.140625" style="97"/>
  </cols>
  <sheetData>
    <row r="1" spans="1:13" ht="45" customHeight="1" x14ac:dyDescent="0.75"/>
    <row r="2" spans="1:13" ht="45" customHeight="1" x14ac:dyDescent="0.75"/>
    <row r="3" spans="1:13" ht="45" customHeight="1" x14ac:dyDescent="0.75"/>
    <row r="4" spans="1:13" x14ac:dyDescent="0.75">
      <c r="A4" s="1089" t="s">
        <v>1034</v>
      </c>
      <c r="B4" s="1089"/>
      <c r="C4" s="1089"/>
      <c r="D4" s="1089"/>
      <c r="E4" s="1089"/>
      <c r="F4" s="1089"/>
      <c r="G4" s="1089"/>
      <c r="H4" s="1089"/>
      <c r="I4" s="1089"/>
      <c r="J4" s="1089"/>
      <c r="K4" s="1089"/>
      <c r="L4" s="1089"/>
      <c r="M4" s="1089"/>
    </row>
    <row r="5" spans="1:13" ht="39.75" customHeight="1" x14ac:dyDescent="0.75">
      <c r="A5" s="369"/>
      <c r="B5" s="370"/>
      <c r="C5" s="370"/>
      <c r="D5" s="370"/>
      <c r="E5" s="370"/>
      <c r="F5" s="370"/>
      <c r="G5" s="370"/>
      <c r="H5" s="370"/>
      <c r="I5" s="370"/>
      <c r="J5" s="370"/>
      <c r="K5" s="370"/>
      <c r="L5" s="370"/>
      <c r="M5" s="370"/>
    </row>
    <row r="6" spans="1:13" x14ac:dyDescent="0.75">
      <c r="A6" s="1089" t="s">
        <v>2147</v>
      </c>
      <c r="B6" s="1089"/>
      <c r="C6" s="1089"/>
      <c r="D6" s="1089"/>
      <c r="E6" s="1089"/>
      <c r="F6" s="1089"/>
      <c r="G6" s="1089"/>
      <c r="H6" s="1089"/>
      <c r="I6" s="1089"/>
      <c r="J6" s="1089"/>
      <c r="K6" s="1089"/>
      <c r="L6" s="1089"/>
      <c r="M6" s="370"/>
    </row>
    <row r="7" spans="1:13" ht="46.5" customHeight="1" x14ac:dyDescent="0.75">
      <c r="A7" s="369"/>
      <c r="B7" s="370"/>
      <c r="C7" s="370"/>
      <c r="D7" s="370"/>
      <c r="E7" s="370"/>
      <c r="F7" s="370"/>
      <c r="G7" s="370"/>
      <c r="H7" s="370"/>
      <c r="I7" s="370"/>
      <c r="J7" s="370"/>
      <c r="K7" s="370"/>
      <c r="L7" s="370"/>
      <c r="M7" s="370"/>
    </row>
    <row r="8" spans="1:13" x14ac:dyDescent="0.75">
      <c r="A8" s="1090">
        <v>2020</v>
      </c>
      <c r="B8" s="1090"/>
      <c r="C8" s="1090"/>
      <c r="D8" s="1090"/>
      <c r="E8" s="1090"/>
      <c r="F8" s="1090"/>
      <c r="G8" s="1090"/>
      <c r="H8" s="1090"/>
      <c r="I8" s="1090"/>
      <c r="J8" s="1090"/>
      <c r="K8" s="1090"/>
      <c r="L8" s="1090"/>
      <c r="M8" s="1090"/>
    </row>
    <row r="9" spans="1:13" ht="42" customHeight="1" x14ac:dyDescent="0.75"/>
  </sheetData>
  <mergeCells count="3">
    <mergeCell ref="A6:L6"/>
    <mergeCell ref="A4:M4"/>
    <mergeCell ref="A8:M8"/>
  </mergeCells>
  <printOptions horizontalCentered="1" verticalCentered="1"/>
  <pageMargins left="0.511811023622047" right="0.511811023622047" top="0.74803149606299202" bottom="0.74803149606299202" header="0.31496062992126" footer="0.31496062992126"/>
  <pageSetup paperSize="9" firstPageNumber="0" orientation="landscape"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45"/>
  <sheetViews>
    <sheetView showGridLines="0" view="pageLayout" topLeftCell="A28" zoomScale="130" zoomScaleNormal="100" zoomScalePageLayoutView="130" workbookViewId="0">
      <selection activeCell="C28" sqref="C28"/>
    </sheetView>
  </sheetViews>
  <sheetFormatPr defaultColWidth="9.140625" defaultRowHeight="12.75" x14ac:dyDescent="0.2"/>
  <cols>
    <col min="1" max="1" width="2.140625" style="220" bestFit="1" customWidth="1"/>
    <col min="2" max="2" width="13.5703125" style="220" customWidth="1"/>
    <col min="3" max="3" width="35.7109375" style="310" customWidth="1"/>
    <col min="4" max="4" width="20.28515625" style="321" customWidth="1"/>
    <col min="5" max="6" width="20.28515625" style="310" customWidth="1"/>
    <col min="7" max="7" width="18.7109375" style="310" customWidth="1"/>
    <col min="8" max="16384" width="9.140625" style="310"/>
  </cols>
  <sheetData>
    <row r="1" spans="1:7" ht="15.75" x14ac:dyDescent="0.25">
      <c r="A1" s="1091" t="s">
        <v>1920</v>
      </c>
      <c r="B1" s="1092"/>
      <c r="C1" s="1092"/>
      <c r="D1" s="1092"/>
      <c r="E1" s="1092"/>
      <c r="F1" s="1093"/>
      <c r="G1" s="1093"/>
    </row>
    <row r="2" spans="1:7" ht="45" customHeight="1" x14ac:dyDescent="0.2">
      <c r="A2" s="536" t="s">
        <v>971</v>
      </c>
      <c r="B2" s="526"/>
      <c r="C2" s="1094" t="s">
        <v>939</v>
      </c>
      <c r="D2" s="322" t="s">
        <v>1823</v>
      </c>
      <c r="E2" s="322" t="s">
        <v>1824</v>
      </c>
      <c r="F2" s="1099" t="s">
        <v>1825</v>
      </c>
      <c r="G2" s="1101" t="s">
        <v>1826</v>
      </c>
    </row>
    <row r="3" spans="1:7" x14ac:dyDescent="0.2">
      <c r="A3" s="537"/>
      <c r="B3" s="525"/>
      <c r="C3" s="1094"/>
      <c r="D3" s="323" t="s">
        <v>940</v>
      </c>
      <c r="E3" s="417" t="s">
        <v>940</v>
      </c>
      <c r="F3" s="1100"/>
      <c r="G3" s="1102"/>
    </row>
    <row r="4" spans="1:7" s="251" customFormat="1" ht="11.85" customHeight="1" x14ac:dyDescent="0.25">
      <c r="A4" s="1095"/>
      <c r="B4" s="1096"/>
      <c r="C4" s="473" t="s">
        <v>1832</v>
      </c>
      <c r="D4" s="474"/>
      <c r="E4" s="475"/>
      <c r="F4" s="476"/>
      <c r="G4" s="477"/>
    </row>
    <row r="5" spans="1:7" s="251" customFormat="1" ht="11.85" customHeight="1" x14ac:dyDescent="0.25">
      <c r="A5" s="1097"/>
      <c r="B5" s="1098"/>
      <c r="C5" s="472" t="s">
        <v>1833</v>
      </c>
      <c r="D5" s="494">
        <v>57</v>
      </c>
      <c r="E5" s="494">
        <v>20</v>
      </c>
      <c r="F5" s="495"/>
      <c r="G5" s="477"/>
    </row>
    <row r="6" spans="1:7" s="251" customFormat="1" ht="11.85" customHeight="1" x14ac:dyDescent="0.25">
      <c r="A6" s="1097"/>
      <c r="B6" s="1098"/>
      <c r="C6" s="472" t="s">
        <v>1834</v>
      </c>
      <c r="D6" s="496">
        <v>2.1800000000000002</v>
      </c>
      <c r="E6" s="496">
        <v>1.7</v>
      </c>
      <c r="F6" s="495"/>
      <c r="G6" s="476"/>
    </row>
    <row r="7" spans="1:7" s="251" customFormat="1" ht="11.85" customHeight="1" x14ac:dyDescent="0.25">
      <c r="A7" s="1097"/>
      <c r="B7" s="1098"/>
      <c r="C7" s="472" t="s">
        <v>1835</v>
      </c>
      <c r="D7" s="497">
        <v>305</v>
      </c>
      <c r="E7" s="497">
        <v>360</v>
      </c>
      <c r="F7" s="495"/>
      <c r="G7" s="477"/>
    </row>
    <row r="8" spans="1:7" s="251" customFormat="1" ht="11.85" customHeight="1" x14ac:dyDescent="0.25">
      <c r="A8" s="1097"/>
      <c r="B8" s="1098"/>
      <c r="C8" s="472" t="s">
        <v>1897</v>
      </c>
      <c r="D8" s="498">
        <v>2.93E-2</v>
      </c>
      <c r="E8" s="498">
        <v>-4.4200000000000003E-2</v>
      </c>
      <c r="F8" s="495"/>
      <c r="G8" s="477"/>
    </row>
    <row r="9" spans="1:7" s="251" customFormat="1" ht="11.85" customHeight="1" x14ac:dyDescent="0.25">
      <c r="A9" s="1097"/>
      <c r="B9" s="1098"/>
      <c r="C9" s="472" t="s">
        <v>1896</v>
      </c>
      <c r="D9" s="498">
        <v>0.108</v>
      </c>
      <c r="E9" s="498">
        <v>0.14130000000000001</v>
      </c>
      <c r="F9" s="499"/>
      <c r="G9" s="477"/>
    </row>
    <row r="10" spans="1:7" s="251" customFormat="1" ht="11.85" customHeight="1" x14ac:dyDescent="0.25">
      <c r="A10" s="1103"/>
      <c r="B10" s="1098"/>
      <c r="C10" s="472" t="s">
        <v>1836</v>
      </c>
      <c r="D10" s="500">
        <v>0.35</v>
      </c>
      <c r="E10" s="500">
        <v>0.27</v>
      </c>
      <c r="F10" s="495"/>
      <c r="G10" s="477"/>
    </row>
    <row r="11" spans="1:7" s="522" customFormat="1" ht="11.85" customHeight="1" x14ac:dyDescent="0.25">
      <c r="A11" s="524" t="s">
        <v>969</v>
      </c>
      <c r="B11" s="533">
        <v>31010100</v>
      </c>
      <c r="C11" s="522" t="s">
        <v>941</v>
      </c>
      <c r="D11" s="522">
        <v>2500000000</v>
      </c>
      <c r="E11" s="522">
        <v>2223232298</v>
      </c>
    </row>
    <row r="12" spans="1:7" s="251" customFormat="1" ht="11.85" customHeight="1" x14ac:dyDescent="0.25">
      <c r="A12" s="534"/>
      <c r="B12" s="483"/>
      <c r="C12" s="478" t="s">
        <v>942</v>
      </c>
      <c r="D12" s="479"/>
      <c r="E12" s="479"/>
      <c r="F12" s="484"/>
      <c r="G12" s="481"/>
    </row>
    <row r="13" spans="1:7" s="251" customFormat="1" ht="11.85" customHeight="1" x14ac:dyDescent="0.25">
      <c r="A13" s="534" t="s">
        <v>970</v>
      </c>
      <c r="B13" s="483">
        <v>12000000</v>
      </c>
      <c r="C13" s="481" t="s">
        <v>947</v>
      </c>
      <c r="D13" s="485">
        <v>5442495668</v>
      </c>
      <c r="E13" s="485">
        <v>6032895848</v>
      </c>
      <c r="F13" s="484"/>
      <c r="G13" s="481"/>
    </row>
    <row r="14" spans="1:7" s="251" customFormat="1" ht="11.85" customHeight="1" x14ac:dyDescent="0.2">
      <c r="A14" s="538"/>
      <c r="B14" s="483">
        <v>11010101</v>
      </c>
      <c r="C14" s="481" t="s">
        <v>948</v>
      </c>
      <c r="D14" s="485">
        <v>52018120659</v>
      </c>
      <c r="E14" s="502">
        <v>32776448798</v>
      </c>
      <c r="F14" s="484"/>
      <c r="G14" s="481"/>
    </row>
    <row r="15" spans="1:7" s="251" customFormat="1" ht="11.85" customHeight="1" x14ac:dyDescent="0.25">
      <c r="A15" s="522"/>
      <c r="B15" s="483">
        <v>11010201</v>
      </c>
      <c r="C15" s="481" t="s">
        <v>1047</v>
      </c>
      <c r="D15" s="486">
        <v>12470885755</v>
      </c>
      <c r="E15" s="486">
        <v>15914739818</v>
      </c>
      <c r="F15" s="484"/>
      <c r="G15" s="481"/>
    </row>
    <row r="16" spans="1:7" s="251" customFormat="1" ht="11.85" customHeight="1" x14ac:dyDescent="0.25">
      <c r="A16" s="538"/>
      <c r="B16" s="483">
        <v>11010301</v>
      </c>
      <c r="C16" s="481" t="s">
        <v>972</v>
      </c>
      <c r="D16" s="484">
        <v>2201000000</v>
      </c>
      <c r="E16" s="484">
        <v>2201000000</v>
      </c>
      <c r="F16" s="484"/>
      <c r="G16" s="481"/>
    </row>
    <row r="17" spans="1:7" s="251" customFormat="1" ht="11.85" customHeight="1" x14ac:dyDescent="0.25">
      <c r="A17" s="538"/>
      <c r="B17" s="483">
        <v>11010401</v>
      </c>
      <c r="C17" s="481" t="s">
        <v>949</v>
      </c>
      <c r="D17" s="484">
        <v>1000000000</v>
      </c>
      <c r="E17" s="484">
        <v>1000000000</v>
      </c>
      <c r="F17" s="484"/>
      <c r="G17" s="481"/>
    </row>
    <row r="18" spans="1:7" s="251" customFormat="1" ht="11.85" customHeight="1" x14ac:dyDescent="0.25">
      <c r="A18" s="538"/>
      <c r="B18" s="483">
        <v>11010501</v>
      </c>
      <c r="C18" s="481" t="s">
        <v>950</v>
      </c>
      <c r="D18" s="484">
        <v>516599000</v>
      </c>
      <c r="E18" s="484">
        <v>516599000</v>
      </c>
      <c r="F18" s="484"/>
      <c r="G18" s="481"/>
    </row>
    <row r="19" spans="1:7" s="251" customFormat="1" ht="11.85" customHeight="1" x14ac:dyDescent="0.25">
      <c r="A19" s="538"/>
      <c r="B19" s="483"/>
      <c r="C19" s="478" t="s">
        <v>943</v>
      </c>
      <c r="D19" s="479">
        <f>SUM(D13:D18)</f>
        <v>73649101082</v>
      </c>
      <c r="E19" s="479">
        <f>SUM(E13:E18)</f>
        <v>58441683464</v>
      </c>
      <c r="F19" s="480"/>
      <c r="G19" s="481"/>
    </row>
    <row r="20" spans="1:7" s="251" customFormat="1" ht="11.85" customHeight="1" x14ac:dyDescent="0.25">
      <c r="A20" s="538"/>
      <c r="B20" s="483"/>
      <c r="C20" s="478" t="s">
        <v>944</v>
      </c>
      <c r="D20" s="479">
        <f>D11+D19</f>
        <v>76149101082</v>
      </c>
      <c r="E20" s="479">
        <f>E11+E19</f>
        <v>60664915762</v>
      </c>
      <c r="F20" s="487">
        <v>0</v>
      </c>
      <c r="G20" s="481"/>
    </row>
    <row r="21" spans="1:7" s="251" customFormat="1" ht="11.85" customHeight="1" x14ac:dyDescent="0.25">
      <c r="A21" s="538" t="s">
        <v>961</v>
      </c>
      <c r="B21" s="483"/>
      <c r="C21" s="481" t="s">
        <v>841</v>
      </c>
      <c r="D21" s="485">
        <v>11298796228</v>
      </c>
      <c r="E21" s="485">
        <f>'6. Details'!M1355</f>
        <v>4537542000</v>
      </c>
      <c r="F21" s="485"/>
      <c r="G21" s="481"/>
    </row>
    <row r="22" spans="1:7" s="251" customFormat="1" ht="11.85" customHeight="1" x14ac:dyDescent="0.25">
      <c r="A22" s="538" t="s">
        <v>962</v>
      </c>
      <c r="B22" s="483"/>
      <c r="C22" s="478" t="s">
        <v>945</v>
      </c>
      <c r="D22" s="479"/>
      <c r="E22" s="479"/>
      <c r="F22" s="479"/>
      <c r="G22" s="481"/>
    </row>
    <row r="23" spans="1:7" s="251" customFormat="1" ht="11.85" customHeight="1" x14ac:dyDescent="0.25">
      <c r="A23" s="538"/>
      <c r="B23" s="483"/>
      <c r="C23" s="481" t="s">
        <v>816</v>
      </c>
      <c r="D23" s="485">
        <v>29386790820</v>
      </c>
      <c r="E23" s="485">
        <f>'5. summary of exp'!D161</f>
        <v>28412987994.440002</v>
      </c>
      <c r="F23" s="485"/>
      <c r="G23" s="481"/>
    </row>
    <row r="24" spans="1:7" s="251" customFormat="1" ht="11.85" customHeight="1" x14ac:dyDescent="0.25">
      <c r="A24" s="538"/>
      <c r="B24" s="483"/>
      <c r="C24" s="481" t="s">
        <v>817</v>
      </c>
      <c r="D24" s="485">
        <v>17109714034</v>
      </c>
      <c r="E24" s="485">
        <f>'5. summary of exp'!J161-Resource!E21</f>
        <v>18943972762.080002</v>
      </c>
      <c r="F24" s="485"/>
      <c r="G24" s="481"/>
    </row>
    <row r="25" spans="1:7" s="251" customFormat="1" ht="11.85" customHeight="1" x14ac:dyDescent="0.25">
      <c r="A25" s="538" t="s">
        <v>963</v>
      </c>
      <c r="B25" s="483"/>
      <c r="C25" s="478" t="s">
        <v>946</v>
      </c>
      <c r="D25" s="480">
        <f>SUM(D21:D24)</f>
        <v>57795301082</v>
      </c>
      <c r="E25" s="480">
        <f>SUM(E21:E24)</f>
        <v>51894502756.520004</v>
      </c>
      <c r="F25" s="480"/>
      <c r="G25" s="481"/>
    </row>
    <row r="26" spans="1:7" s="251" customFormat="1" ht="11.85" customHeight="1" x14ac:dyDescent="0.25">
      <c r="A26" s="538" t="s">
        <v>964</v>
      </c>
      <c r="B26" s="483"/>
      <c r="C26" s="481" t="s">
        <v>951</v>
      </c>
      <c r="D26" s="485"/>
      <c r="E26" s="485"/>
      <c r="F26" s="484"/>
      <c r="G26" s="481"/>
    </row>
    <row r="27" spans="1:7" s="267" customFormat="1" ht="11.85" customHeight="1" x14ac:dyDescent="0.25">
      <c r="A27" s="539"/>
      <c r="B27" s="488"/>
      <c r="C27" s="478" t="s">
        <v>1314</v>
      </c>
      <c r="D27" s="479">
        <f>D20-D25</f>
        <v>18353800000</v>
      </c>
      <c r="E27" s="479">
        <f>E20-E25</f>
        <v>8770413005.4799957</v>
      </c>
      <c r="F27" s="479"/>
      <c r="G27" s="478"/>
    </row>
    <row r="28" spans="1:7" s="251" customFormat="1" ht="11.85" customHeight="1" x14ac:dyDescent="0.25">
      <c r="A28" s="538" t="s">
        <v>965</v>
      </c>
      <c r="B28" s="483"/>
      <c r="C28" s="478" t="s">
        <v>674</v>
      </c>
      <c r="D28" s="479"/>
      <c r="E28" s="479"/>
      <c r="F28" s="484"/>
      <c r="G28" s="481"/>
    </row>
    <row r="29" spans="1:7" s="251" customFormat="1" ht="11.85" customHeight="1" x14ac:dyDescent="0.25">
      <c r="A29" s="538"/>
      <c r="B29" s="503">
        <v>13020300</v>
      </c>
      <c r="C29" s="504" t="s">
        <v>953</v>
      </c>
      <c r="D29" s="505">
        <v>4250000000</v>
      </c>
      <c r="E29" s="505">
        <v>7700000000</v>
      </c>
      <c r="F29" s="506">
        <v>78822000</v>
      </c>
      <c r="G29" s="481" t="s">
        <v>1837</v>
      </c>
    </row>
    <row r="30" spans="1:7" s="251" customFormat="1" ht="11.85" customHeight="1" x14ac:dyDescent="0.25">
      <c r="A30" s="538"/>
      <c r="B30" s="503">
        <v>14030200</v>
      </c>
      <c r="C30" s="504" t="s">
        <v>954</v>
      </c>
      <c r="D30" s="505">
        <v>0</v>
      </c>
      <c r="E30" s="505">
        <v>0</v>
      </c>
      <c r="F30" s="506"/>
      <c r="G30" s="481"/>
    </row>
    <row r="31" spans="1:7" s="251" customFormat="1" ht="11.85" customHeight="1" x14ac:dyDescent="0.25">
      <c r="A31" s="538"/>
      <c r="B31" s="503">
        <v>14030100</v>
      </c>
      <c r="C31" s="504" t="s">
        <v>675</v>
      </c>
      <c r="D31" s="505">
        <v>20900000000</v>
      </c>
      <c r="E31" s="505">
        <v>16916371567</v>
      </c>
      <c r="F31" s="506">
        <v>2000000000</v>
      </c>
      <c r="G31" s="481" t="s">
        <v>1838</v>
      </c>
    </row>
    <row r="32" spans="1:7" s="251" customFormat="1" ht="11.85" customHeight="1" x14ac:dyDescent="0.25">
      <c r="A32" s="538"/>
      <c r="B32" s="503">
        <v>14040100</v>
      </c>
      <c r="C32" s="504" t="s">
        <v>955</v>
      </c>
      <c r="D32" s="505">
        <v>0</v>
      </c>
      <c r="E32" s="505">
        <v>0</v>
      </c>
      <c r="F32" s="506"/>
      <c r="G32" s="481"/>
    </row>
    <row r="33" spans="1:7" s="251" customFormat="1" ht="11.85" customHeight="1" x14ac:dyDescent="0.25">
      <c r="A33" s="538"/>
      <c r="B33" s="503">
        <v>14020200</v>
      </c>
      <c r="C33" s="504" t="s">
        <v>842</v>
      </c>
      <c r="D33" s="505">
        <v>7015000000</v>
      </c>
      <c r="E33" s="505">
        <v>1015000000</v>
      </c>
      <c r="F33" s="506"/>
      <c r="G33" s="481"/>
    </row>
    <row r="34" spans="1:7" s="251" customFormat="1" ht="11.85" customHeight="1" x14ac:dyDescent="0.25">
      <c r="A34" s="538"/>
      <c r="B34" s="483"/>
      <c r="C34" s="478" t="s">
        <v>956</v>
      </c>
      <c r="D34" s="479">
        <f>SUM(D29:D33)</f>
        <v>32165000000</v>
      </c>
      <c r="E34" s="479">
        <f>SUM(E29:E33)</f>
        <v>25631371567</v>
      </c>
      <c r="F34" s="479"/>
      <c r="G34" s="481"/>
    </row>
    <row r="35" spans="1:7" s="251" customFormat="1" ht="11.85" customHeight="1" x14ac:dyDescent="0.25">
      <c r="A35" s="522"/>
      <c r="B35" s="483"/>
      <c r="C35" s="478" t="s">
        <v>957</v>
      </c>
      <c r="D35" s="479">
        <f>D20+D34</f>
        <v>108314101082</v>
      </c>
      <c r="E35" s="479">
        <f>E20+E34</f>
        <v>86296287329</v>
      </c>
      <c r="F35" s="479"/>
      <c r="G35" s="481"/>
    </row>
    <row r="36" spans="1:7" s="251" customFormat="1" ht="11.85" customHeight="1" x14ac:dyDescent="0.25">
      <c r="A36" s="522"/>
      <c r="B36" s="483"/>
      <c r="C36" s="481" t="s">
        <v>958</v>
      </c>
      <c r="D36" s="485">
        <v>57795301082</v>
      </c>
      <c r="E36" s="485">
        <f>E25</f>
        <v>51894502756.520004</v>
      </c>
      <c r="F36" s="485"/>
      <c r="G36" s="481"/>
    </row>
    <row r="37" spans="1:7" s="251" customFormat="1" ht="11.85" customHeight="1" x14ac:dyDescent="0.25">
      <c r="A37" s="522" t="s">
        <v>966</v>
      </c>
      <c r="B37" s="483"/>
      <c r="C37" s="481" t="s">
        <v>1916</v>
      </c>
      <c r="D37" s="485">
        <v>50518800000</v>
      </c>
      <c r="E37" s="485">
        <f>'5. summary of exp'!P161</f>
        <v>34154608348</v>
      </c>
      <c r="G37" s="481"/>
    </row>
    <row r="38" spans="1:7" s="251" customFormat="1" ht="11.85" customHeight="1" x14ac:dyDescent="0.25">
      <c r="A38" s="538"/>
      <c r="B38" s="483"/>
      <c r="C38" s="481" t="s">
        <v>1917</v>
      </c>
      <c r="D38" s="485"/>
      <c r="E38" s="485"/>
      <c r="G38" s="481"/>
    </row>
    <row r="39" spans="1:7" s="251" customFormat="1" ht="11.85" customHeight="1" x14ac:dyDescent="0.25">
      <c r="A39" s="538"/>
      <c r="B39" s="483"/>
      <c r="C39" s="481" t="s">
        <v>1918</v>
      </c>
      <c r="D39" s="485"/>
      <c r="E39" s="485"/>
      <c r="G39" s="481"/>
    </row>
    <row r="40" spans="1:7" s="251" customFormat="1" ht="11.85" customHeight="1" x14ac:dyDescent="0.25">
      <c r="A40" s="540"/>
      <c r="B40" s="483"/>
      <c r="C40" s="481" t="s">
        <v>1919</v>
      </c>
      <c r="D40" s="485"/>
      <c r="E40" s="485"/>
      <c r="G40" s="481"/>
    </row>
    <row r="41" spans="1:7" s="251" customFormat="1" ht="11.85" customHeight="1" x14ac:dyDescent="0.25">
      <c r="A41" s="482"/>
      <c r="B41" s="483"/>
      <c r="C41" s="481" t="s">
        <v>1416</v>
      </c>
      <c r="D41" s="485"/>
      <c r="E41" s="485"/>
      <c r="G41" s="481"/>
    </row>
    <row r="42" spans="1:7" s="251" customFormat="1" ht="11.85" customHeight="1" x14ac:dyDescent="0.25">
      <c r="A42" s="489" t="s">
        <v>967</v>
      </c>
      <c r="B42" s="490"/>
      <c r="C42" s="491" t="s">
        <v>960</v>
      </c>
      <c r="D42" s="492">
        <f>SUM(D36:D37)</f>
        <v>108314101082</v>
      </c>
      <c r="E42" s="492">
        <f>SUM(E36:E37)</f>
        <v>86049111104.520004</v>
      </c>
      <c r="F42" s="501">
        <f>SUM(F29:F37)</f>
        <v>2078822000</v>
      </c>
      <c r="G42" s="493"/>
    </row>
    <row r="43" spans="1:7" x14ac:dyDescent="0.2">
      <c r="A43" s="310"/>
      <c r="B43" s="310"/>
      <c r="D43" s="310"/>
      <c r="E43" s="419"/>
    </row>
    <row r="44" spans="1:7" x14ac:dyDescent="0.2">
      <c r="A44" s="310"/>
      <c r="B44" s="310"/>
      <c r="D44" s="418"/>
      <c r="E44" s="420"/>
    </row>
    <row r="45" spans="1:7" x14ac:dyDescent="0.2">
      <c r="A45" s="310"/>
      <c r="B45" s="310"/>
      <c r="D45" s="310"/>
      <c r="E45" s="419"/>
    </row>
  </sheetData>
  <mergeCells count="11">
    <mergeCell ref="A6:B6"/>
    <mergeCell ref="A7:B7"/>
    <mergeCell ref="A8:B8"/>
    <mergeCell ref="A9:B9"/>
    <mergeCell ref="A10:B10"/>
    <mergeCell ref="A1:G1"/>
    <mergeCell ref="C2:C3"/>
    <mergeCell ref="A4:B4"/>
    <mergeCell ref="A5:B5"/>
    <mergeCell ref="F2:F3"/>
    <mergeCell ref="G2:G3"/>
  </mergeCells>
  <dataValidations count="1">
    <dataValidation type="decimal" allowBlank="1" showInputMessage="1" showErrorMessage="1" sqref="D6:E6">
      <formula1>0</formula1>
      <formula2>10</formula2>
    </dataValidation>
  </dataValidations>
  <printOptions horizontalCentered="1"/>
  <pageMargins left="0.95" right="0.45" top="0.75" bottom="0.60416666666666696" header="0.3" footer="0.3"/>
  <pageSetup paperSize="9" fitToHeight="0" orientation="landscape" r:id="rId1"/>
  <headerFooter>
    <oddHeader>&amp;C&amp;"Arial,Bold"&amp;10YOBE STATE GOVERNMENT OF NIGERIA
APPROVED REVISED BUDGET 2020</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topLeftCell="D6" zoomScale="130" zoomScaleNormal="100" zoomScalePageLayoutView="130" workbookViewId="0">
      <selection activeCell="E10" sqref="E10"/>
    </sheetView>
  </sheetViews>
  <sheetFormatPr defaultRowHeight="15" x14ac:dyDescent="0.25"/>
  <cols>
    <col min="1" max="1" width="9.7109375" hidden="1" customWidth="1"/>
    <col min="2" max="2" width="35.5703125" customWidth="1"/>
    <col min="3" max="3" width="17" bestFit="1" customWidth="1"/>
    <col min="4" max="4" width="19.42578125" bestFit="1" customWidth="1"/>
    <col min="5" max="5" width="19.85546875" customWidth="1"/>
    <col min="6" max="6" width="19.140625" style="507" customWidth="1"/>
    <col min="7" max="7" width="16.28515625" customWidth="1"/>
  </cols>
  <sheetData>
    <row r="1" spans="1:7" ht="15.75" x14ac:dyDescent="0.25">
      <c r="A1" s="1104" t="s">
        <v>1950</v>
      </c>
      <c r="B1" s="1104"/>
      <c r="C1" s="1104"/>
      <c r="D1" s="1104"/>
      <c r="E1" s="1104"/>
      <c r="F1" s="1104"/>
      <c r="G1" s="1104"/>
    </row>
    <row r="2" spans="1:7" ht="63" x14ac:dyDescent="0.25">
      <c r="A2" s="544" t="s">
        <v>1960</v>
      </c>
      <c r="B2" s="542" t="s">
        <v>1952</v>
      </c>
      <c r="C2" s="545" t="s">
        <v>1868</v>
      </c>
      <c r="D2" s="543" t="s">
        <v>1953</v>
      </c>
      <c r="E2" s="543" t="s">
        <v>1954</v>
      </c>
      <c r="F2" s="543" t="s">
        <v>1921</v>
      </c>
      <c r="G2" s="546" t="s">
        <v>1955</v>
      </c>
    </row>
    <row r="3" spans="1:7" ht="30" x14ac:dyDescent="0.25">
      <c r="A3" s="522"/>
      <c r="B3" s="541" t="s">
        <v>1922</v>
      </c>
      <c r="C3" s="541"/>
      <c r="D3" s="523"/>
      <c r="E3" s="523"/>
      <c r="F3" s="523"/>
      <c r="G3" s="549" t="s">
        <v>1984</v>
      </c>
    </row>
    <row r="4" spans="1:7" ht="15.75" x14ac:dyDescent="0.25">
      <c r="A4" s="522"/>
      <c r="B4" s="527" t="s">
        <v>1923</v>
      </c>
      <c r="C4" s="527"/>
      <c r="D4" s="508">
        <v>57</v>
      </c>
      <c r="E4" s="508">
        <v>20</v>
      </c>
      <c r="F4" s="509"/>
      <c r="G4" s="522" t="s">
        <v>1982</v>
      </c>
    </row>
    <row r="5" spans="1:7" ht="15.75" x14ac:dyDescent="0.25">
      <c r="A5" s="522"/>
      <c r="B5" s="528" t="s">
        <v>1924</v>
      </c>
      <c r="C5" s="528"/>
      <c r="D5" s="510">
        <v>2.1800000000000002</v>
      </c>
      <c r="E5" s="510">
        <v>1.7</v>
      </c>
      <c r="F5" s="509"/>
      <c r="G5" s="522" t="s">
        <v>1982</v>
      </c>
    </row>
    <row r="6" spans="1:7" ht="15.75" x14ac:dyDescent="0.25">
      <c r="A6" s="522"/>
      <c r="B6" s="528" t="s">
        <v>1925</v>
      </c>
      <c r="C6" s="528"/>
      <c r="D6" s="511">
        <v>305</v>
      </c>
      <c r="E6" s="511">
        <v>360</v>
      </c>
      <c r="F6" s="509"/>
      <c r="G6" s="522" t="s">
        <v>1982</v>
      </c>
    </row>
    <row r="7" spans="1:7" ht="15.75" x14ac:dyDescent="0.25">
      <c r="A7" s="522"/>
      <c r="B7" s="528" t="s">
        <v>1926</v>
      </c>
      <c r="C7" s="528"/>
      <c r="D7" s="512">
        <v>2.93E-2</v>
      </c>
      <c r="E7" s="512">
        <v>-4.4200000000000003E-2</v>
      </c>
      <c r="F7" s="509"/>
      <c r="G7" s="522" t="s">
        <v>1982</v>
      </c>
    </row>
    <row r="8" spans="1:7" ht="15.75" x14ac:dyDescent="0.25">
      <c r="A8" s="522"/>
      <c r="B8" s="528" t="s">
        <v>1927</v>
      </c>
      <c r="C8" s="528"/>
      <c r="D8" s="512">
        <v>0.108</v>
      </c>
      <c r="E8" s="512">
        <v>0.14130000000000001</v>
      </c>
      <c r="F8" s="509"/>
      <c r="G8" s="522" t="s">
        <v>1982</v>
      </c>
    </row>
    <row r="9" spans="1:7" ht="15.75" x14ac:dyDescent="0.25">
      <c r="A9" s="522"/>
      <c r="B9" s="528" t="s">
        <v>1836</v>
      </c>
      <c r="C9" s="528"/>
      <c r="D9" s="512">
        <v>0.3</v>
      </c>
      <c r="E9" s="512">
        <v>0.27</v>
      </c>
      <c r="F9" s="509"/>
      <c r="G9" s="522" t="s">
        <v>1982</v>
      </c>
    </row>
    <row r="10" spans="1:7" ht="15.75" x14ac:dyDescent="0.25">
      <c r="A10" s="522"/>
      <c r="B10" s="529" t="s">
        <v>1998</v>
      </c>
      <c r="C10" s="529"/>
      <c r="D10" s="509"/>
      <c r="E10" s="547">
        <v>68364915762</v>
      </c>
      <c r="F10" s="547">
        <f>SUM(F11:F17)</f>
        <v>78822000</v>
      </c>
      <c r="G10" s="522" t="s">
        <v>1985</v>
      </c>
    </row>
    <row r="11" spans="1:7" ht="31.5" x14ac:dyDescent="0.25">
      <c r="A11" s="534">
        <v>11010101</v>
      </c>
      <c r="B11" s="527" t="s">
        <v>1928</v>
      </c>
      <c r="C11" s="527"/>
      <c r="D11" s="513">
        <v>52018120659</v>
      </c>
      <c r="E11" s="514">
        <v>32776448798</v>
      </c>
      <c r="F11" s="509"/>
      <c r="G11" s="522" t="s">
        <v>1986</v>
      </c>
    </row>
    <row r="12" spans="1:7" ht="31.5" x14ac:dyDescent="0.25">
      <c r="A12" s="534">
        <v>11010301</v>
      </c>
      <c r="B12" s="527" t="s">
        <v>1951</v>
      </c>
      <c r="C12" s="527"/>
      <c r="D12" s="515">
        <v>3717599000</v>
      </c>
      <c r="E12" s="515">
        <v>3717599000</v>
      </c>
      <c r="F12" s="509"/>
      <c r="G12" s="522" t="s">
        <v>1987</v>
      </c>
    </row>
    <row r="13" spans="1:7" ht="15.75" x14ac:dyDescent="0.25">
      <c r="A13" s="534">
        <v>11010201</v>
      </c>
      <c r="B13" s="528" t="s">
        <v>1929</v>
      </c>
      <c r="C13" s="528"/>
      <c r="D13" s="516">
        <v>12470885755</v>
      </c>
      <c r="E13" s="516">
        <v>15914739818</v>
      </c>
      <c r="F13" s="509"/>
      <c r="G13" s="522" t="s">
        <v>1987</v>
      </c>
    </row>
    <row r="14" spans="1:7" ht="15.75" x14ac:dyDescent="0.25">
      <c r="A14" s="534">
        <v>12000000</v>
      </c>
      <c r="B14" s="528" t="s">
        <v>1930</v>
      </c>
      <c r="C14" s="528"/>
      <c r="D14" s="513">
        <v>5442495668</v>
      </c>
      <c r="E14" s="513">
        <v>6032895848</v>
      </c>
      <c r="F14" s="509"/>
      <c r="G14" s="522" t="s">
        <v>1988</v>
      </c>
    </row>
    <row r="15" spans="1:7" ht="15.75" x14ac:dyDescent="0.25">
      <c r="A15" s="522">
        <v>13020300</v>
      </c>
      <c r="B15" s="528" t="s">
        <v>1931</v>
      </c>
      <c r="C15" s="528"/>
      <c r="D15" s="517">
        <v>250000000</v>
      </c>
      <c r="E15" s="517">
        <v>250000000</v>
      </c>
      <c r="F15" s="518">
        <v>78822000</v>
      </c>
      <c r="G15" s="522" t="s">
        <v>1989</v>
      </c>
    </row>
    <row r="16" spans="1:7" ht="15.75" x14ac:dyDescent="0.25">
      <c r="A16" s="522"/>
      <c r="B16" s="528" t="s">
        <v>1948</v>
      </c>
      <c r="C16" s="528"/>
      <c r="D16" s="517">
        <v>4000000000</v>
      </c>
      <c r="E16" s="517">
        <v>7450000000</v>
      </c>
      <c r="F16" s="509"/>
      <c r="G16" s="522" t="s">
        <v>1989</v>
      </c>
    </row>
    <row r="17" spans="1:7" ht="15.75" x14ac:dyDescent="0.25">
      <c r="A17" s="522">
        <v>31010100</v>
      </c>
      <c r="B17" s="528" t="s">
        <v>1932</v>
      </c>
      <c r="C17" s="530"/>
      <c r="D17" s="517">
        <v>2500000000</v>
      </c>
      <c r="E17" s="517">
        <v>2223232298</v>
      </c>
      <c r="F17" s="509"/>
      <c r="G17" s="522" t="s">
        <v>1983</v>
      </c>
    </row>
    <row r="18" spans="1:7" ht="15.75" x14ac:dyDescent="0.25">
      <c r="A18" s="522"/>
      <c r="B18" s="529" t="s">
        <v>1999</v>
      </c>
      <c r="C18" s="529"/>
      <c r="D18" s="509"/>
      <c r="E18" s="550">
        <v>86049111105</v>
      </c>
      <c r="F18" s="550">
        <f>SUM(F20:F23)</f>
        <v>0</v>
      </c>
      <c r="G18" s="550" t="s">
        <v>1990</v>
      </c>
    </row>
    <row r="19" spans="1:7" ht="15.75" x14ac:dyDescent="0.25">
      <c r="A19" s="522"/>
      <c r="B19" s="529" t="s">
        <v>1933</v>
      </c>
      <c r="C19" s="529"/>
      <c r="D19" s="509"/>
      <c r="E19" s="550">
        <v>51894502757</v>
      </c>
      <c r="F19" s="509"/>
      <c r="G19" s="522" t="s">
        <v>1990</v>
      </c>
    </row>
    <row r="20" spans="1:7" ht="15.75" x14ac:dyDescent="0.25">
      <c r="A20" s="522"/>
      <c r="B20" s="528" t="s">
        <v>1946</v>
      </c>
      <c r="C20" s="528"/>
      <c r="D20" s="513">
        <v>29386790820</v>
      </c>
      <c r="E20" s="513">
        <v>28412987994</v>
      </c>
      <c r="F20" s="509"/>
      <c r="G20" s="522" t="s">
        <v>1991</v>
      </c>
    </row>
    <row r="21" spans="1:7" ht="15.75" x14ac:dyDescent="0.25">
      <c r="A21" s="522"/>
      <c r="B21" s="528" t="s">
        <v>1934</v>
      </c>
      <c r="C21" s="528"/>
      <c r="D21" s="513">
        <v>4212542000</v>
      </c>
      <c r="E21" s="518">
        <v>4537542000</v>
      </c>
      <c r="F21" s="509"/>
      <c r="G21" s="522" t="s">
        <v>1992</v>
      </c>
    </row>
    <row r="22" spans="1:7" s="552" customFormat="1" ht="47.25" x14ac:dyDescent="0.25">
      <c r="A22" s="551"/>
      <c r="B22" s="531" t="s">
        <v>1935</v>
      </c>
      <c r="C22" s="531"/>
      <c r="D22" s="513">
        <v>7086254228</v>
      </c>
      <c r="E22" s="518">
        <v>2141254228</v>
      </c>
      <c r="F22" s="509"/>
      <c r="G22" s="551" t="s">
        <v>1992</v>
      </c>
    </row>
    <row r="23" spans="1:7" ht="15.75" x14ac:dyDescent="0.25">
      <c r="A23" s="522"/>
      <c r="B23" s="528" t="s">
        <v>1947</v>
      </c>
      <c r="C23" s="528"/>
      <c r="D23" s="513">
        <v>17109714034</v>
      </c>
      <c r="E23" s="513">
        <v>16802718534</v>
      </c>
      <c r="F23" s="509"/>
      <c r="G23" s="522" t="s">
        <v>1993</v>
      </c>
    </row>
    <row r="24" spans="1:7" ht="15.75" x14ac:dyDescent="0.25">
      <c r="A24" s="522"/>
      <c r="B24" s="553" t="s">
        <v>1936</v>
      </c>
      <c r="C24" s="529"/>
      <c r="D24" s="509"/>
      <c r="E24" s="520">
        <v>34154608348</v>
      </c>
      <c r="F24" s="509"/>
      <c r="G24" s="522" t="s">
        <v>1993</v>
      </c>
    </row>
    <row r="25" spans="1:7" ht="15.75" x14ac:dyDescent="0.25">
      <c r="A25" s="522"/>
      <c r="B25" s="528" t="s">
        <v>1937</v>
      </c>
      <c r="C25" s="528"/>
      <c r="D25" s="519">
        <f>'5. summary of exp'!N102</f>
        <v>31013000000</v>
      </c>
      <c r="E25" s="519">
        <v>21539880348</v>
      </c>
      <c r="F25" s="509"/>
      <c r="G25" s="522" t="s">
        <v>1993</v>
      </c>
    </row>
    <row r="26" spans="1:7" ht="15.75" x14ac:dyDescent="0.25">
      <c r="A26" s="522"/>
      <c r="B26" s="528" t="s">
        <v>1938</v>
      </c>
      <c r="C26" s="528"/>
      <c r="D26" s="519">
        <f>'5. summary of exp'!N159</f>
        <v>12420500000.110001</v>
      </c>
      <c r="E26" s="519">
        <v>7638350000</v>
      </c>
      <c r="F26" s="509"/>
      <c r="G26" s="522" t="s">
        <v>1993</v>
      </c>
    </row>
    <row r="27" spans="1:7" ht="15.75" x14ac:dyDescent="0.25">
      <c r="A27" s="522"/>
      <c r="B27" s="528" t="s">
        <v>1949</v>
      </c>
      <c r="C27" s="528"/>
      <c r="D27" s="519">
        <f>'5. summary of exp'!N115</f>
        <v>987000000</v>
      </c>
      <c r="E27" s="519">
        <v>591200000</v>
      </c>
      <c r="F27" s="509"/>
      <c r="G27" s="522" t="s">
        <v>1993</v>
      </c>
    </row>
    <row r="28" spans="1:7" ht="15.75" x14ac:dyDescent="0.25">
      <c r="A28" s="522"/>
      <c r="B28" s="528" t="s">
        <v>1939</v>
      </c>
      <c r="C28" s="528"/>
      <c r="D28" s="519">
        <f>'5. summary of exp'!N60</f>
        <v>6098300000</v>
      </c>
      <c r="E28" s="519">
        <v>4385178000</v>
      </c>
      <c r="F28" s="509"/>
      <c r="G28" s="522" t="s">
        <v>1993</v>
      </c>
    </row>
    <row r="29" spans="1:7" ht="15.75" x14ac:dyDescent="0.25">
      <c r="A29" s="522"/>
      <c r="B29" s="530" t="s">
        <v>2001</v>
      </c>
      <c r="C29" s="528"/>
      <c r="D29" s="519"/>
      <c r="E29" s="519">
        <v>-17684195343</v>
      </c>
      <c r="F29" s="509"/>
      <c r="G29" s="522"/>
    </row>
    <row r="30" spans="1:7" ht="15.75" x14ac:dyDescent="0.25">
      <c r="A30" s="522"/>
      <c r="B30" s="529" t="s">
        <v>2000</v>
      </c>
      <c r="C30" s="529"/>
      <c r="D30" s="509"/>
      <c r="E30" s="555">
        <v>17684195343</v>
      </c>
      <c r="F30" s="555">
        <f>SUM(F31:F34)</f>
        <v>2000000000</v>
      </c>
      <c r="G30" s="522" t="s">
        <v>1994</v>
      </c>
    </row>
    <row r="31" spans="1:7" ht="15.75" x14ac:dyDescent="0.25">
      <c r="A31" s="522"/>
      <c r="B31" s="528" t="s">
        <v>1940</v>
      </c>
      <c r="C31" s="528"/>
      <c r="D31" s="548">
        <v>0</v>
      </c>
      <c r="E31" s="554">
        <v>0</v>
      </c>
      <c r="F31" s="509"/>
      <c r="G31" s="522" t="s">
        <v>1995</v>
      </c>
    </row>
    <row r="32" spans="1:7" ht="15.75" x14ac:dyDescent="0.25">
      <c r="A32" s="522">
        <v>14030100</v>
      </c>
      <c r="B32" s="528" t="s">
        <v>1941</v>
      </c>
      <c r="C32" s="528"/>
      <c r="D32" s="517">
        <v>20900000000</v>
      </c>
      <c r="E32" s="517">
        <v>16669195343</v>
      </c>
      <c r="F32" s="518">
        <v>2000000000</v>
      </c>
      <c r="G32" s="522" t="s">
        <v>1995</v>
      </c>
    </row>
    <row r="33" spans="1:7" ht="15.75" x14ac:dyDescent="0.25">
      <c r="A33" s="522">
        <v>14030200</v>
      </c>
      <c r="B33" s="528" t="s">
        <v>1942</v>
      </c>
      <c r="C33" s="528"/>
      <c r="D33" s="548">
        <v>0</v>
      </c>
      <c r="E33" s="548">
        <v>0</v>
      </c>
      <c r="F33" s="509"/>
      <c r="G33" s="522" t="s">
        <v>1996</v>
      </c>
    </row>
    <row r="34" spans="1:7" ht="15.75" x14ac:dyDescent="0.25">
      <c r="A34" s="522">
        <v>14020200</v>
      </c>
      <c r="B34" s="528" t="s">
        <v>1943</v>
      </c>
      <c r="C34" s="528"/>
      <c r="D34" s="517">
        <v>7015000000</v>
      </c>
      <c r="E34" s="556">
        <v>1015000000</v>
      </c>
      <c r="F34" s="509"/>
      <c r="G34" s="522" t="s">
        <v>1997</v>
      </c>
    </row>
    <row r="35" spans="1:7" ht="15.75" x14ac:dyDescent="0.25">
      <c r="A35" s="522"/>
      <c r="B35" s="530" t="s">
        <v>2002</v>
      </c>
      <c r="C35" s="528"/>
      <c r="D35" s="548">
        <f>(D10-D18+D30)</f>
        <v>0</v>
      </c>
      <c r="E35" s="548">
        <f>(E10-E18+E30)</f>
        <v>0</v>
      </c>
      <c r="F35" s="557">
        <f>(F10-F18+F30)</f>
        <v>2078822000</v>
      </c>
      <c r="G35" s="548"/>
    </row>
    <row r="36" spans="1:7" ht="15.75" x14ac:dyDescent="0.25">
      <c r="A36" s="522"/>
      <c r="B36" s="528" t="s">
        <v>1944</v>
      </c>
      <c r="C36" s="528"/>
      <c r="D36" s="509"/>
      <c r="E36" s="509"/>
      <c r="F36" s="509"/>
      <c r="G36" s="522"/>
    </row>
    <row r="37" spans="1:7" ht="33" customHeight="1" x14ac:dyDescent="0.25">
      <c r="A37" s="535"/>
      <c r="B37" s="532" t="s">
        <v>1945</v>
      </c>
      <c r="C37" s="532"/>
      <c r="D37" s="521"/>
      <c r="E37" s="558">
        <f>'5. summary of exp'!S166</f>
        <v>0</v>
      </c>
      <c r="F37" s="521">
        <f>E37/E18*100</f>
        <v>0</v>
      </c>
      <c r="G37" s="535"/>
    </row>
    <row r="38" spans="1:7" x14ac:dyDescent="0.25">
      <c r="F38" s="559"/>
    </row>
  </sheetData>
  <mergeCells count="1">
    <mergeCell ref="A1:G1"/>
  </mergeCells>
  <dataValidations count="1">
    <dataValidation type="decimal" allowBlank="1" showInputMessage="1" showErrorMessage="1" sqref="D5:E5">
      <formula1>0</formula1>
      <formula2>10</formula2>
    </dataValidation>
  </dataValidations>
  <pageMargins left="0.38541666666666669" right="0.33333333333333331" top="0.74803149606299213" bottom="0.74803149606299213" header="0.31496062992125984" footer="0.31496062992125984"/>
  <pageSetup paperSize="9" orientation="landscape" r:id="rId1"/>
  <headerFooter>
    <oddHeader>&amp;C&amp;"-,Bold"&amp;14YOBE STATE GOVERNMENT OF NIGERIA
APPROVED REVISED BUDGET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view="pageLayout" topLeftCell="A46" zoomScaleNormal="100" workbookViewId="0">
      <selection activeCell="A56" sqref="A56"/>
    </sheetView>
  </sheetViews>
  <sheetFormatPr defaultColWidth="9.140625" defaultRowHeight="15" x14ac:dyDescent="0.25"/>
  <cols>
    <col min="1" max="1" width="41.7109375" style="562" customWidth="1"/>
    <col min="2" max="2" width="19.5703125" style="562" customWidth="1"/>
    <col min="3" max="4" width="19.5703125" style="560" customWidth="1"/>
    <col min="5" max="5" width="19.5703125" style="564" customWidth="1"/>
    <col min="6" max="6" width="12.85546875" style="560" customWidth="1"/>
    <col min="7" max="16384" width="9.140625" style="560"/>
  </cols>
  <sheetData>
    <row r="1" spans="1:6" s="746" customFormat="1" ht="45.75" thickBot="1" x14ac:dyDescent="0.3">
      <c r="A1" s="745" t="s">
        <v>2013</v>
      </c>
      <c r="B1" s="651" t="s">
        <v>2150</v>
      </c>
      <c r="C1" s="651" t="s">
        <v>2151</v>
      </c>
      <c r="D1" s="651" t="s">
        <v>2152</v>
      </c>
      <c r="E1" s="651" t="s">
        <v>2014</v>
      </c>
      <c r="F1" s="747" t="s">
        <v>2107</v>
      </c>
    </row>
    <row r="2" spans="1:6" ht="15.75" thickBot="1" x14ac:dyDescent="0.3">
      <c r="A2" s="635" t="s">
        <v>2015</v>
      </c>
      <c r="B2" s="649"/>
      <c r="C2" s="565"/>
      <c r="D2" s="565"/>
      <c r="E2" s="566"/>
      <c r="F2" s="565"/>
    </row>
    <row r="3" spans="1:6" ht="15.75" thickBot="1" x14ac:dyDescent="0.3">
      <c r="A3" s="636" t="s">
        <v>2016</v>
      </c>
      <c r="B3" s="650"/>
      <c r="C3" s="567" t="s">
        <v>2017</v>
      </c>
      <c r="D3" s="567" t="s">
        <v>2018</v>
      </c>
      <c r="E3" s="568" t="s">
        <v>2019</v>
      </c>
      <c r="F3" s="1168" t="s">
        <v>2020</v>
      </c>
    </row>
    <row r="4" spans="1:6" ht="15.75" thickBot="1" x14ac:dyDescent="0.3">
      <c r="A4" s="636" t="s">
        <v>2058</v>
      </c>
      <c r="B4" s="650"/>
      <c r="C4" s="567">
        <v>2.1800000000000002</v>
      </c>
      <c r="D4" s="567">
        <v>1.7</v>
      </c>
      <c r="E4" s="568" t="s">
        <v>2019</v>
      </c>
      <c r="F4" s="1169"/>
    </row>
    <row r="5" spans="1:6" ht="15.75" thickBot="1" x14ac:dyDescent="0.3">
      <c r="A5" s="636" t="s">
        <v>2021</v>
      </c>
      <c r="B5" s="650"/>
      <c r="C5" s="567">
        <v>305</v>
      </c>
      <c r="D5" s="567">
        <v>360</v>
      </c>
      <c r="E5" s="568" t="s">
        <v>2019</v>
      </c>
      <c r="F5" s="1169"/>
    </row>
    <row r="6" spans="1:6" ht="15.75" thickBot="1" x14ac:dyDescent="0.3">
      <c r="A6" s="636" t="s">
        <v>2023</v>
      </c>
      <c r="B6" s="650"/>
      <c r="C6" s="570">
        <v>2.93E-2</v>
      </c>
      <c r="D6" s="570">
        <v>-4.4200000000000003E-2</v>
      </c>
      <c r="E6" s="568" t="s">
        <v>2019</v>
      </c>
      <c r="F6" s="1169"/>
    </row>
    <row r="7" spans="1:6" ht="15.75" thickBot="1" x14ac:dyDescent="0.3">
      <c r="A7" s="636" t="s">
        <v>2024</v>
      </c>
      <c r="B7" s="650"/>
      <c r="C7" s="570">
        <v>0.108</v>
      </c>
      <c r="D7" s="570">
        <v>0.14130000000000001</v>
      </c>
      <c r="E7" s="568" t="s">
        <v>2019</v>
      </c>
      <c r="F7" s="1169"/>
    </row>
    <row r="8" spans="1:6" ht="15.75" thickBot="1" x14ac:dyDescent="0.3">
      <c r="A8" s="636" t="s">
        <v>1836</v>
      </c>
      <c r="B8" s="650"/>
      <c r="C8" s="571">
        <v>0.35</v>
      </c>
      <c r="D8" s="571">
        <v>0.27</v>
      </c>
      <c r="E8" s="568" t="s">
        <v>2019</v>
      </c>
      <c r="F8" s="1170"/>
    </row>
    <row r="9" spans="1:6" ht="15.75" thickBot="1" x14ac:dyDescent="0.3">
      <c r="A9" s="637" t="s">
        <v>2025</v>
      </c>
      <c r="B9" s="653">
        <v>2223232298</v>
      </c>
      <c r="C9" s="653">
        <v>2500000000</v>
      </c>
      <c r="D9" s="653">
        <v>2223232298</v>
      </c>
      <c r="E9" s="572" t="s">
        <v>2019</v>
      </c>
      <c r="F9" s="565" t="s">
        <v>2026</v>
      </c>
    </row>
    <row r="10" spans="1:6" ht="15.75" thickBot="1" x14ac:dyDescent="0.3">
      <c r="A10" s="637" t="s">
        <v>2157</v>
      </c>
      <c r="B10" s="653">
        <f>SUM(B11:B20)+B9</f>
        <v>30211915492</v>
      </c>
      <c r="C10" s="653">
        <f>SUM(C11:C20)+C9</f>
        <v>80399101082</v>
      </c>
      <c r="D10" s="653">
        <f>SUM(D11:D20)</f>
        <v>66425084464</v>
      </c>
      <c r="E10" s="572" t="s">
        <v>2019</v>
      </c>
      <c r="F10" s="565" t="s">
        <v>1985</v>
      </c>
    </row>
    <row r="11" spans="1:6" ht="15.75" thickBot="1" x14ac:dyDescent="0.3">
      <c r="A11" s="636" t="s">
        <v>2027</v>
      </c>
      <c r="B11" s="654">
        <v>15141787125</v>
      </c>
      <c r="C11" s="655">
        <v>52018120659</v>
      </c>
      <c r="D11" s="655">
        <v>32776448798</v>
      </c>
      <c r="E11" s="568" t="s">
        <v>2019</v>
      </c>
      <c r="F11" s="569" t="s">
        <v>2153</v>
      </c>
    </row>
    <row r="12" spans="1:6" ht="15.75" thickBot="1" x14ac:dyDescent="0.3">
      <c r="A12" s="636" t="s">
        <v>1929</v>
      </c>
      <c r="B12" s="654">
        <v>4826008521</v>
      </c>
      <c r="C12" s="655">
        <v>12470885755</v>
      </c>
      <c r="D12" s="655">
        <v>15914739818</v>
      </c>
      <c r="E12" s="573" t="s">
        <v>2019</v>
      </c>
      <c r="F12" s="569" t="s">
        <v>2028</v>
      </c>
    </row>
    <row r="13" spans="1:6" s="648" customFormat="1" ht="15.75" thickBot="1" x14ac:dyDescent="0.3">
      <c r="A13" s="674" t="s">
        <v>2090</v>
      </c>
      <c r="B13" s="675"/>
      <c r="C13" s="676"/>
      <c r="D13" s="676"/>
      <c r="E13" s="677"/>
      <c r="F13" s="569"/>
    </row>
    <row r="14" spans="1:6" ht="15.75" thickBot="1" x14ac:dyDescent="0.3">
      <c r="A14" s="636" t="s">
        <v>972</v>
      </c>
      <c r="B14" s="654">
        <v>1375090521</v>
      </c>
      <c r="C14" s="655">
        <v>2201000000</v>
      </c>
      <c r="D14" s="655">
        <f>3717599000-1516599000</f>
        <v>2201000000</v>
      </c>
      <c r="E14" s="573" t="s">
        <v>2019</v>
      </c>
      <c r="F14" s="569" t="s">
        <v>1987</v>
      </c>
    </row>
    <row r="15" spans="1:6" ht="15.75" thickBot="1" x14ac:dyDescent="0.3">
      <c r="A15" s="636" t="s">
        <v>2089</v>
      </c>
      <c r="B15" s="654">
        <v>0</v>
      </c>
      <c r="C15" s="655">
        <v>1000000000</v>
      </c>
      <c r="D15" s="655">
        <v>0</v>
      </c>
      <c r="E15" s="573"/>
      <c r="F15" s="569"/>
    </row>
    <row r="16" spans="1:6" ht="15.75" thickBot="1" x14ac:dyDescent="0.3">
      <c r="A16" s="636" t="s">
        <v>2088</v>
      </c>
      <c r="B16" s="654">
        <v>0</v>
      </c>
      <c r="C16" s="655">
        <v>516599000</v>
      </c>
      <c r="D16" s="655">
        <v>0</v>
      </c>
      <c r="E16" s="573"/>
      <c r="F16" s="569"/>
    </row>
    <row r="17" spans="1:6" ht="15.75" thickBot="1" x14ac:dyDescent="0.3">
      <c r="A17" s="636" t="s">
        <v>1930</v>
      </c>
      <c r="B17" s="654">
        <f>'4.Revenue Details'!D316</f>
        <v>2755797027</v>
      </c>
      <c r="C17" s="654">
        <f>'4.Revenue Details'!F316</f>
        <v>5442495668</v>
      </c>
      <c r="D17" s="654">
        <f>'4.Revenue Details'!E316</f>
        <v>6032895848</v>
      </c>
      <c r="E17" s="573" t="s">
        <v>2019</v>
      </c>
      <c r="F17" s="569" t="s">
        <v>2029</v>
      </c>
    </row>
    <row r="18" spans="1:6" ht="15.75" thickBot="1" x14ac:dyDescent="0.3">
      <c r="A18" s="674" t="s">
        <v>2156</v>
      </c>
      <c r="B18" s="654"/>
      <c r="C18" s="654"/>
      <c r="D18" s="654"/>
      <c r="E18" s="573"/>
      <c r="F18" s="1175"/>
    </row>
    <row r="19" spans="1:6" ht="15.75" thickBot="1" x14ac:dyDescent="0.3">
      <c r="A19" s="636" t="s">
        <v>2030</v>
      </c>
      <c r="B19" s="654">
        <v>0</v>
      </c>
      <c r="C19" s="655">
        <v>250000000</v>
      </c>
      <c r="D19" s="724">
        <v>250000000</v>
      </c>
      <c r="E19" s="573" t="s">
        <v>2019</v>
      </c>
      <c r="F19" s="1171" t="s">
        <v>1989</v>
      </c>
    </row>
    <row r="20" spans="1:6" ht="15.75" thickBot="1" x14ac:dyDescent="0.3">
      <c r="A20" s="636" t="s">
        <v>2031</v>
      </c>
      <c r="B20" s="654">
        <v>3890000000</v>
      </c>
      <c r="C20" s="655">
        <v>4000000000</v>
      </c>
      <c r="D20" s="724">
        <f>7450000000+1800000000</f>
        <v>9250000000</v>
      </c>
      <c r="E20" s="573" t="s">
        <v>2019</v>
      </c>
      <c r="F20" s="1172"/>
    </row>
    <row r="21" spans="1:6" ht="15.75" thickBot="1" x14ac:dyDescent="0.3">
      <c r="A21" s="635" t="s">
        <v>2032</v>
      </c>
      <c r="B21" s="656">
        <f>B22+B27</f>
        <v>27849988176</v>
      </c>
      <c r="C21" s="656">
        <f>C22+C27</f>
        <v>108314101082</v>
      </c>
      <c r="D21" s="656">
        <f>D22+D27</f>
        <v>86049111105</v>
      </c>
      <c r="E21" s="574">
        <f>E22+E27</f>
        <v>10053500000</v>
      </c>
      <c r="F21" s="565" t="s">
        <v>2033</v>
      </c>
    </row>
    <row r="22" spans="1:6" s="628" customFormat="1" ht="15.75" thickBot="1" x14ac:dyDescent="0.3">
      <c r="A22" s="667" t="s">
        <v>1933</v>
      </c>
      <c r="B22" s="671">
        <f>SUM(B23:B26)</f>
        <v>17318238671</v>
      </c>
      <c r="C22" s="672">
        <v>57795301082</v>
      </c>
      <c r="D22" s="672">
        <v>51894502757</v>
      </c>
      <c r="E22" s="673">
        <f>SUM(E23:E24)</f>
        <v>2700500000</v>
      </c>
      <c r="F22" s="1173" t="s">
        <v>2034</v>
      </c>
    </row>
    <row r="23" spans="1:6" s="561" customFormat="1" ht="15.75" thickBot="1" x14ac:dyDescent="0.3">
      <c r="A23" s="636" t="s">
        <v>2086</v>
      </c>
      <c r="B23" s="654">
        <f>'5. summary of exp'!E161</f>
        <v>8146288812</v>
      </c>
      <c r="C23" s="655">
        <v>29386790820</v>
      </c>
      <c r="D23" s="655">
        <v>28412987994</v>
      </c>
      <c r="E23" s="576">
        <v>720000000</v>
      </c>
      <c r="F23" s="569" t="s">
        <v>1991</v>
      </c>
    </row>
    <row r="24" spans="1:6" ht="15.75" thickBot="1" x14ac:dyDescent="0.3">
      <c r="A24" s="636" t="s">
        <v>2035</v>
      </c>
      <c r="B24" s="654">
        <f>'5. summary of exp'!I161-SUM('1.summary &amp; EN'!B25:B26)</f>
        <v>6437375885</v>
      </c>
      <c r="C24" s="655">
        <v>17109714034</v>
      </c>
      <c r="D24" s="655">
        <v>16802718534</v>
      </c>
      <c r="E24" s="575">
        <v>1980500000</v>
      </c>
      <c r="F24" s="569" t="s">
        <v>2036</v>
      </c>
    </row>
    <row r="25" spans="1:6" s="562" customFormat="1" ht="15.75" thickBot="1" x14ac:dyDescent="0.3">
      <c r="A25" s="638" t="s">
        <v>2037</v>
      </c>
      <c r="B25" s="657">
        <f>'5. summary of exp'!I71</f>
        <v>1426452640</v>
      </c>
      <c r="C25" s="658">
        <v>7086254228</v>
      </c>
      <c r="D25" s="658">
        <v>2141254228</v>
      </c>
      <c r="E25" s="577" t="s">
        <v>2019</v>
      </c>
      <c r="F25" s="1168" t="s">
        <v>1992</v>
      </c>
    </row>
    <row r="26" spans="1:6" s="562" customFormat="1" ht="15.75" thickBot="1" x14ac:dyDescent="0.3">
      <c r="A26" s="638" t="s">
        <v>841</v>
      </c>
      <c r="B26" s="657">
        <f>'5. summary of exp'!I70</f>
        <v>1308121334</v>
      </c>
      <c r="C26" s="658">
        <v>4212542000</v>
      </c>
      <c r="D26" s="658">
        <v>4537542000</v>
      </c>
      <c r="E26" s="577" t="s">
        <v>2019</v>
      </c>
      <c r="F26" s="1170"/>
    </row>
    <row r="27" spans="1:6" ht="15.75" thickBot="1" x14ac:dyDescent="0.3">
      <c r="A27" s="668" t="s">
        <v>2038</v>
      </c>
      <c r="B27" s="669">
        <f>SUM(B28:B31)</f>
        <v>10531749505</v>
      </c>
      <c r="C27" s="669">
        <f>SUM(C28:C31)</f>
        <v>50518800000</v>
      </c>
      <c r="D27" s="669">
        <f>SUM(D28:D31)</f>
        <v>34154608348</v>
      </c>
      <c r="E27" s="670">
        <f>SUM(E28:E31)</f>
        <v>7353000000</v>
      </c>
      <c r="F27" s="1168" t="s">
        <v>2039</v>
      </c>
    </row>
    <row r="28" spans="1:6" ht="15.75" thickBot="1" x14ac:dyDescent="0.3">
      <c r="A28" s="639" t="s">
        <v>1918</v>
      </c>
      <c r="B28" s="659">
        <f>'5. summary of exp'!O102</f>
        <v>8046983041</v>
      </c>
      <c r="C28" s="660">
        <v>31013000000</v>
      </c>
      <c r="D28" s="660">
        <v>21539880348</v>
      </c>
      <c r="E28" s="578">
        <v>4130000000</v>
      </c>
      <c r="F28" s="1169"/>
    </row>
    <row r="29" spans="1:6" ht="15.75" thickBot="1" x14ac:dyDescent="0.3">
      <c r="A29" s="640" t="s">
        <v>1416</v>
      </c>
      <c r="B29" s="661">
        <f>'5. summary of exp'!O159</f>
        <v>1047707635</v>
      </c>
      <c r="C29" s="655">
        <v>12420500000</v>
      </c>
      <c r="D29" s="655">
        <v>7638350000</v>
      </c>
      <c r="E29" s="575">
        <v>2943000000</v>
      </c>
      <c r="F29" s="1169"/>
    </row>
    <row r="30" spans="1:6" ht="15.75" thickBot="1" x14ac:dyDescent="0.3">
      <c r="A30" s="641" t="s">
        <v>1919</v>
      </c>
      <c r="B30" s="662">
        <f>'5. summary of exp'!O115</f>
        <v>101000000</v>
      </c>
      <c r="C30" s="655">
        <v>987000000</v>
      </c>
      <c r="D30" s="655">
        <v>591200000</v>
      </c>
      <c r="E30" s="577" t="s">
        <v>2019</v>
      </c>
      <c r="F30" s="1169"/>
    </row>
    <row r="31" spans="1:6" s="562" customFormat="1" ht="15.75" customHeight="1" thickBot="1" x14ac:dyDescent="0.3">
      <c r="A31" s="641" t="s">
        <v>2040</v>
      </c>
      <c r="B31" s="662">
        <f>'5. summary of exp'!O60</f>
        <v>1336058829</v>
      </c>
      <c r="C31" s="658">
        <v>6098300000</v>
      </c>
      <c r="D31" s="658">
        <v>4385178000</v>
      </c>
      <c r="E31" s="575">
        <v>280000000</v>
      </c>
      <c r="F31" s="1170"/>
    </row>
    <row r="32" spans="1:6" ht="15.75" thickBot="1" x14ac:dyDescent="0.3">
      <c r="A32" s="637" t="s">
        <v>2041</v>
      </c>
      <c r="B32" s="663">
        <f>B10-B21</f>
        <v>2361927316</v>
      </c>
      <c r="C32" s="663">
        <f>C10-C21</f>
        <v>-27915000000</v>
      </c>
      <c r="D32" s="663">
        <f>D10-D21</f>
        <v>-19624026641</v>
      </c>
      <c r="E32" s="579"/>
      <c r="F32" s="580"/>
    </row>
    <row r="33" spans="1:6" ht="15.75" thickBot="1" x14ac:dyDescent="0.3">
      <c r="A33" s="637" t="s">
        <v>2042</v>
      </c>
      <c r="B33" s="664">
        <f>SUM(B34:B36)</f>
        <v>3108100087</v>
      </c>
      <c r="C33" s="664">
        <f>SUM(C34:C36)</f>
        <v>27915000000</v>
      </c>
      <c r="D33" s="664">
        <f>SUM(D34:D36)+D9</f>
        <v>19624026641</v>
      </c>
      <c r="E33" s="572" t="s">
        <v>2019</v>
      </c>
      <c r="F33" s="565" t="s">
        <v>2154</v>
      </c>
    </row>
    <row r="34" spans="1:6" ht="15.75" thickBot="1" x14ac:dyDescent="0.3">
      <c r="A34" s="636" t="s">
        <v>2043</v>
      </c>
      <c r="B34" s="654">
        <f>'4.Revenue Details'!D347</f>
        <v>3108100087</v>
      </c>
      <c r="C34" s="655">
        <v>20900000000</v>
      </c>
      <c r="D34" s="655">
        <f>'4.Revenue Details'!E347</f>
        <v>17385794343</v>
      </c>
      <c r="E34" s="568" t="s">
        <v>2019</v>
      </c>
      <c r="F34" s="569" t="s">
        <v>2155</v>
      </c>
    </row>
    <row r="35" spans="1:6" ht="15.75" thickBot="1" x14ac:dyDescent="0.3">
      <c r="A35" s="638" t="s">
        <v>2044</v>
      </c>
      <c r="B35" s="657">
        <v>0</v>
      </c>
      <c r="C35" s="655">
        <v>15000000</v>
      </c>
      <c r="D35" s="655">
        <v>15000000</v>
      </c>
      <c r="E35" s="568" t="s">
        <v>2019</v>
      </c>
      <c r="F35" s="569" t="s">
        <v>2045</v>
      </c>
    </row>
    <row r="36" spans="1:6" ht="15.75" thickBot="1" x14ac:dyDescent="0.3">
      <c r="A36" s="638" t="s">
        <v>2046</v>
      </c>
      <c r="B36" s="657">
        <v>0</v>
      </c>
      <c r="C36" s="655">
        <v>7000000000</v>
      </c>
      <c r="D36" s="655">
        <v>0</v>
      </c>
      <c r="E36" s="568" t="s">
        <v>2019</v>
      </c>
      <c r="F36" s="569"/>
    </row>
    <row r="37" spans="1:6" ht="15.75" thickBot="1" x14ac:dyDescent="0.3">
      <c r="A37" s="637" t="s">
        <v>2047</v>
      </c>
      <c r="B37" s="663">
        <f>B10-B21+B33</f>
        <v>5470027403</v>
      </c>
      <c r="C37" s="663">
        <f>C10-C21+C33</f>
        <v>0</v>
      </c>
      <c r="D37" s="663">
        <f>D10-D21+D33</f>
        <v>0</v>
      </c>
      <c r="E37" s="579"/>
      <c r="F37" s="565" t="s">
        <v>2048</v>
      </c>
    </row>
    <row r="38" spans="1:6" ht="15.75" thickBot="1" x14ac:dyDescent="0.3">
      <c r="A38" s="637" t="s">
        <v>2049</v>
      </c>
      <c r="B38" s="652"/>
      <c r="C38" s="663"/>
      <c r="D38" s="663"/>
      <c r="E38" s="579"/>
      <c r="F38" s="581"/>
    </row>
    <row r="39" spans="1:6" s="562" customFormat="1" x14ac:dyDescent="0.25">
      <c r="A39" s="1107" t="s">
        <v>2050</v>
      </c>
      <c r="B39" s="1108"/>
      <c r="C39" s="1108"/>
      <c r="D39" s="1109"/>
      <c r="E39" s="726">
        <f>E21/D21</f>
        <v>0.11683444338817613</v>
      </c>
      <c r="F39" s="1174" t="s">
        <v>2111</v>
      </c>
    </row>
  </sheetData>
  <mergeCells count="4">
    <mergeCell ref="F3:F8"/>
    <mergeCell ref="F25:F26"/>
    <mergeCell ref="F27:F31"/>
    <mergeCell ref="A39:D39"/>
  </mergeCells>
  <printOptions gridLines="1"/>
  <pageMargins left="0.51181102362204722" right="0.51181102362204722" top="0.78740157480314965" bottom="0.74803149606299213"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view="pageLayout" topLeftCell="A9" zoomScaleNormal="100" workbookViewId="0">
      <selection activeCell="B10" sqref="B10"/>
    </sheetView>
  </sheetViews>
  <sheetFormatPr defaultRowHeight="15" x14ac:dyDescent="0.25"/>
  <cols>
    <col min="1" max="1" width="6.42578125" bestFit="1" customWidth="1"/>
    <col min="2" max="2" width="116.42578125" customWidth="1"/>
  </cols>
  <sheetData>
    <row r="1" spans="1:2" s="560" customFormat="1" x14ac:dyDescent="0.25">
      <c r="A1" s="1110" t="s">
        <v>2109</v>
      </c>
      <c r="B1" s="1110"/>
    </row>
    <row r="2" spans="1:2" s="627" customFormat="1" ht="45" customHeight="1" x14ac:dyDescent="0.25">
      <c r="A2" s="1105" t="s">
        <v>2022</v>
      </c>
      <c r="B2" s="1056" t="s">
        <v>2071</v>
      </c>
    </row>
    <row r="3" spans="1:2" s="627" customFormat="1" ht="49.5" customHeight="1" x14ac:dyDescent="0.25">
      <c r="A3" s="1105"/>
      <c r="B3" s="1057" t="s">
        <v>2072</v>
      </c>
    </row>
    <row r="4" spans="1:2" s="627" customFormat="1" ht="47.25" customHeight="1" x14ac:dyDescent="0.25">
      <c r="A4" s="1105"/>
      <c r="B4" s="1057" t="s">
        <v>2069</v>
      </c>
    </row>
    <row r="5" spans="1:2" s="627" customFormat="1" ht="61.5" customHeight="1" x14ac:dyDescent="0.25">
      <c r="A5" s="1105"/>
      <c r="B5" s="1057" t="s">
        <v>2070</v>
      </c>
    </row>
    <row r="6" spans="1:2" s="560" customFormat="1" ht="64.5" customHeight="1" x14ac:dyDescent="0.25">
      <c r="A6" s="1105"/>
      <c r="B6" s="1061" t="s">
        <v>2108</v>
      </c>
    </row>
    <row r="7" spans="1:2" s="627" customFormat="1" ht="49.5" customHeight="1" x14ac:dyDescent="0.25">
      <c r="A7" s="1106"/>
      <c r="B7" s="1057" t="s">
        <v>2068</v>
      </c>
    </row>
    <row r="8" spans="1:2" s="560" customFormat="1" ht="42" customHeight="1" x14ac:dyDescent="0.25">
      <c r="A8" s="583" t="s">
        <v>2026</v>
      </c>
      <c r="B8" s="1060" t="s">
        <v>2077</v>
      </c>
    </row>
    <row r="9" spans="1:2" s="560" customFormat="1" ht="68.25" customHeight="1" x14ac:dyDescent="0.25">
      <c r="A9" s="582" t="s">
        <v>2051</v>
      </c>
      <c r="B9" s="1059" t="s">
        <v>2080</v>
      </c>
    </row>
    <row r="10" spans="1:2" s="627" customFormat="1" ht="86.25" customHeight="1" x14ac:dyDescent="0.25">
      <c r="A10" s="1111" t="s">
        <v>1987</v>
      </c>
      <c r="B10" s="1058" t="s">
        <v>2073</v>
      </c>
    </row>
    <row r="11" spans="1:2" s="560" customFormat="1" ht="18.75" customHeight="1" x14ac:dyDescent="0.25">
      <c r="A11" s="1112"/>
      <c r="B11" s="1053" t="s">
        <v>2053</v>
      </c>
    </row>
    <row r="12" spans="1:2" s="560" customFormat="1" ht="39" customHeight="1" x14ac:dyDescent="0.25">
      <c r="A12" s="583" t="s">
        <v>1988</v>
      </c>
      <c r="B12" s="1059" t="s">
        <v>2054</v>
      </c>
    </row>
    <row r="13" spans="1:2" s="560" customFormat="1" ht="44.25" customHeight="1" x14ac:dyDescent="0.25">
      <c r="A13" s="1113" t="s">
        <v>1989</v>
      </c>
      <c r="B13" s="1054" t="s">
        <v>2081</v>
      </c>
    </row>
    <row r="14" spans="1:2" s="563" customFormat="1" ht="60.75" customHeight="1" x14ac:dyDescent="0.25">
      <c r="A14" s="1114"/>
      <c r="B14" s="1053" t="s">
        <v>2082</v>
      </c>
    </row>
    <row r="15" spans="1:2" s="563" customFormat="1" ht="75.75" customHeight="1" x14ac:dyDescent="0.25">
      <c r="A15" s="583" t="s">
        <v>2052</v>
      </c>
      <c r="B15" s="1060" t="s">
        <v>2110</v>
      </c>
    </row>
    <row r="16" spans="1:2" s="563" customFormat="1" ht="19.5" customHeight="1" x14ac:dyDescent="0.25">
      <c r="A16" s="583" t="s">
        <v>2034</v>
      </c>
      <c r="B16" s="1062" t="s">
        <v>2083</v>
      </c>
    </row>
    <row r="17" spans="1:2" s="564" customFormat="1" ht="33.75" customHeight="1" x14ac:dyDescent="0.25">
      <c r="A17" s="583" t="s">
        <v>1991</v>
      </c>
      <c r="B17" s="1055" t="s">
        <v>2085</v>
      </c>
    </row>
    <row r="18" spans="1:2" s="647" customFormat="1" ht="30.75" customHeight="1" x14ac:dyDescent="0.25">
      <c r="A18" s="646" t="s">
        <v>2036</v>
      </c>
      <c r="B18" s="1057" t="s">
        <v>2084</v>
      </c>
    </row>
    <row r="19" spans="1:2" s="563" customFormat="1" ht="80.25" customHeight="1" x14ac:dyDescent="0.25">
      <c r="A19" s="629" t="s">
        <v>1992</v>
      </c>
      <c r="B19" s="1055" t="s">
        <v>2059</v>
      </c>
    </row>
    <row r="20" spans="1:2" s="563" customFormat="1" ht="73.5" customHeight="1" x14ac:dyDescent="0.25">
      <c r="A20" s="1113" t="s">
        <v>2039</v>
      </c>
      <c r="B20" s="1054" t="s">
        <v>2064</v>
      </c>
    </row>
    <row r="21" spans="1:2" s="563" customFormat="1" ht="87.75" customHeight="1" x14ac:dyDescent="0.25">
      <c r="A21" s="1114"/>
      <c r="B21" s="1053" t="s">
        <v>2065</v>
      </c>
    </row>
    <row r="22" spans="1:2" s="563" customFormat="1" ht="47.45" customHeight="1" x14ac:dyDescent="0.25">
      <c r="A22" s="630" t="s">
        <v>1994</v>
      </c>
      <c r="B22" s="1055" t="s">
        <v>2074</v>
      </c>
    </row>
    <row r="23" spans="1:2" s="562" customFormat="1" ht="97.5" customHeight="1" x14ac:dyDescent="0.25">
      <c r="A23" s="583" t="s">
        <v>1995</v>
      </c>
      <c r="B23" s="1055" t="s">
        <v>2148</v>
      </c>
    </row>
    <row r="24" spans="1:2" s="560" customFormat="1" ht="60" customHeight="1" x14ac:dyDescent="0.25">
      <c r="A24" s="583" t="s">
        <v>1997</v>
      </c>
      <c r="B24" s="1055" t="s">
        <v>2149</v>
      </c>
    </row>
    <row r="25" spans="1:2" s="560" customFormat="1" ht="23.25" customHeight="1" x14ac:dyDescent="0.25">
      <c r="A25" s="583" t="s">
        <v>2111</v>
      </c>
      <c r="B25" s="1055" t="s">
        <v>2066</v>
      </c>
    </row>
  </sheetData>
  <mergeCells count="5">
    <mergeCell ref="A1:B1"/>
    <mergeCell ref="A2:A7"/>
    <mergeCell ref="A20:A21"/>
    <mergeCell ref="A10:A11"/>
    <mergeCell ref="A13:A14"/>
  </mergeCells>
  <pageMargins left="0.70866141732283472" right="0.70866141732283472" top="0.74803149606299213" bottom="0.66666666666666663"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Layout" topLeftCell="A26" zoomScaleNormal="120" workbookViewId="0">
      <selection activeCell="B35" sqref="B35"/>
    </sheetView>
  </sheetViews>
  <sheetFormatPr defaultColWidth="9.140625" defaultRowHeight="15" x14ac:dyDescent="0.25"/>
  <cols>
    <col min="1" max="1" width="2.140625" style="701" customWidth="1"/>
    <col min="2" max="2" width="11.85546875" style="701" customWidth="1"/>
    <col min="3" max="3" width="35.42578125" style="679" customWidth="1"/>
    <col min="4" max="4" width="24" style="679" customWidth="1"/>
    <col min="5" max="5" width="22.28515625" style="702" customWidth="1"/>
    <col min="6" max="6" width="21" style="702" customWidth="1"/>
    <col min="7" max="7" width="19.7109375" style="688" customWidth="1"/>
    <col min="8" max="8" width="9.140625" style="679" customWidth="1"/>
    <col min="9" max="16384" width="9.140625" style="679"/>
  </cols>
  <sheetData>
    <row r="1" spans="1:7" x14ac:dyDescent="0.25">
      <c r="A1" s="704" t="s">
        <v>2114</v>
      </c>
      <c r="B1" s="704"/>
      <c r="C1" s="704"/>
      <c r="D1" s="704"/>
      <c r="E1" s="704"/>
      <c r="F1" s="704"/>
      <c r="G1" s="703"/>
    </row>
    <row r="2" spans="1:7" ht="30" x14ac:dyDescent="0.25">
      <c r="A2" s="1115" t="s">
        <v>971</v>
      </c>
      <c r="B2" s="1115"/>
      <c r="C2" s="1115" t="s">
        <v>939</v>
      </c>
      <c r="D2" s="585" t="s">
        <v>2093</v>
      </c>
      <c r="E2" s="585" t="s">
        <v>2092</v>
      </c>
      <c r="F2" s="585" t="s">
        <v>2097</v>
      </c>
      <c r="G2" s="680"/>
    </row>
    <row r="3" spans="1:7" x14ac:dyDescent="0.25">
      <c r="A3" s="1115"/>
      <c r="B3" s="1115"/>
      <c r="C3" s="1115"/>
      <c r="D3" s="682" t="s">
        <v>940</v>
      </c>
      <c r="E3" s="681" t="s">
        <v>940</v>
      </c>
      <c r="F3" s="681" t="s">
        <v>940</v>
      </c>
      <c r="G3" s="683"/>
    </row>
    <row r="4" spans="1:7" x14ac:dyDescent="0.25">
      <c r="A4" s="684"/>
      <c r="B4" s="685">
        <v>12000000</v>
      </c>
      <c r="C4" s="686" t="s">
        <v>947</v>
      </c>
      <c r="D4" s="705">
        <v>2129712259</v>
      </c>
      <c r="E4" s="687">
        <v>5442495668</v>
      </c>
      <c r="F4" s="687">
        <f>'1.summary &amp; EN'!D17</f>
        <v>6032895848</v>
      </c>
    </row>
    <row r="5" spans="1:7" x14ac:dyDescent="0.25">
      <c r="A5" s="689"/>
      <c r="B5" s="690"/>
      <c r="C5" s="694" t="s">
        <v>2061</v>
      </c>
      <c r="D5" s="693"/>
      <c r="E5" s="692"/>
      <c r="F5" s="692"/>
    </row>
    <row r="6" spans="1:7" x14ac:dyDescent="0.25">
      <c r="A6" s="689"/>
      <c r="B6" s="690">
        <v>11010101</v>
      </c>
      <c r="C6" s="691" t="s">
        <v>948</v>
      </c>
      <c r="D6" s="695">
        <v>15141787124.74</v>
      </c>
      <c r="E6" s="692">
        <v>52018120659</v>
      </c>
      <c r="F6" s="692">
        <f>'1.summary &amp; EN'!D11</f>
        <v>32776448798</v>
      </c>
      <c r="G6" s="678"/>
    </row>
    <row r="7" spans="1:7" x14ac:dyDescent="0.25">
      <c r="A7" s="689"/>
      <c r="B7" s="690">
        <v>11010201</v>
      </c>
      <c r="C7" s="691" t="s">
        <v>1047</v>
      </c>
      <c r="D7" s="695">
        <f>3970602123+855406397.82</f>
        <v>4826008520.8199997</v>
      </c>
      <c r="E7" s="696">
        <v>12470885755</v>
      </c>
      <c r="F7" s="696">
        <f>'1.summary &amp; EN'!D12</f>
        <v>15914739818</v>
      </c>
    </row>
    <row r="8" spans="1:7" x14ac:dyDescent="0.25">
      <c r="A8" s="689"/>
      <c r="B8" s="690"/>
      <c r="C8" s="694" t="s">
        <v>2062</v>
      </c>
      <c r="D8" s="695"/>
      <c r="E8" s="696"/>
      <c r="F8" s="696"/>
    </row>
    <row r="9" spans="1:7" x14ac:dyDescent="0.25">
      <c r="A9" s="689"/>
      <c r="B9" s="690">
        <v>11010301</v>
      </c>
      <c r="C9" s="691" t="s">
        <v>972</v>
      </c>
      <c r="D9" s="695">
        <v>1375090456</v>
      </c>
      <c r="E9" s="695">
        <v>2201000000</v>
      </c>
      <c r="F9" s="695">
        <f>'1.summary &amp; EN'!D14</f>
        <v>2201000000</v>
      </c>
    </row>
    <row r="10" spans="1:7" x14ac:dyDescent="0.25">
      <c r="A10" s="689"/>
      <c r="B10" s="690">
        <v>11010401</v>
      </c>
      <c r="C10" s="691" t="s">
        <v>949</v>
      </c>
      <c r="D10" s="695">
        <v>0</v>
      </c>
      <c r="E10" s="695">
        <v>1000000000</v>
      </c>
      <c r="F10" s="695">
        <v>0</v>
      </c>
    </row>
    <row r="11" spans="1:7" x14ac:dyDescent="0.25">
      <c r="A11" s="689"/>
      <c r="B11" s="690">
        <v>11010501</v>
      </c>
      <c r="C11" s="691" t="s">
        <v>950</v>
      </c>
      <c r="D11" s="695">
        <v>0</v>
      </c>
      <c r="E11" s="695">
        <v>516599000</v>
      </c>
      <c r="F11" s="695">
        <v>0</v>
      </c>
    </row>
    <row r="12" spans="1:7" x14ac:dyDescent="0.25">
      <c r="A12" s="689"/>
      <c r="B12" s="690"/>
      <c r="C12" s="694" t="s">
        <v>2094</v>
      </c>
      <c r="D12" s="695"/>
      <c r="E12" s="695"/>
      <c r="F12" s="695"/>
    </row>
    <row r="13" spans="1:7" x14ac:dyDescent="0.25">
      <c r="A13" s="689"/>
      <c r="B13" s="690">
        <v>13010101</v>
      </c>
      <c r="C13" s="691" t="s">
        <v>2095</v>
      </c>
      <c r="D13" s="695">
        <v>76822337</v>
      </c>
      <c r="E13" s="692">
        <v>0</v>
      </c>
      <c r="F13" s="692">
        <v>0</v>
      </c>
    </row>
    <row r="14" spans="1:7" x14ac:dyDescent="0.25">
      <c r="A14" s="689"/>
      <c r="B14" s="690">
        <v>13020401</v>
      </c>
      <c r="C14" s="691" t="s">
        <v>953</v>
      </c>
      <c r="D14" s="695">
        <f>2265000000+1625000000</f>
        <v>3890000000</v>
      </c>
      <c r="E14" s="692">
        <f>'[1]2. Revenue'!D334</f>
        <v>4250000000</v>
      </c>
      <c r="F14" s="692">
        <f>'4.Revenue Details'!E339</f>
        <v>9500000000</v>
      </c>
    </row>
    <row r="15" spans="1:7" x14ac:dyDescent="0.25">
      <c r="A15" s="689"/>
      <c r="B15" s="690"/>
      <c r="C15" s="694" t="s">
        <v>2096</v>
      </c>
      <c r="D15" s="695"/>
      <c r="E15" s="692"/>
      <c r="F15" s="692"/>
    </row>
    <row r="16" spans="1:7" x14ac:dyDescent="0.25">
      <c r="A16" s="689"/>
      <c r="B16" s="690">
        <v>14020200</v>
      </c>
      <c r="C16" s="691" t="s">
        <v>842</v>
      </c>
      <c r="D16" s="695">
        <v>0</v>
      </c>
      <c r="E16" s="697">
        <f>'[1]2. Revenue'!D338</f>
        <v>7015000000</v>
      </c>
      <c r="F16" s="697">
        <f>'4.Revenue Details'!E344</f>
        <v>15000000</v>
      </c>
    </row>
    <row r="17" spans="1:7" x14ac:dyDescent="0.25">
      <c r="A17" s="689"/>
      <c r="B17" s="690"/>
      <c r="C17" s="694" t="s">
        <v>2098</v>
      </c>
      <c r="D17" s="695"/>
      <c r="E17" s="692"/>
      <c r="F17" s="692"/>
    </row>
    <row r="18" spans="1:7" x14ac:dyDescent="0.25">
      <c r="A18" s="689"/>
      <c r="B18" s="690">
        <v>31010000</v>
      </c>
      <c r="C18" s="691" t="s">
        <v>941</v>
      </c>
      <c r="D18" s="695">
        <f>'1.summary &amp; EN'!B9</f>
        <v>2223232298</v>
      </c>
      <c r="E18" s="692">
        <v>2500000000</v>
      </c>
      <c r="F18" s="692">
        <f>'4.Revenue Details'!E346</f>
        <v>2223232298</v>
      </c>
    </row>
    <row r="19" spans="1:7" x14ac:dyDescent="0.25">
      <c r="A19" s="689"/>
      <c r="B19" s="690">
        <v>14030201</v>
      </c>
      <c r="C19" s="691" t="s">
        <v>954</v>
      </c>
      <c r="D19" s="695">
        <v>0</v>
      </c>
      <c r="E19" s="692">
        <v>0</v>
      </c>
      <c r="F19" s="692">
        <v>0</v>
      </c>
    </row>
    <row r="20" spans="1:7" x14ac:dyDescent="0.25">
      <c r="A20" s="689"/>
      <c r="B20" s="690">
        <v>14030101</v>
      </c>
      <c r="C20" s="691" t="s">
        <v>675</v>
      </c>
      <c r="D20" s="695">
        <v>3188849866</v>
      </c>
      <c r="E20" s="692">
        <f>'[1]2. Revenue'!D342</f>
        <v>20900000000</v>
      </c>
      <c r="F20" s="692">
        <f>'4.Revenue Details'!E347</f>
        <v>17385794343</v>
      </c>
    </row>
    <row r="21" spans="1:7" x14ac:dyDescent="0.25">
      <c r="A21" s="689"/>
      <c r="B21" s="690">
        <v>14040101</v>
      </c>
      <c r="C21" s="691" t="s">
        <v>955</v>
      </c>
      <c r="D21" s="695">
        <v>0</v>
      </c>
      <c r="E21" s="692">
        <v>0</v>
      </c>
      <c r="F21" s="692">
        <v>0</v>
      </c>
    </row>
    <row r="22" spans="1:7" x14ac:dyDescent="0.25">
      <c r="A22" s="689"/>
      <c r="B22" s="718"/>
      <c r="C22" s="694" t="s">
        <v>2102</v>
      </c>
      <c r="D22" s="717">
        <f>SUM(D4:D21)</f>
        <v>32851502861.559998</v>
      </c>
      <c r="E22" s="717">
        <f>SUM(E4:E21)</f>
        <v>108314101082</v>
      </c>
      <c r="F22" s="717">
        <f>SUM(F4:F21)</f>
        <v>86049111105</v>
      </c>
      <c r="G22" s="699"/>
    </row>
    <row r="23" spans="1:7" x14ac:dyDescent="0.25">
      <c r="A23" s="753"/>
      <c r="B23" s="754"/>
      <c r="C23" s="694" t="s">
        <v>2103</v>
      </c>
      <c r="D23" s="719"/>
      <c r="E23" s="719"/>
      <c r="F23" s="719"/>
    </row>
    <row r="24" spans="1:7" x14ac:dyDescent="0.25">
      <c r="A24" s="753"/>
      <c r="B24" s="754"/>
      <c r="C24" s="694" t="s">
        <v>1933</v>
      </c>
      <c r="D24" s="719"/>
      <c r="E24" s="719"/>
      <c r="F24" s="719"/>
    </row>
    <row r="25" spans="1:7" x14ac:dyDescent="0.25">
      <c r="A25" s="753"/>
      <c r="B25" s="754"/>
      <c r="C25" s="691" t="s">
        <v>2086</v>
      </c>
      <c r="D25" s="720">
        <v>8146288812</v>
      </c>
      <c r="E25" s="720">
        <v>29386790820</v>
      </c>
      <c r="F25" s="720">
        <v>28412987994</v>
      </c>
    </row>
    <row r="26" spans="1:7" x14ac:dyDescent="0.25">
      <c r="A26" s="753"/>
      <c r="B26" s="754"/>
      <c r="C26" s="691" t="s">
        <v>2035</v>
      </c>
      <c r="D26" s="720">
        <v>6437375885</v>
      </c>
      <c r="E26" s="720">
        <v>17109714034</v>
      </c>
      <c r="F26" s="720">
        <v>16802718534</v>
      </c>
    </row>
    <row r="27" spans="1:7" x14ac:dyDescent="0.25">
      <c r="A27" s="753"/>
      <c r="B27" s="754"/>
      <c r="C27" s="691" t="s">
        <v>2037</v>
      </c>
      <c r="D27" s="720">
        <v>1426452640</v>
      </c>
      <c r="E27" s="720">
        <v>7086254228</v>
      </c>
      <c r="F27" s="720">
        <v>2141254228</v>
      </c>
    </row>
    <row r="28" spans="1:7" s="700" customFormat="1" x14ac:dyDescent="0.25">
      <c r="A28" s="755"/>
      <c r="B28" s="754"/>
      <c r="C28" s="691" t="s">
        <v>841</v>
      </c>
      <c r="D28" s="720">
        <v>1308121334</v>
      </c>
      <c r="E28" s="720">
        <v>4212542000</v>
      </c>
      <c r="F28" s="720">
        <v>4537542000</v>
      </c>
      <c r="G28" s="699"/>
    </row>
    <row r="29" spans="1:7" s="700" customFormat="1" x14ac:dyDescent="0.25">
      <c r="A29" s="755"/>
      <c r="B29" s="754"/>
      <c r="C29" s="694" t="s">
        <v>2104</v>
      </c>
      <c r="D29" s="719">
        <f>SUM(D25:D28)</f>
        <v>17318238671</v>
      </c>
      <c r="E29" s="719">
        <f>SUM(E25:E28)</f>
        <v>57795301082</v>
      </c>
      <c r="F29" s="719">
        <f>SUM(F25:F28)</f>
        <v>51894502756</v>
      </c>
      <c r="G29" s="699"/>
    </row>
    <row r="30" spans="1:7" x14ac:dyDescent="0.25">
      <c r="A30" s="753"/>
      <c r="B30" s="754"/>
      <c r="C30" s="694" t="s">
        <v>2038</v>
      </c>
      <c r="D30" s="719"/>
      <c r="E30" s="719"/>
      <c r="F30" s="719"/>
    </row>
    <row r="31" spans="1:7" x14ac:dyDescent="0.25">
      <c r="A31" s="753"/>
      <c r="B31" s="754"/>
      <c r="C31" s="691" t="s">
        <v>1918</v>
      </c>
      <c r="D31" s="720">
        <v>8046983041</v>
      </c>
      <c r="E31" s="720">
        <v>31013000000</v>
      </c>
      <c r="F31" s="720">
        <v>21539880348</v>
      </c>
    </row>
    <row r="32" spans="1:7" x14ac:dyDescent="0.25">
      <c r="A32" s="689"/>
      <c r="B32" s="690"/>
      <c r="C32" s="691" t="s">
        <v>1416</v>
      </c>
      <c r="D32" s="721">
        <v>1047707635</v>
      </c>
      <c r="E32" s="722">
        <v>12420500000</v>
      </c>
      <c r="F32" s="722">
        <v>7638350000</v>
      </c>
    </row>
    <row r="33" spans="1:6" x14ac:dyDescent="0.25">
      <c r="A33" s="756"/>
      <c r="B33" s="757"/>
      <c r="C33" s="698" t="s">
        <v>1919</v>
      </c>
      <c r="D33" s="758">
        <v>101000000</v>
      </c>
      <c r="E33" s="759">
        <v>987000000</v>
      </c>
      <c r="F33" s="759">
        <v>591200000</v>
      </c>
    </row>
    <row r="34" spans="1:6" x14ac:dyDescent="0.25">
      <c r="A34" s="689"/>
      <c r="B34" s="690"/>
      <c r="C34" s="691" t="s">
        <v>2040</v>
      </c>
      <c r="D34" s="720">
        <v>1336058829</v>
      </c>
      <c r="E34" s="722">
        <v>6098300000</v>
      </c>
      <c r="F34" s="722">
        <v>4385178000</v>
      </c>
    </row>
    <row r="35" spans="1:6" x14ac:dyDescent="0.25">
      <c r="A35" s="689"/>
      <c r="B35" s="690"/>
      <c r="C35" s="694" t="s">
        <v>2105</v>
      </c>
      <c r="D35" s="719">
        <f>SUM(D31:D34)</f>
        <v>10531749505</v>
      </c>
      <c r="E35" s="719">
        <f>SUM(E31:E34)</f>
        <v>50518800000</v>
      </c>
      <c r="F35" s="719">
        <f>SUM(F31:F34)</f>
        <v>34154608348</v>
      </c>
    </row>
    <row r="36" spans="1:6" x14ac:dyDescent="0.25">
      <c r="A36" s="689"/>
      <c r="B36" s="690"/>
      <c r="C36" s="694" t="s">
        <v>2106</v>
      </c>
      <c r="D36" s="719">
        <f>D29+D35</f>
        <v>27849988176</v>
      </c>
      <c r="E36" s="719">
        <f>E29+E35</f>
        <v>108314101082</v>
      </c>
      <c r="F36" s="719">
        <f>F29+F35</f>
        <v>86049111104</v>
      </c>
    </row>
    <row r="37" spans="1:6" x14ac:dyDescent="0.25">
      <c r="A37" s="756"/>
      <c r="B37" s="757"/>
      <c r="C37" s="698"/>
      <c r="D37" s="698"/>
      <c r="E37" s="723"/>
      <c r="F37" s="723"/>
    </row>
    <row r="49" spans="1:4" x14ac:dyDescent="0.25">
      <c r="D49" s="716"/>
    </row>
    <row r="51" spans="1:4" x14ac:dyDescent="0.25">
      <c r="A51" s="701" t="s">
        <v>966</v>
      </c>
    </row>
    <row r="52" spans="1:4" x14ac:dyDescent="0.25">
      <c r="A52" s="701" t="s">
        <v>967</v>
      </c>
      <c r="D52" s="716"/>
    </row>
  </sheetData>
  <mergeCells count="2">
    <mergeCell ref="A2:B3"/>
    <mergeCell ref="C2:C3"/>
  </mergeCells>
  <printOptions horizontalCentered="1"/>
  <pageMargins left="0.70866141732283472" right="0.70866141732283472" top="0.74803149606299213" bottom="0.59055118110236227"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71"/>
  <sheetViews>
    <sheetView showGridLines="0" view="pageLayout" topLeftCell="A36" zoomScaleNormal="100" workbookViewId="0">
      <selection activeCell="C115" sqref="C115"/>
    </sheetView>
  </sheetViews>
  <sheetFormatPr defaultColWidth="5.28515625" defaultRowHeight="15" x14ac:dyDescent="0.25"/>
  <cols>
    <col min="1" max="1" width="14.42578125" style="619" customWidth="1"/>
    <col min="2" max="2" width="11.85546875" style="620" bestFit="1" customWidth="1"/>
    <col min="3" max="3" width="47.140625" style="621" customWidth="1"/>
    <col min="4" max="4" width="17.85546875" style="610" customWidth="1"/>
    <col min="5" max="6" width="17.85546875" style="622" customWidth="1"/>
    <col min="7" max="16384" width="5.28515625" style="584"/>
  </cols>
  <sheetData>
    <row r="1" spans="1:6" x14ac:dyDescent="0.25">
      <c r="A1" s="1116" t="s">
        <v>2060</v>
      </c>
      <c r="B1" s="1116"/>
      <c r="C1" s="1116"/>
      <c r="D1" s="1116"/>
      <c r="E1" s="1116"/>
      <c r="F1" s="1116"/>
    </row>
    <row r="2" spans="1:6" ht="45" x14ac:dyDescent="0.25">
      <c r="A2" s="631" t="s">
        <v>275</v>
      </c>
      <c r="B2" s="633" t="s">
        <v>971</v>
      </c>
      <c r="C2" s="631" t="s">
        <v>939</v>
      </c>
      <c r="D2" s="665" t="s">
        <v>1899</v>
      </c>
      <c r="E2" s="585" t="s">
        <v>1905</v>
      </c>
      <c r="F2" s="585" t="s">
        <v>1909</v>
      </c>
    </row>
    <row r="3" spans="1:6" x14ac:dyDescent="0.25">
      <c r="A3" s="632"/>
      <c r="B3" s="634"/>
      <c r="C3" s="632"/>
      <c r="D3" s="666" t="s">
        <v>940</v>
      </c>
      <c r="E3" s="585" t="s">
        <v>940</v>
      </c>
      <c r="F3" s="585" t="s">
        <v>940</v>
      </c>
    </row>
    <row r="4" spans="1:6" s="595" customFormat="1" x14ac:dyDescent="0.25">
      <c r="A4" s="713"/>
      <c r="B4" s="625"/>
      <c r="C4" s="626" t="s">
        <v>2091</v>
      </c>
      <c r="D4" s="714">
        <f>SUM(D5:D6)+D7</f>
        <v>21342886167</v>
      </c>
      <c r="E4" s="714">
        <f t="shared" ref="E4" si="0">SUM(E5:E6)+E7</f>
        <v>50892188616</v>
      </c>
      <c r="F4" s="714">
        <f>SUM(F5:F6)+F7</f>
        <v>68206605414</v>
      </c>
    </row>
    <row r="5" spans="1:6" s="595" customFormat="1" x14ac:dyDescent="0.25">
      <c r="A5" s="596"/>
      <c r="B5" s="590">
        <v>11010101</v>
      </c>
      <c r="C5" s="591" t="s">
        <v>948</v>
      </c>
      <c r="D5" s="593">
        <v>15141787125</v>
      </c>
      <c r="E5" s="592">
        <v>32776448798</v>
      </c>
      <c r="F5" s="592">
        <v>52018120659</v>
      </c>
    </row>
    <row r="6" spans="1:6" s="595" customFormat="1" x14ac:dyDescent="0.25">
      <c r="A6" s="596"/>
      <c r="B6" s="590">
        <v>11010201</v>
      </c>
      <c r="C6" s="591" t="s">
        <v>1047</v>
      </c>
      <c r="D6" s="593">
        <v>4826008521</v>
      </c>
      <c r="E6" s="592">
        <v>15914739818</v>
      </c>
      <c r="F6" s="592">
        <v>12470885755</v>
      </c>
    </row>
    <row r="7" spans="1:6" s="595" customFormat="1" x14ac:dyDescent="0.25">
      <c r="A7" s="596"/>
      <c r="B7" s="590"/>
      <c r="C7" s="594" t="s">
        <v>2090</v>
      </c>
      <c r="D7" s="715">
        <f>SUM(D8:D10)</f>
        <v>1375090521</v>
      </c>
      <c r="E7" s="715">
        <f>SUM(E8:E10)</f>
        <v>2201000000</v>
      </c>
      <c r="F7" s="715">
        <f t="shared" ref="F7" si="1">SUM(F8:F10)</f>
        <v>3717599000</v>
      </c>
    </row>
    <row r="8" spans="1:6" s="595" customFormat="1" x14ac:dyDescent="0.25">
      <c r="A8" s="596"/>
      <c r="B8" s="590">
        <v>11010301</v>
      </c>
      <c r="C8" s="591" t="s">
        <v>972</v>
      </c>
      <c r="D8" s="593">
        <v>1375090521</v>
      </c>
      <c r="E8" s="592">
        <v>2201000000</v>
      </c>
      <c r="F8" s="592">
        <v>2201000000</v>
      </c>
    </row>
    <row r="9" spans="1:6" s="595" customFormat="1" x14ac:dyDescent="0.25">
      <c r="A9" s="596"/>
      <c r="B9" s="590">
        <v>11010401</v>
      </c>
      <c r="C9" s="591" t="s">
        <v>949</v>
      </c>
      <c r="D9" s="593">
        <v>0</v>
      </c>
      <c r="E9" s="592">
        <v>0</v>
      </c>
      <c r="F9" s="592">
        <v>1000000000</v>
      </c>
    </row>
    <row r="10" spans="1:6" x14ac:dyDescent="0.25">
      <c r="A10" s="596"/>
      <c r="B10" s="590">
        <v>11010501</v>
      </c>
      <c r="C10" s="591" t="s">
        <v>950</v>
      </c>
      <c r="D10" s="593">
        <v>0</v>
      </c>
      <c r="E10" s="592">
        <v>0</v>
      </c>
      <c r="F10" s="592">
        <v>516599000</v>
      </c>
    </row>
    <row r="11" spans="1:6" x14ac:dyDescent="0.25">
      <c r="A11" s="596"/>
      <c r="B11" s="590"/>
      <c r="C11" s="594" t="s">
        <v>2067</v>
      </c>
      <c r="D11" s="593"/>
      <c r="E11" s="589"/>
      <c r="F11" s="589"/>
    </row>
    <row r="12" spans="1:6" x14ac:dyDescent="0.25">
      <c r="A12" s="586" t="s">
        <v>1688</v>
      </c>
      <c r="B12" s="587"/>
      <c r="C12" s="588" t="s">
        <v>1090</v>
      </c>
      <c r="D12" s="593"/>
      <c r="E12" s="589"/>
      <c r="F12" s="589"/>
    </row>
    <row r="13" spans="1:6" ht="12.75" customHeight="1" x14ac:dyDescent="0.25">
      <c r="A13" s="586" t="s">
        <v>1688</v>
      </c>
      <c r="B13" s="590">
        <v>12010199</v>
      </c>
      <c r="C13" s="591" t="s">
        <v>1088</v>
      </c>
      <c r="D13" s="593"/>
      <c r="E13" s="592">
        <v>70000</v>
      </c>
      <c r="F13" s="592">
        <v>70000</v>
      </c>
    </row>
    <row r="14" spans="1:6" s="595" customFormat="1" ht="12.75" customHeight="1" x14ac:dyDescent="0.25">
      <c r="A14" s="586" t="s">
        <v>1688</v>
      </c>
      <c r="B14" s="587"/>
      <c r="C14" s="594" t="s">
        <v>528</v>
      </c>
      <c r="D14" s="715"/>
      <c r="E14" s="589">
        <f>SUM(E13:E13)</f>
        <v>70000</v>
      </c>
      <c r="F14" s="589">
        <f>SUM(F13:F13)</f>
        <v>70000</v>
      </c>
    </row>
    <row r="15" spans="1:6" ht="12.75" customHeight="1" x14ac:dyDescent="0.25">
      <c r="A15" s="596" t="s">
        <v>418</v>
      </c>
      <c r="B15" s="587"/>
      <c r="C15" s="588" t="s">
        <v>415</v>
      </c>
      <c r="D15" s="593"/>
      <c r="E15" s="589"/>
      <c r="F15" s="589"/>
    </row>
    <row r="16" spans="1:6" ht="12.75" customHeight="1" x14ac:dyDescent="0.25">
      <c r="A16" s="596" t="s">
        <v>418</v>
      </c>
      <c r="B16" s="590">
        <v>12020417</v>
      </c>
      <c r="C16" s="591" t="s">
        <v>527</v>
      </c>
      <c r="D16" s="593"/>
      <c r="E16" s="592">
        <v>6500000</v>
      </c>
      <c r="F16" s="592">
        <v>6500000</v>
      </c>
    </row>
    <row r="17" spans="1:6" ht="12.75" customHeight="1" x14ac:dyDescent="0.25">
      <c r="A17" s="596" t="s">
        <v>418</v>
      </c>
      <c r="B17" s="590">
        <v>12020427</v>
      </c>
      <c r="C17" s="591" t="s">
        <v>526</v>
      </c>
      <c r="D17" s="593">
        <v>21495000</v>
      </c>
      <c r="E17" s="592">
        <v>80000000</v>
      </c>
      <c r="F17" s="592">
        <v>80000000</v>
      </c>
    </row>
    <row r="18" spans="1:6" s="595" customFormat="1" ht="12.75" customHeight="1" x14ac:dyDescent="0.25">
      <c r="A18" s="596" t="s">
        <v>418</v>
      </c>
      <c r="B18" s="587"/>
      <c r="C18" s="594" t="s">
        <v>528</v>
      </c>
      <c r="D18" s="589">
        <f>SUM(D16:D17)</f>
        <v>21495000</v>
      </c>
      <c r="E18" s="589">
        <f>SUM(E16:E17)</f>
        <v>86500000</v>
      </c>
      <c r="F18" s="589">
        <f>SUM(F16:F17)</f>
        <v>86500000</v>
      </c>
    </row>
    <row r="19" spans="1:6" ht="12.75" customHeight="1" x14ac:dyDescent="0.25">
      <c r="A19" s="596" t="s">
        <v>380</v>
      </c>
      <c r="B19" s="590"/>
      <c r="C19" s="594" t="s">
        <v>538</v>
      </c>
      <c r="D19" s="593"/>
      <c r="E19" s="589"/>
      <c r="F19" s="589"/>
    </row>
    <row r="20" spans="1:6" ht="12.75" customHeight="1" x14ac:dyDescent="0.25">
      <c r="A20" s="596" t="s">
        <v>380</v>
      </c>
      <c r="B20" s="590">
        <v>12020499</v>
      </c>
      <c r="C20" s="591" t="s">
        <v>539</v>
      </c>
      <c r="D20" s="593"/>
      <c r="E20" s="592">
        <v>0</v>
      </c>
      <c r="F20" s="592">
        <v>0</v>
      </c>
    </row>
    <row r="21" spans="1:6" ht="12.75" customHeight="1" x14ac:dyDescent="0.25">
      <c r="A21" s="596" t="s">
        <v>380</v>
      </c>
      <c r="B21" s="590">
        <v>12020601</v>
      </c>
      <c r="C21" s="591" t="s">
        <v>540</v>
      </c>
      <c r="D21" s="593"/>
      <c r="E21" s="592">
        <v>200000</v>
      </c>
      <c r="F21" s="592">
        <v>200000</v>
      </c>
    </row>
    <row r="22" spans="1:6" s="595" customFormat="1" ht="12.75" customHeight="1" x14ac:dyDescent="0.25">
      <c r="A22" s="596" t="s">
        <v>380</v>
      </c>
      <c r="B22" s="590">
        <v>12020606</v>
      </c>
      <c r="C22" s="591" t="s">
        <v>991</v>
      </c>
      <c r="D22" s="593"/>
      <c r="E22" s="592">
        <v>50000</v>
      </c>
      <c r="F22" s="592">
        <v>50000</v>
      </c>
    </row>
    <row r="23" spans="1:6" ht="12.75" customHeight="1" x14ac:dyDescent="0.25">
      <c r="A23" s="596" t="s">
        <v>380</v>
      </c>
      <c r="B23" s="590">
        <v>12020705</v>
      </c>
      <c r="C23" s="591" t="s">
        <v>1000</v>
      </c>
      <c r="D23" s="593"/>
      <c r="E23" s="592">
        <v>100000</v>
      </c>
      <c r="F23" s="592">
        <v>100000</v>
      </c>
    </row>
    <row r="24" spans="1:6" ht="12.75" customHeight="1" x14ac:dyDescent="0.25">
      <c r="A24" s="596" t="s">
        <v>380</v>
      </c>
      <c r="B24" s="587"/>
      <c r="C24" s="594" t="s">
        <v>528</v>
      </c>
      <c r="D24" s="715"/>
      <c r="E24" s="589">
        <f>SUM(E20:E23)</f>
        <v>350000</v>
      </c>
      <c r="F24" s="589">
        <f>SUM(F20:F23)</f>
        <v>350000</v>
      </c>
    </row>
    <row r="25" spans="1:6" s="595" customFormat="1" ht="12.75" customHeight="1" x14ac:dyDescent="0.25">
      <c r="A25" s="596" t="s">
        <v>315</v>
      </c>
      <c r="B25" s="590"/>
      <c r="C25" s="594" t="s">
        <v>1083</v>
      </c>
      <c r="D25" s="593"/>
      <c r="E25" s="589"/>
      <c r="F25" s="589"/>
    </row>
    <row r="26" spans="1:6" ht="12.75" customHeight="1" x14ac:dyDescent="0.25">
      <c r="A26" s="596" t="s">
        <v>315</v>
      </c>
      <c r="B26" s="590">
        <v>12020130</v>
      </c>
      <c r="C26" s="591" t="s">
        <v>529</v>
      </c>
      <c r="D26" s="593"/>
      <c r="E26" s="592">
        <v>0</v>
      </c>
      <c r="F26" s="592">
        <v>0</v>
      </c>
    </row>
    <row r="27" spans="1:6" ht="12.75" customHeight="1" x14ac:dyDescent="0.25">
      <c r="A27" s="596" t="s">
        <v>315</v>
      </c>
      <c r="B27" s="590">
        <v>12020470</v>
      </c>
      <c r="C27" s="591" t="s">
        <v>532</v>
      </c>
      <c r="D27" s="593"/>
      <c r="E27" s="592">
        <v>30000</v>
      </c>
      <c r="F27" s="592">
        <v>30000</v>
      </c>
    </row>
    <row r="28" spans="1:6" ht="12.75" customHeight="1" x14ac:dyDescent="0.25">
      <c r="A28" s="596" t="s">
        <v>315</v>
      </c>
      <c r="B28" s="590">
        <v>12020704</v>
      </c>
      <c r="C28" s="591" t="s">
        <v>996</v>
      </c>
      <c r="D28" s="593"/>
      <c r="E28" s="592">
        <v>270000</v>
      </c>
      <c r="F28" s="592">
        <v>270000</v>
      </c>
    </row>
    <row r="29" spans="1:6" ht="12.75" customHeight="1" x14ac:dyDescent="0.25">
      <c r="A29" s="596" t="s">
        <v>315</v>
      </c>
      <c r="B29" s="587"/>
      <c r="C29" s="594" t="s">
        <v>528</v>
      </c>
      <c r="D29" s="715"/>
      <c r="E29" s="589">
        <f>SUM(E26:E28)</f>
        <v>300000</v>
      </c>
      <c r="F29" s="589">
        <f>SUM(F26:F28)</f>
        <v>300000</v>
      </c>
    </row>
    <row r="30" spans="1:6" ht="12.75" customHeight="1" x14ac:dyDescent="0.25">
      <c r="A30" s="596" t="s">
        <v>318</v>
      </c>
      <c r="B30" s="590"/>
      <c r="C30" s="594" t="s">
        <v>531</v>
      </c>
      <c r="D30" s="593"/>
      <c r="E30" s="589"/>
      <c r="F30" s="589"/>
    </row>
    <row r="31" spans="1:6" ht="12.75" customHeight="1" x14ac:dyDescent="0.25">
      <c r="A31" s="596" t="s">
        <v>318</v>
      </c>
      <c r="B31" s="590">
        <v>12020413</v>
      </c>
      <c r="C31" s="591" t="s">
        <v>997</v>
      </c>
      <c r="D31" s="593"/>
      <c r="E31" s="592">
        <v>1000000</v>
      </c>
      <c r="F31" s="592">
        <v>1000000</v>
      </c>
    </row>
    <row r="32" spans="1:6" ht="12.75" customHeight="1" x14ac:dyDescent="0.25">
      <c r="A32" s="596" t="s">
        <v>318</v>
      </c>
      <c r="B32" s="590">
        <v>12020470</v>
      </c>
      <c r="C32" s="591" t="s">
        <v>532</v>
      </c>
      <c r="D32" s="593">
        <v>300000</v>
      </c>
      <c r="E32" s="592">
        <v>1000000</v>
      </c>
      <c r="F32" s="592">
        <v>1000000</v>
      </c>
    </row>
    <row r="33" spans="1:6" s="595" customFormat="1" ht="12.75" customHeight="1" x14ac:dyDescent="0.25">
      <c r="A33" s="596" t="s">
        <v>318</v>
      </c>
      <c r="B33" s="590">
        <v>12020473</v>
      </c>
      <c r="C33" s="591" t="s">
        <v>533</v>
      </c>
      <c r="D33" s="593"/>
      <c r="E33" s="592">
        <v>450000</v>
      </c>
      <c r="F33" s="592">
        <v>450000</v>
      </c>
    </row>
    <row r="34" spans="1:6" ht="12.75" customHeight="1" x14ac:dyDescent="0.25">
      <c r="A34" s="596" t="s">
        <v>318</v>
      </c>
      <c r="B34" s="590">
        <v>12020495</v>
      </c>
      <c r="C34" s="591" t="s">
        <v>998</v>
      </c>
      <c r="D34" s="593"/>
      <c r="E34" s="592">
        <v>1000000</v>
      </c>
      <c r="F34" s="592">
        <v>1000000</v>
      </c>
    </row>
    <row r="35" spans="1:6" ht="12.75" customHeight="1" x14ac:dyDescent="0.25">
      <c r="A35" s="596" t="s">
        <v>318</v>
      </c>
      <c r="B35" s="590">
        <v>12020719</v>
      </c>
      <c r="C35" s="591" t="s">
        <v>534</v>
      </c>
      <c r="D35" s="593"/>
      <c r="E35" s="592">
        <v>400000</v>
      </c>
      <c r="F35" s="592">
        <v>400000</v>
      </c>
    </row>
    <row r="36" spans="1:6" s="595" customFormat="1" ht="12.75" customHeight="1" x14ac:dyDescent="0.25">
      <c r="A36" s="596" t="s">
        <v>318</v>
      </c>
      <c r="B36" s="587"/>
      <c r="C36" s="594" t="s">
        <v>528</v>
      </c>
      <c r="D36" s="589">
        <f>SUM(D31:D35)</f>
        <v>300000</v>
      </c>
      <c r="E36" s="589">
        <f>SUM(E31:E35)</f>
        <v>3850000</v>
      </c>
      <c r="F36" s="589">
        <f>SUM(F31:F35)</f>
        <v>3850000</v>
      </c>
    </row>
    <row r="37" spans="1:6" ht="12.75" customHeight="1" x14ac:dyDescent="0.25">
      <c r="A37" s="596" t="s">
        <v>317</v>
      </c>
      <c r="B37" s="590"/>
      <c r="C37" s="594" t="s">
        <v>388</v>
      </c>
      <c r="D37" s="593"/>
      <c r="E37" s="589"/>
      <c r="F37" s="589"/>
    </row>
    <row r="38" spans="1:6" ht="12.75" customHeight="1" x14ac:dyDescent="0.25">
      <c r="A38" s="596" t="s">
        <v>317</v>
      </c>
      <c r="B38" s="590">
        <v>12020711</v>
      </c>
      <c r="C38" s="591" t="s">
        <v>999</v>
      </c>
      <c r="D38" s="593">
        <v>4273113</v>
      </c>
      <c r="E38" s="592">
        <v>7984000</v>
      </c>
      <c r="F38" s="592">
        <v>7984000</v>
      </c>
    </row>
    <row r="39" spans="1:6" s="595" customFormat="1" ht="12.75" customHeight="1" x14ac:dyDescent="0.25">
      <c r="A39" s="596" t="s">
        <v>317</v>
      </c>
      <c r="B39" s="587"/>
      <c r="C39" s="594" t="s">
        <v>528</v>
      </c>
      <c r="D39" s="715">
        <f>SUM(D38)</f>
        <v>4273113</v>
      </c>
      <c r="E39" s="589">
        <f>SUM(E38)</f>
        <v>7984000</v>
      </c>
      <c r="F39" s="589">
        <f>SUM(F38)</f>
        <v>7984000</v>
      </c>
    </row>
    <row r="40" spans="1:6" ht="12.75" customHeight="1" x14ac:dyDescent="0.25">
      <c r="A40" s="596" t="s">
        <v>530</v>
      </c>
      <c r="B40" s="590"/>
      <c r="C40" s="594" t="s">
        <v>321</v>
      </c>
      <c r="D40" s="593"/>
      <c r="E40" s="589"/>
      <c r="F40" s="589"/>
    </row>
    <row r="41" spans="1:6" ht="12.75" customHeight="1" x14ac:dyDescent="0.25">
      <c r="A41" s="596" t="s">
        <v>530</v>
      </c>
      <c r="B41" s="590">
        <v>12020413</v>
      </c>
      <c r="C41" s="591" t="s">
        <v>997</v>
      </c>
      <c r="D41" s="593"/>
      <c r="E41" s="592">
        <v>4000000</v>
      </c>
      <c r="F41" s="592">
        <v>4000000</v>
      </c>
    </row>
    <row r="42" spans="1:6" ht="12.75" customHeight="1" x14ac:dyDescent="0.25">
      <c r="A42" s="596" t="s">
        <v>530</v>
      </c>
      <c r="B42" s="587"/>
      <c r="C42" s="594" t="s">
        <v>528</v>
      </c>
      <c r="D42" s="589">
        <f>SUM(D41)</f>
        <v>0</v>
      </c>
      <c r="E42" s="589">
        <f>SUM(E41)</f>
        <v>4000000</v>
      </c>
      <c r="F42" s="589">
        <f>SUM(F41)</f>
        <v>4000000</v>
      </c>
    </row>
    <row r="43" spans="1:6" ht="12.75" customHeight="1" x14ac:dyDescent="0.25">
      <c r="A43" s="596" t="s">
        <v>535</v>
      </c>
      <c r="B43" s="590"/>
      <c r="C43" s="594" t="s">
        <v>536</v>
      </c>
      <c r="D43" s="593"/>
      <c r="E43" s="589"/>
      <c r="F43" s="589"/>
    </row>
    <row r="44" spans="1:6" ht="12.75" customHeight="1" x14ac:dyDescent="0.25">
      <c r="A44" s="596" t="s">
        <v>535</v>
      </c>
      <c r="B44" s="590">
        <v>12020803</v>
      </c>
      <c r="C44" s="591" t="s">
        <v>537</v>
      </c>
      <c r="D44" s="593">
        <v>40000</v>
      </c>
      <c r="E44" s="592">
        <v>1000000</v>
      </c>
      <c r="F44" s="592">
        <v>1000000</v>
      </c>
    </row>
    <row r="45" spans="1:6" ht="12.75" customHeight="1" x14ac:dyDescent="0.25">
      <c r="A45" s="596" t="s">
        <v>535</v>
      </c>
      <c r="B45" s="590">
        <v>12020711</v>
      </c>
      <c r="C45" s="591" t="s">
        <v>999</v>
      </c>
      <c r="D45" s="593">
        <v>0</v>
      </c>
      <c r="E45" s="592">
        <v>0</v>
      </c>
      <c r="F45" s="592">
        <v>0</v>
      </c>
    </row>
    <row r="46" spans="1:6" s="595" customFormat="1" ht="12.75" customHeight="1" x14ac:dyDescent="0.25">
      <c r="A46" s="596" t="s">
        <v>535</v>
      </c>
      <c r="B46" s="587"/>
      <c r="C46" s="594" t="s">
        <v>528</v>
      </c>
      <c r="D46" s="715">
        <f>SUM(D44:D45)</f>
        <v>40000</v>
      </c>
      <c r="E46" s="589">
        <f>SUM(E44:E45)</f>
        <v>1000000</v>
      </c>
      <c r="F46" s="589">
        <f>SUM(F44:F45)</f>
        <v>1000000</v>
      </c>
    </row>
    <row r="47" spans="1:6" ht="12.75" customHeight="1" x14ac:dyDescent="0.25">
      <c r="A47" s="586" t="s">
        <v>30</v>
      </c>
      <c r="B47" s="590"/>
      <c r="C47" s="594" t="s">
        <v>39</v>
      </c>
      <c r="D47" s="593"/>
      <c r="E47" s="589"/>
      <c r="F47" s="589"/>
    </row>
    <row r="48" spans="1:6" ht="12.75" customHeight="1" x14ac:dyDescent="0.25">
      <c r="A48" s="586" t="s">
        <v>30</v>
      </c>
      <c r="B48" s="590">
        <v>12020428</v>
      </c>
      <c r="C48" s="591" t="s">
        <v>1082</v>
      </c>
      <c r="D48" s="593">
        <v>360000</v>
      </c>
      <c r="E48" s="592">
        <v>500000</v>
      </c>
      <c r="F48" s="592">
        <v>500000</v>
      </c>
    </row>
    <row r="49" spans="1:6" ht="12.75" customHeight="1" x14ac:dyDescent="0.25">
      <c r="A49" s="586" t="s">
        <v>30</v>
      </c>
      <c r="B49" s="587"/>
      <c r="C49" s="594" t="s">
        <v>528</v>
      </c>
      <c r="D49" s="598">
        <f>SUM(D48)</f>
        <v>360000</v>
      </c>
      <c r="E49" s="598">
        <f>SUM(E48)</f>
        <v>500000</v>
      </c>
      <c r="F49" s="598">
        <f>SUM(F48)</f>
        <v>500000</v>
      </c>
    </row>
    <row r="50" spans="1:6" ht="12.75" customHeight="1" x14ac:dyDescent="0.25">
      <c r="A50" s="596" t="s">
        <v>390</v>
      </c>
      <c r="B50" s="590"/>
      <c r="C50" s="594" t="s">
        <v>391</v>
      </c>
      <c r="D50" s="593"/>
      <c r="E50" s="589"/>
      <c r="F50" s="589"/>
    </row>
    <row r="51" spans="1:6" ht="12.75" customHeight="1" x14ac:dyDescent="0.25">
      <c r="A51" s="596" t="s">
        <v>390</v>
      </c>
      <c r="B51" s="590">
        <v>12020499</v>
      </c>
      <c r="C51" s="591" t="s">
        <v>539</v>
      </c>
      <c r="D51" s="593">
        <v>306000</v>
      </c>
      <c r="E51" s="592">
        <v>200000</v>
      </c>
      <c r="F51" s="592">
        <v>200000</v>
      </c>
    </row>
    <row r="52" spans="1:6" ht="12.75" customHeight="1" x14ac:dyDescent="0.25">
      <c r="A52" s="596" t="s">
        <v>390</v>
      </c>
      <c r="B52" s="590">
        <v>12020601</v>
      </c>
      <c r="C52" s="591" t="s">
        <v>540</v>
      </c>
      <c r="D52" s="593"/>
      <c r="E52" s="592">
        <v>150000</v>
      </c>
      <c r="F52" s="592">
        <v>150000</v>
      </c>
    </row>
    <row r="53" spans="1:6" s="595" customFormat="1" ht="12.75" customHeight="1" x14ac:dyDescent="0.25">
      <c r="A53" s="596" t="s">
        <v>390</v>
      </c>
      <c r="B53" s="590">
        <v>12020606</v>
      </c>
      <c r="C53" s="591" t="s">
        <v>991</v>
      </c>
      <c r="D53" s="593"/>
      <c r="E53" s="592">
        <v>450000</v>
      </c>
      <c r="F53" s="592">
        <v>450000</v>
      </c>
    </row>
    <row r="54" spans="1:6" ht="12.75" customHeight="1" x14ac:dyDescent="0.25">
      <c r="A54" s="596" t="s">
        <v>390</v>
      </c>
      <c r="B54" s="590">
        <v>12020705</v>
      </c>
      <c r="C54" s="591" t="s">
        <v>1000</v>
      </c>
      <c r="D54" s="593"/>
      <c r="E54" s="592">
        <v>0</v>
      </c>
      <c r="F54" s="592">
        <v>0</v>
      </c>
    </row>
    <row r="55" spans="1:6" ht="12.75" customHeight="1" x14ac:dyDescent="0.25">
      <c r="A55" s="596" t="s">
        <v>390</v>
      </c>
      <c r="B55" s="590">
        <v>12020705</v>
      </c>
      <c r="C55" s="591" t="s">
        <v>1000</v>
      </c>
      <c r="D55" s="593"/>
      <c r="E55" s="592">
        <v>200000</v>
      </c>
      <c r="F55" s="592">
        <v>200000</v>
      </c>
    </row>
    <row r="56" spans="1:6" s="595" customFormat="1" ht="12.75" customHeight="1" x14ac:dyDescent="0.25">
      <c r="A56" s="596" t="s">
        <v>390</v>
      </c>
      <c r="B56" s="587"/>
      <c r="C56" s="594" t="s">
        <v>528</v>
      </c>
      <c r="D56" s="589">
        <f>SUM(D51:D55)</f>
        <v>306000</v>
      </c>
      <c r="E56" s="589">
        <f>SUM(E51:E55)</f>
        <v>1000000</v>
      </c>
      <c r="F56" s="589">
        <f>SUM(F51:F55)</f>
        <v>1000000</v>
      </c>
    </row>
    <row r="57" spans="1:6" ht="12.75" customHeight="1" x14ac:dyDescent="0.25">
      <c r="A57" s="596" t="s">
        <v>541</v>
      </c>
      <c r="B57" s="590"/>
      <c r="C57" s="594" t="s">
        <v>542</v>
      </c>
      <c r="D57" s="593"/>
      <c r="E57" s="589"/>
      <c r="F57" s="589"/>
    </row>
    <row r="58" spans="1:6" ht="12.75" customHeight="1" x14ac:dyDescent="0.25">
      <c r="A58" s="596" t="s">
        <v>541</v>
      </c>
      <c r="B58" s="590">
        <v>12020430</v>
      </c>
      <c r="C58" s="591" t="s">
        <v>543</v>
      </c>
      <c r="D58" s="593"/>
      <c r="E58" s="592">
        <v>1000000</v>
      </c>
      <c r="F58" s="592">
        <v>1000000</v>
      </c>
    </row>
    <row r="59" spans="1:6" s="595" customFormat="1" ht="12.75" customHeight="1" x14ac:dyDescent="0.25">
      <c r="A59" s="596" t="s">
        <v>541</v>
      </c>
      <c r="B59" s="587"/>
      <c r="C59" s="594" t="s">
        <v>528</v>
      </c>
      <c r="D59" s="715"/>
      <c r="E59" s="589">
        <f>SUM(E58)</f>
        <v>1000000</v>
      </c>
      <c r="F59" s="589">
        <f>SUM(F58)</f>
        <v>1000000</v>
      </c>
    </row>
    <row r="60" spans="1:6" ht="12.75" customHeight="1" x14ac:dyDescent="0.25">
      <c r="A60" s="596" t="s">
        <v>348</v>
      </c>
      <c r="B60" s="590"/>
      <c r="C60" s="594" t="s">
        <v>544</v>
      </c>
      <c r="D60" s="593"/>
      <c r="E60" s="589"/>
      <c r="F60" s="589"/>
    </row>
    <row r="61" spans="1:6" ht="12.75" customHeight="1" x14ac:dyDescent="0.25">
      <c r="A61" s="596" t="s">
        <v>348</v>
      </c>
      <c r="B61" s="590">
        <v>12020499</v>
      </c>
      <c r="C61" s="591" t="s">
        <v>539</v>
      </c>
      <c r="D61" s="593">
        <v>248000</v>
      </c>
      <c r="E61" s="592">
        <v>400000</v>
      </c>
      <c r="F61" s="592">
        <v>400000</v>
      </c>
    </row>
    <row r="62" spans="1:6" s="595" customFormat="1" ht="12.75" customHeight="1" x14ac:dyDescent="0.25">
      <c r="A62" s="596" t="s">
        <v>348</v>
      </c>
      <c r="B62" s="587"/>
      <c r="C62" s="594" t="s">
        <v>528</v>
      </c>
      <c r="D62" s="589">
        <f>SUM(D61)</f>
        <v>248000</v>
      </c>
      <c r="E62" s="589">
        <f>SUM(E61)</f>
        <v>400000</v>
      </c>
      <c r="F62" s="589">
        <f>SUM(F61)</f>
        <v>400000</v>
      </c>
    </row>
    <row r="63" spans="1:6" ht="12.75" customHeight="1" x14ac:dyDescent="0.25">
      <c r="A63" s="596" t="s">
        <v>424</v>
      </c>
      <c r="B63" s="590"/>
      <c r="C63" s="594" t="s">
        <v>423</v>
      </c>
      <c r="D63" s="593"/>
      <c r="E63" s="589"/>
      <c r="F63" s="589"/>
    </row>
    <row r="64" spans="1:6" ht="12.75" customHeight="1" x14ac:dyDescent="0.25">
      <c r="A64" s="596" t="s">
        <v>424</v>
      </c>
      <c r="B64" s="590">
        <v>12020606</v>
      </c>
      <c r="C64" s="591" t="s">
        <v>991</v>
      </c>
      <c r="D64" s="593">
        <v>348000</v>
      </c>
      <c r="E64" s="592">
        <v>2500000</v>
      </c>
      <c r="F64" s="592">
        <v>2500000</v>
      </c>
    </row>
    <row r="65" spans="1:6" s="595" customFormat="1" ht="12.75" customHeight="1" x14ac:dyDescent="0.25">
      <c r="A65" s="596" t="s">
        <v>424</v>
      </c>
      <c r="B65" s="587"/>
      <c r="C65" s="594" t="s">
        <v>528</v>
      </c>
      <c r="D65" s="589">
        <f>SUM(D64)</f>
        <v>348000</v>
      </c>
      <c r="E65" s="589">
        <f>SUM(E64)</f>
        <v>2500000</v>
      </c>
      <c r="F65" s="589">
        <f>SUM(F64)</f>
        <v>2500000</v>
      </c>
    </row>
    <row r="66" spans="1:6" ht="12.75" customHeight="1" x14ac:dyDescent="0.25">
      <c r="A66" s="599" t="s">
        <v>425</v>
      </c>
      <c r="B66" s="590"/>
      <c r="C66" s="594" t="s">
        <v>545</v>
      </c>
      <c r="D66" s="593"/>
      <c r="E66" s="600"/>
      <c r="F66" s="600"/>
    </row>
    <row r="67" spans="1:6" ht="12.75" customHeight="1" x14ac:dyDescent="0.25">
      <c r="A67" s="599" t="s">
        <v>425</v>
      </c>
      <c r="B67" s="590">
        <v>12020606</v>
      </c>
      <c r="C67" s="591" t="s">
        <v>991</v>
      </c>
      <c r="D67" s="593"/>
      <c r="E67" s="600">
        <v>294000</v>
      </c>
      <c r="F67" s="600">
        <v>294000</v>
      </c>
    </row>
    <row r="68" spans="1:6" s="595" customFormat="1" ht="12.75" customHeight="1" x14ac:dyDescent="0.25">
      <c r="A68" s="599" t="s">
        <v>425</v>
      </c>
      <c r="B68" s="587"/>
      <c r="C68" s="594" t="s">
        <v>528</v>
      </c>
      <c r="D68" s="715"/>
      <c r="E68" s="601">
        <f>SUM(E67)</f>
        <v>294000</v>
      </c>
      <c r="F68" s="601">
        <f>SUM(F67)</f>
        <v>294000</v>
      </c>
    </row>
    <row r="69" spans="1:6" ht="12.75" customHeight="1" x14ac:dyDescent="0.25">
      <c r="A69" s="602" t="s">
        <v>432</v>
      </c>
      <c r="B69" s="590"/>
      <c r="C69" s="594" t="s">
        <v>433</v>
      </c>
      <c r="D69" s="593"/>
      <c r="E69" s="600"/>
      <c r="F69" s="600"/>
    </row>
    <row r="70" spans="1:6" ht="12.75" customHeight="1" x14ac:dyDescent="0.25">
      <c r="A70" s="602" t="s">
        <v>432</v>
      </c>
      <c r="B70" s="590">
        <v>12020606</v>
      </c>
      <c r="C70" s="591" t="s">
        <v>991</v>
      </c>
      <c r="D70" s="593"/>
      <c r="E70" s="600">
        <v>0</v>
      </c>
      <c r="F70" s="600">
        <v>0</v>
      </c>
    </row>
    <row r="71" spans="1:6" ht="12.75" customHeight="1" x14ac:dyDescent="0.25">
      <c r="A71" s="602" t="s">
        <v>432</v>
      </c>
      <c r="B71" s="587"/>
      <c r="C71" s="594" t="s">
        <v>528</v>
      </c>
      <c r="D71" s="715"/>
      <c r="E71" s="601">
        <v>0</v>
      </c>
      <c r="F71" s="601">
        <v>0</v>
      </c>
    </row>
    <row r="72" spans="1:6" ht="12.75" customHeight="1" x14ac:dyDescent="0.25">
      <c r="A72" s="599" t="s">
        <v>339</v>
      </c>
      <c r="B72" s="590"/>
      <c r="C72" s="594" t="s">
        <v>1690</v>
      </c>
      <c r="D72" s="593"/>
      <c r="E72" s="600"/>
      <c r="F72" s="600"/>
    </row>
    <row r="73" spans="1:6" ht="12.75" customHeight="1" x14ac:dyDescent="0.25">
      <c r="A73" s="599" t="s">
        <v>339</v>
      </c>
      <c r="B73" s="590">
        <v>12020117</v>
      </c>
      <c r="C73" s="591" t="s">
        <v>546</v>
      </c>
      <c r="D73" s="593"/>
      <c r="E73" s="600">
        <v>1000000</v>
      </c>
      <c r="F73" s="600">
        <v>1000000</v>
      </c>
    </row>
    <row r="74" spans="1:6" ht="12.75" customHeight="1" x14ac:dyDescent="0.25">
      <c r="A74" s="599" t="s">
        <v>339</v>
      </c>
      <c r="B74" s="590">
        <v>12020118</v>
      </c>
      <c r="C74" s="591" t="s">
        <v>547</v>
      </c>
      <c r="D74" s="593"/>
      <c r="E74" s="600">
        <v>1000000</v>
      </c>
      <c r="F74" s="600">
        <v>1000000</v>
      </c>
    </row>
    <row r="75" spans="1:6" ht="12.75" customHeight="1" x14ac:dyDescent="0.25">
      <c r="A75" s="599" t="s">
        <v>339</v>
      </c>
      <c r="B75" s="590">
        <v>12020119</v>
      </c>
      <c r="C75" s="591" t="s">
        <v>548</v>
      </c>
      <c r="D75" s="593"/>
      <c r="E75" s="600">
        <v>2000000</v>
      </c>
      <c r="F75" s="600">
        <v>2000000</v>
      </c>
    </row>
    <row r="76" spans="1:6" ht="12.75" customHeight="1" x14ac:dyDescent="0.25">
      <c r="A76" s="599" t="s">
        <v>339</v>
      </c>
      <c r="B76" s="590">
        <v>12020121</v>
      </c>
      <c r="C76" s="591" t="s">
        <v>549</v>
      </c>
      <c r="D76" s="593"/>
      <c r="E76" s="600">
        <v>2000000</v>
      </c>
      <c r="F76" s="600">
        <v>2000000</v>
      </c>
    </row>
    <row r="77" spans="1:6" ht="12.75" customHeight="1" x14ac:dyDescent="0.25">
      <c r="A77" s="599" t="s">
        <v>339</v>
      </c>
      <c r="B77" s="590">
        <v>12020122</v>
      </c>
      <c r="C77" s="591" t="s">
        <v>550</v>
      </c>
      <c r="D77" s="593"/>
      <c r="E77" s="600">
        <v>0</v>
      </c>
      <c r="F77" s="600">
        <v>0</v>
      </c>
    </row>
    <row r="78" spans="1:6" ht="12.75" customHeight="1" x14ac:dyDescent="0.25">
      <c r="A78" s="599" t="s">
        <v>339</v>
      </c>
      <c r="B78" s="590">
        <v>12020136</v>
      </c>
      <c r="C78" s="591" t="s">
        <v>551</v>
      </c>
      <c r="D78" s="593"/>
      <c r="E78" s="600">
        <v>0</v>
      </c>
      <c r="F78" s="600">
        <v>0</v>
      </c>
    </row>
    <row r="79" spans="1:6" ht="12.75" customHeight="1" x14ac:dyDescent="0.25">
      <c r="A79" s="599" t="s">
        <v>339</v>
      </c>
      <c r="B79" s="590">
        <v>12020149</v>
      </c>
      <c r="C79" s="591" t="s">
        <v>552</v>
      </c>
      <c r="D79" s="593"/>
      <c r="E79" s="600">
        <v>0</v>
      </c>
      <c r="F79" s="600">
        <v>0</v>
      </c>
    </row>
    <row r="80" spans="1:6" ht="12.75" customHeight="1" x14ac:dyDescent="0.25">
      <c r="A80" s="599" t="s">
        <v>339</v>
      </c>
      <c r="B80" s="590">
        <v>12020442</v>
      </c>
      <c r="C80" s="591" t="s">
        <v>553</v>
      </c>
      <c r="D80" s="593"/>
      <c r="E80" s="600">
        <v>0</v>
      </c>
      <c r="F80" s="600">
        <v>0</v>
      </c>
    </row>
    <row r="81" spans="1:6" ht="12.75" customHeight="1" x14ac:dyDescent="0.25">
      <c r="A81" s="599" t="s">
        <v>339</v>
      </c>
      <c r="B81" s="590">
        <v>12020446</v>
      </c>
      <c r="C81" s="591" t="s">
        <v>554</v>
      </c>
      <c r="D81" s="593">
        <v>229200</v>
      </c>
      <c r="E81" s="600">
        <v>2000000</v>
      </c>
      <c r="F81" s="600">
        <v>2000000</v>
      </c>
    </row>
    <row r="82" spans="1:6" ht="12.75" customHeight="1" x14ac:dyDescent="0.25">
      <c r="A82" s="599" t="s">
        <v>339</v>
      </c>
      <c r="B82" s="590">
        <v>12020450</v>
      </c>
      <c r="C82" s="591" t="s">
        <v>555</v>
      </c>
      <c r="D82" s="593">
        <v>1647000</v>
      </c>
      <c r="E82" s="600">
        <v>4000000</v>
      </c>
      <c r="F82" s="600">
        <v>4000000</v>
      </c>
    </row>
    <row r="83" spans="1:6" ht="12.75" customHeight="1" x14ac:dyDescent="0.25">
      <c r="A83" s="599" t="s">
        <v>339</v>
      </c>
      <c r="B83" s="590">
        <v>12020461</v>
      </c>
      <c r="C83" s="591" t="s">
        <v>1001</v>
      </c>
      <c r="D83" s="593">
        <v>155000</v>
      </c>
      <c r="E83" s="600">
        <v>0</v>
      </c>
      <c r="F83" s="600">
        <v>0</v>
      </c>
    </row>
    <row r="84" spans="1:6" ht="12.75" customHeight="1" x14ac:dyDescent="0.25">
      <c r="A84" s="599" t="s">
        <v>339</v>
      </c>
      <c r="B84" s="590">
        <v>12020605</v>
      </c>
      <c r="C84" s="591" t="s">
        <v>556</v>
      </c>
      <c r="D84" s="593"/>
      <c r="E84" s="600">
        <v>0</v>
      </c>
      <c r="F84" s="600">
        <v>0</v>
      </c>
    </row>
    <row r="85" spans="1:6" ht="12.75" customHeight="1" x14ac:dyDescent="0.25">
      <c r="A85" s="599" t="s">
        <v>339</v>
      </c>
      <c r="B85" s="590">
        <v>12020608</v>
      </c>
      <c r="C85" s="591" t="s">
        <v>557</v>
      </c>
      <c r="D85" s="593"/>
      <c r="E85" s="600">
        <v>0</v>
      </c>
      <c r="F85" s="600">
        <v>0</v>
      </c>
    </row>
    <row r="86" spans="1:6" s="595" customFormat="1" ht="12.75" customHeight="1" x14ac:dyDescent="0.25">
      <c r="A86" s="599" t="s">
        <v>339</v>
      </c>
      <c r="B86" s="590">
        <v>12020609</v>
      </c>
      <c r="C86" s="591" t="s">
        <v>558</v>
      </c>
      <c r="D86" s="593">
        <v>33125</v>
      </c>
      <c r="E86" s="600">
        <v>0</v>
      </c>
      <c r="F86" s="600">
        <v>0</v>
      </c>
    </row>
    <row r="87" spans="1:6" ht="12.75" customHeight="1" x14ac:dyDescent="0.25">
      <c r="A87" s="599" t="s">
        <v>339</v>
      </c>
      <c r="B87" s="590">
        <v>12020616</v>
      </c>
      <c r="C87" s="591" t="s">
        <v>559</v>
      </c>
      <c r="D87" s="593">
        <v>100605000</v>
      </c>
      <c r="E87" s="600">
        <f>164800000-15317332</f>
        <v>149482668</v>
      </c>
      <c r="F87" s="600">
        <f>164800000-15317332</f>
        <v>149482668</v>
      </c>
    </row>
    <row r="88" spans="1:6" ht="12.75" customHeight="1" x14ac:dyDescent="0.25">
      <c r="A88" s="599" t="s">
        <v>339</v>
      </c>
      <c r="B88" s="590">
        <v>12021007</v>
      </c>
      <c r="C88" s="591" t="s">
        <v>560</v>
      </c>
      <c r="D88" s="593"/>
      <c r="E88" s="600">
        <v>0</v>
      </c>
      <c r="F88" s="600">
        <v>0</v>
      </c>
    </row>
    <row r="89" spans="1:6" s="595" customFormat="1" ht="12.75" customHeight="1" x14ac:dyDescent="0.25">
      <c r="A89" s="599" t="s">
        <v>339</v>
      </c>
      <c r="B89" s="587"/>
      <c r="C89" s="594" t="s">
        <v>528</v>
      </c>
      <c r="D89" s="589">
        <f>SUM(D73:D88)</f>
        <v>102669325</v>
      </c>
      <c r="E89" s="589">
        <f>SUM(E73:E88)</f>
        <v>161482668</v>
      </c>
      <c r="F89" s="589">
        <f>SUM(F73:F88)</f>
        <v>161482668</v>
      </c>
    </row>
    <row r="90" spans="1:6" ht="12.75" customHeight="1" x14ac:dyDescent="0.25">
      <c r="A90" s="599" t="s">
        <v>387</v>
      </c>
      <c r="B90" s="590"/>
      <c r="C90" s="594" t="s">
        <v>561</v>
      </c>
      <c r="D90" s="593"/>
      <c r="E90" s="600"/>
      <c r="F90" s="600"/>
    </row>
    <row r="91" spans="1:6" ht="12.75" customHeight="1" x14ac:dyDescent="0.25">
      <c r="A91" s="599" t="s">
        <v>387</v>
      </c>
      <c r="B91" s="590">
        <v>12020457</v>
      </c>
      <c r="C91" s="591" t="s">
        <v>1002</v>
      </c>
      <c r="D91" s="593">
        <v>252000</v>
      </c>
      <c r="E91" s="600">
        <v>700000</v>
      </c>
      <c r="F91" s="600">
        <v>700000</v>
      </c>
    </row>
    <row r="92" spans="1:6" ht="12.75" customHeight="1" x14ac:dyDescent="0.25">
      <c r="A92" s="599" t="s">
        <v>387</v>
      </c>
      <c r="B92" s="587"/>
      <c r="C92" s="594" t="s">
        <v>528</v>
      </c>
      <c r="D92" s="715">
        <f>SUM(D91)</f>
        <v>252000</v>
      </c>
      <c r="E92" s="601">
        <f>SUM(E91)</f>
        <v>700000</v>
      </c>
      <c r="F92" s="601">
        <f>SUM(F91)</f>
        <v>700000</v>
      </c>
    </row>
    <row r="93" spans="1:6" ht="12.75" customHeight="1" x14ac:dyDescent="0.25">
      <c r="A93" s="599" t="s">
        <v>236</v>
      </c>
      <c r="B93" s="590"/>
      <c r="C93" s="594" t="s">
        <v>205</v>
      </c>
      <c r="D93" s="593"/>
      <c r="E93" s="600"/>
      <c r="F93" s="600"/>
    </row>
    <row r="94" spans="1:6" ht="12.75" customHeight="1" x14ac:dyDescent="0.25">
      <c r="A94" s="599" t="s">
        <v>236</v>
      </c>
      <c r="B94" s="590">
        <v>12020126</v>
      </c>
      <c r="C94" s="591" t="s">
        <v>562</v>
      </c>
      <c r="D94" s="593"/>
      <c r="E94" s="600">
        <v>0</v>
      </c>
      <c r="F94" s="600">
        <v>0</v>
      </c>
    </row>
    <row r="95" spans="1:6" ht="12.75" customHeight="1" x14ac:dyDescent="0.25">
      <c r="A95" s="599" t="s">
        <v>236</v>
      </c>
      <c r="B95" s="590">
        <v>12020150</v>
      </c>
      <c r="C95" s="591" t="s">
        <v>563</v>
      </c>
      <c r="D95" s="593"/>
      <c r="E95" s="600">
        <v>0</v>
      </c>
      <c r="F95" s="600">
        <v>0</v>
      </c>
    </row>
    <row r="96" spans="1:6" ht="12.75" customHeight="1" x14ac:dyDescent="0.25">
      <c r="A96" s="599" t="s">
        <v>236</v>
      </c>
      <c r="B96" s="590">
        <v>12020446</v>
      </c>
      <c r="C96" s="591" t="s">
        <v>554</v>
      </c>
      <c r="D96" s="593"/>
      <c r="E96" s="600">
        <v>0</v>
      </c>
      <c r="F96" s="600">
        <v>0</v>
      </c>
    </row>
    <row r="97" spans="1:6" ht="12.75" customHeight="1" x14ac:dyDescent="0.25">
      <c r="A97" s="599" t="s">
        <v>236</v>
      </c>
      <c r="B97" s="590">
        <v>12020608</v>
      </c>
      <c r="C97" s="591" t="s">
        <v>557</v>
      </c>
      <c r="D97" s="593"/>
      <c r="E97" s="600">
        <v>1000000</v>
      </c>
      <c r="F97" s="600">
        <v>1000000</v>
      </c>
    </row>
    <row r="98" spans="1:6" ht="12.75" customHeight="1" x14ac:dyDescent="0.25">
      <c r="A98" s="599" t="s">
        <v>236</v>
      </c>
      <c r="B98" s="590">
        <v>12020708</v>
      </c>
      <c r="C98" s="591" t="s">
        <v>1003</v>
      </c>
      <c r="D98" s="593"/>
      <c r="E98" s="600">
        <v>2000000</v>
      </c>
      <c r="F98" s="600">
        <v>2000000</v>
      </c>
    </row>
    <row r="99" spans="1:6" s="595" customFormat="1" ht="12.75" customHeight="1" x14ac:dyDescent="0.25">
      <c r="A99" s="599" t="s">
        <v>236</v>
      </c>
      <c r="B99" s="590">
        <v>12020720</v>
      </c>
      <c r="C99" s="591" t="s">
        <v>564</v>
      </c>
      <c r="D99" s="593"/>
      <c r="E99" s="600">
        <v>2000000</v>
      </c>
      <c r="F99" s="600">
        <v>2000000</v>
      </c>
    </row>
    <row r="100" spans="1:6" ht="12.75" customHeight="1" x14ac:dyDescent="0.25">
      <c r="A100" s="599" t="s">
        <v>236</v>
      </c>
      <c r="B100" s="590">
        <v>14030202</v>
      </c>
      <c r="C100" s="591" t="s">
        <v>1069</v>
      </c>
      <c r="D100" s="593"/>
      <c r="E100" s="600">
        <v>10000000</v>
      </c>
      <c r="F100" s="600">
        <v>10000000</v>
      </c>
    </row>
    <row r="101" spans="1:6" s="595" customFormat="1" ht="12.75" customHeight="1" x14ac:dyDescent="0.25">
      <c r="A101" s="599" t="s">
        <v>236</v>
      </c>
      <c r="B101" s="587"/>
      <c r="C101" s="594" t="s">
        <v>528</v>
      </c>
      <c r="D101" s="715"/>
      <c r="E101" s="589">
        <f>SUM(E94:E100)</f>
        <v>15000000</v>
      </c>
      <c r="F101" s="589">
        <f>SUM(F94:F100)</f>
        <v>15000000</v>
      </c>
    </row>
    <row r="102" spans="1:6" ht="12.75" customHeight="1" x14ac:dyDescent="0.25">
      <c r="A102" s="599" t="s">
        <v>565</v>
      </c>
      <c r="B102" s="590"/>
      <c r="C102" s="594" t="s">
        <v>1004</v>
      </c>
      <c r="D102" s="593"/>
      <c r="E102" s="600"/>
      <c r="F102" s="600"/>
    </row>
    <row r="103" spans="1:6" ht="12.75" customHeight="1" x14ac:dyDescent="0.25">
      <c r="A103" s="599" t="s">
        <v>565</v>
      </c>
      <c r="B103" s="590">
        <v>12020616</v>
      </c>
      <c r="C103" s="591" t="s">
        <v>559</v>
      </c>
      <c r="D103" s="593"/>
      <c r="E103" s="600">
        <v>0</v>
      </c>
      <c r="F103" s="600">
        <v>0</v>
      </c>
    </row>
    <row r="104" spans="1:6" ht="12.75" customHeight="1" x14ac:dyDescent="0.25">
      <c r="A104" s="599" t="s">
        <v>565</v>
      </c>
      <c r="B104" s="587"/>
      <c r="C104" s="594" t="s">
        <v>528</v>
      </c>
      <c r="D104" s="715"/>
      <c r="E104" s="601">
        <v>0</v>
      </c>
      <c r="F104" s="601">
        <v>0</v>
      </c>
    </row>
    <row r="105" spans="1:6" ht="12.75" customHeight="1" x14ac:dyDescent="0.25">
      <c r="A105" s="602" t="s">
        <v>566</v>
      </c>
      <c r="B105" s="590"/>
      <c r="C105" s="594" t="s">
        <v>567</v>
      </c>
      <c r="D105" s="593"/>
      <c r="E105" s="600"/>
      <c r="F105" s="600"/>
    </row>
    <row r="106" spans="1:6" ht="12.75" customHeight="1" x14ac:dyDescent="0.25">
      <c r="A106" s="602" t="s">
        <v>566</v>
      </c>
      <c r="B106" s="590">
        <v>12020604</v>
      </c>
      <c r="C106" s="591" t="s">
        <v>568</v>
      </c>
      <c r="D106" s="593"/>
      <c r="E106" s="600">
        <v>100000</v>
      </c>
      <c r="F106" s="600">
        <v>100000</v>
      </c>
    </row>
    <row r="107" spans="1:6" ht="12.75" customHeight="1" x14ac:dyDescent="0.25">
      <c r="A107" s="602" t="s">
        <v>566</v>
      </c>
      <c r="B107" s="590">
        <v>12020611</v>
      </c>
      <c r="C107" s="591" t="s">
        <v>569</v>
      </c>
      <c r="D107" s="593"/>
      <c r="E107" s="600">
        <v>15000000</v>
      </c>
      <c r="F107" s="600">
        <v>15000000</v>
      </c>
    </row>
    <row r="108" spans="1:6" ht="12.75" customHeight="1" x14ac:dyDescent="0.25">
      <c r="A108" s="602" t="s">
        <v>566</v>
      </c>
      <c r="B108" s="590">
        <v>12020803</v>
      </c>
      <c r="C108" s="591" t="s">
        <v>537</v>
      </c>
      <c r="D108" s="593"/>
      <c r="E108" s="607">
        <v>130000000</v>
      </c>
      <c r="F108" s="592">
        <v>100000000</v>
      </c>
    </row>
    <row r="109" spans="1:6" ht="12.75" customHeight="1" x14ac:dyDescent="0.25">
      <c r="A109" s="602" t="s">
        <v>566</v>
      </c>
      <c r="B109" s="590">
        <v>12020905</v>
      </c>
      <c r="C109" s="591" t="s">
        <v>570</v>
      </c>
      <c r="D109" s="593"/>
      <c r="E109" s="608">
        <v>20000000</v>
      </c>
      <c r="F109" s="600">
        <v>200000000</v>
      </c>
    </row>
    <row r="110" spans="1:6" ht="12.75" customHeight="1" x14ac:dyDescent="0.25">
      <c r="A110" s="602" t="s">
        <v>566</v>
      </c>
      <c r="B110" s="590">
        <v>12020906</v>
      </c>
      <c r="C110" s="591" t="s">
        <v>592</v>
      </c>
      <c r="D110" s="593"/>
      <c r="E110" s="608">
        <v>100000000</v>
      </c>
      <c r="F110" s="600">
        <v>100000000</v>
      </c>
    </row>
    <row r="111" spans="1:6" s="595" customFormat="1" ht="12.75" customHeight="1" x14ac:dyDescent="0.25">
      <c r="A111" s="602" t="s">
        <v>566</v>
      </c>
      <c r="B111" s="590">
        <v>12021004</v>
      </c>
      <c r="C111" s="609" t="s">
        <v>571</v>
      </c>
      <c r="D111" s="593">
        <f>15298919+2937948</f>
        <v>18236867</v>
      </c>
      <c r="E111" s="600">
        <v>100000000</v>
      </c>
      <c r="F111" s="600">
        <v>100000000</v>
      </c>
    </row>
    <row r="112" spans="1:6" ht="12.75" customHeight="1" x14ac:dyDescent="0.25">
      <c r="A112" s="596" t="s">
        <v>566</v>
      </c>
      <c r="B112" s="590">
        <v>12021006</v>
      </c>
      <c r="C112" s="591" t="s">
        <v>288</v>
      </c>
      <c r="D112" s="593">
        <v>25877627</v>
      </c>
      <c r="E112" s="600">
        <v>100000000</v>
      </c>
      <c r="F112" s="600">
        <v>100000000</v>
      </c>
    </row>
    <row r="113" spans="1:6" ht="12.75" customHeight="1" x14ac:dyDescent="0.25">
      <c r="A113" s="596" t="s">
        <v>566</v>
      </c>
      <c r="B113" s="590">
        <v>12021008</v>
      </c>
      <c r="C113" s="609" t="s">
        <v>572</v>
      </c>
      <c r="D113" s="593">
        <f>10672813+5279407</f>
        <v>15952220</v>
      </c>
      <c r="E113" s="600">
        <v>100000000</v>
      </c>
      <c r="F113" s="600">
        <v>100000000</v>
      </c>
    </row>
    <row r="114" spans="1:6" ht="12.75" customHeight="1" x14ac:dyDescent="0.25">
      <c r="A114" s="596" t="s">
        <v>566</v>
      </c>
      <c r="B114" s="587"/>
      <c r="C114" s="594" t="s">
        <v>528</v>
      </c>
      <c r="D114" s="589">
        <f>SUM(D106:D113)</f>
        <v>60066714</v>
      </c>
      <c r="E114" s="589">
        <f>SUM(E106:E113)</f>
        <v>565100000</v>
      </c>
      <c r="F114" s="589">
        <f>SUM(F106:F113)</f>
        <v>715100000</v>
      </c>
    </row>
    <row r="115" spans="1:6" ht="12.75" customHeight="1" x14ac:dyDescent="0.25">
      <c r="A115" s="596" t="s">
        <v>573</v>
      </c>
      <c r="B115" s="590"/>
      <c r="C115" s="594" t="s">
        <v>574</v>
      </c>
      <c r="D115" s="593"/>
      <c r="E115" s="589"/>
      <c r="F115" s="589"/>
    </row>
    <row r="116" spans="1:6" ht="12.75" customHeight="1" x14ac:dyDescent="0.25">
      <c r="A116" s="596" t="s">
        <v>573</v>
      </c>
      <c r="B116" s="590">
        <v>12010101</v>
      </c>
      <c r="C116" s="591" t="s">
        <v>575</v>
      </c>
      <c r="D116" s="593">
        <v>1998632132</v>
      </c>
      <c r="E116" s="592">
        <v>4242900180</v>
      </c>
      <c r="F116" s="592">
        <v>3152500000</v>
      </c>
    </row>
    <row r="117" spans="1:6" ht="12.75" customHeight="1" x14ac:dyDescent="0.25">
      <c r="A117" s="596" t="s">
        <v>573</v>
      </c>
      <c r="B117" s="590">
        <v>12010105</v>
      </c>
      <c r="C117" s="591" t="s">
        <v>577</v>
      </c>
      <c r="D117" s="593"/>
      <c r="E117" s="592">
        <v>30000000</v>
      </c>
      <c r="F117" s="592">
        <v>30000000</v>
      </c>
    </row>
    <row r="118" spans="1:6" ht="12.75" customHeight="1" x14ac:dyDescent="0.25">
      <c r="A118" s="596" t="s">
        <v>573</v>
      </c>
      <c r="B118" s="590">
        <v>12010109</v>
      </c>
      <c r="C118" s="591" t="s">
        <v>576</v>
      </c>
      <c r="D118" s="593">
        <v>15515282</v>
      </c>
      <c r="E118" s="592">
        <v>5000000</v>
      </c>
      <c r="F118" s="592">
        <v>5000000</v>
      </c>
    </row>
    <row r="119" spans="1:6" ht="12.75" customHeight="1" x14ac:dyDescent="0.25">
      <c r="A119" s="596" t="s">
        <v>573</v>
      </c>
      <c r="B119" s="590">
        <v>12010110</v>
      </c>
      <c r="C119" s="591" t="s">
        <v>578</v>
      </c>
      <c r="D119" s="593">
        <v>65594738</v>
      </c>
      <c r="E119" s="607">
        <v>150000000</v>
      </c>
      <c r="F119" s="592">
        <v>350000000</v>
      </c>
    </row>
    <row r="120" spans="1:6" ht="12.75" customHeight="1" x14ac:dyDescent="0.25">
      <c r="A120" s="596" t="s">
        <v>573</v>
      </c>
      <c r="B120" s="590">
        <v>12010111</v>
      </c>
      <c r="C120" s="591" t="s">
        <v>579</v>
      </c>
      <c r="D120" s="593"/>
      <c r="E120" s="592">
        <v>2000000</v>
      </c>
      <c r="F120" s="592">
        <v>2000000</v>
      </c>
    </row>
    <row r="121" spans="1:6" ht="12.75" customHeight="1" x14ac:dyDescent="0.25">
      <c r="A121" s="596" t="s">
        <v>573</v>
      </c>
      <c r="B121" s="590">
        <v>12010199</v>
      </c>
      <c r="C121" s="591" t="s">
        <v>1088</v>
      </c>
      <c r="D121" s="593"/>
      <c r="E121" s="592">
        <v>2000000</v>
      </c>
      <c r="F121" s="592">
        <v>2000000</v>
      </c>
    </row>
    <row r="122" spans="1:6" ht="12.75" customHeight="1" x14ac:dyDescent="0.25">
      <c r="A122" s="596" t="s">
        <v>573</v>
      </c>
      <c r="B122" s="590">
        <v>12020132</v>
      </c>
      <c r="C122" s="591" t="s">
        <v>580</v>
      </c>
      <c r="D122" s="593">
        <v>8465925</v>
      </c>
      <c r="E122" s="592">
        <v>18000000</v>
      </c>
      <c r="F122" s="592">
        <v>18000000</v>
      </c>
    </row>
    <row r="123" spans="1:6" ht="12.75" customHeight="1" x14ac:dyDescent="0.25">
      <c r="A123" s="596" t="s">
        <v>573</v>
      </c>
      <c r="B123" s="590">
        <v>12020133</v>
      </c>
      <c r="C123" s="591" t="s">
        <v>581</v>
      </c>
      <c r="D123" s="593">
        <v>4491000</v>
      </c>
      <c r="E123" s="592">
        <v>12000000</v>
      </c>
      <c r="F123" s="592">
        <v>12000000</v>
      </c>
    </row>
    <row r="124" spans="1:6" ht="12.75" customHeight="1" x14ac:dyDescent="0.25">
      <c r="A124" s="596" t="s">
        <v>573</v>
      </c>
      <c r="B124" s="590">
        <v>12020137</v>
      </c>
      <c r="C124" s="591" t="s">
        <v>582</v>
      </c>
      <c r="D124" s="593">
        <v>14275</v>
      </c>
      <c r="E124" s="592">
        <v>100000</v>
      </c>
      <c r="F124" s="592">
        <v>100000</v>
      </c>
    </row>
    <row r="125" spans="1:6" ht="12.75" customHeight="1" x14ac:dyDescent="0.25">
      <c r="A125" s="596" t="s">
        <v>573</v>
      </c>
      <c r="B125" s="590">
        <v>12020139</v>
      </c>
      <c r="C125" s="591" t="s">
        <v>583</v>
      </c>
      <c r="D125" s="593">
        <v>228575</v>
      </c>
      <c r="E125" s="592">
        <v>400000</v>
      </c>
      <c r="F125" s="592">
        <v>400000</v>
      </c>
    </row>
    <row r="126" spans="1:6" ht="12.75" customHeight="1" x14ac:dyDescent="0.25">
      <c r="A126" s="596" t="s">
        <v>573</v>
      </c>
      <c r="B126" s="590">
        <v>12020140</v>
      </c>
      <c r="C126" s="591" t="s">
        <v>1005</v>
      </c>
      <c r="D126" s="593">
        <v>121650</v>
      </c>
      <c r="E126" s="592">
        <v>400000</v>
      </c>
      <c r="F126" s="592">
        <v>400000</v>
      </c>
    </row>
    <row r="127" spans="1:6" ht="12.75" customHeight="1" x14ac:dyDescent="0.25">
      <c r="A127" s="596" t="s">
        <v>573</v>
      </c>
      <c r="B127" s="590">
        <v>12020141</v>
      </c>
      <c r="C127" s="591" t="s">
        <v>1006</v>
      </c>
      <c r="D127" s="593"/>
      <c r="E127" s="592">
        <v>100000</v>
      </c>
      <c r="F127" s="592">
        <v>100000</v>
      </c>
    </row>
    <row r="128" spans="1:6" ht="12.75" customHeight="1" x14ac:dyDescent="0.25">
      <c r="A128" s="596" t="s">
        <v>573</v>
      </c>
      <c r="B128" s="590">
        <v>12020142</v>
      </c>
      <c r="C128" s="591" t="s">
        <v>584</v>
      </c>
      <c r="D128" s="593">
        <v>192260</v>
      </c>
      <c r="E128" s="592">
        <v>300000</v>
      </c>
      <c r="F128" s="592">
        <v>300000</v>
      </c>
    </row>
    <row r="129" spans="1:6" ht="12.75" customHeight="1" x14ac:dyDescent="0.25">
      <c r="A129" s="596" t="s">
        <v>573</v>
      </c>
      <c r="B129" s="590">
        <v>12020143</v>
      </c>
      <c r="C129" s="591" t="s">
        <v>1080</v>
      </c>
      <c r="D129" s="593">
        <v>75475</v>
      </c>
      <c r="E129" s="592">
        <v>300000</v>
      </c>
      <c r="F129" s="592">
        <v>300000</v>
      </c>
    </row>
    <row r="130" spans="1:6" ht="12.75" customHeight="1" x14ac:dyDescent="0.25">
      <c r="A130" s="596" t="s">
        <v>573</v>
      </c>
      <c r="B130" s="590">
        <v>12020146</v>
      </c>
      <c r="C130" s="591" t="s">
        <v>585</v>
      </c>
      <c r="D130" s="593">
        <v>1824625</v>
      </c>
      <c r="E130" s="592">
        <v>6000000</v>
      </c>
      <c r="F130" s="592">
        <v>6000000</v>
      </c>
    </row>
    <row r="131" spans="1:6" ht="12.75" customHeight="1" x14ac:dyDescent="0.25">
      <c r="A131" s="596" t="s">
        <v>573</v>
      </c>
      <c r="B131" s="590">
        <v>12020147</v>
      </c>
      <c r="C131" s="591" t="s">
        <v>586</v>
      </c>
      <c r="D131" s="593">
        <v>9215000</v>
      </c>
      <c r="E131" s="592">
        <v>18000000</v>
      </c>
      <c r="F131" s="592">
        <v>18000000</v>
      </c>
    </row>
    <row r="132" spans="1:6" ht="12.75" customHeight="1" x14ac:dyDescent="0.25">
      <c r="A132" s="596" t="s">
        <v>573</v>
      </c>
      <c r="B132" s="590">
        <v>12020154</v>
      </c>
      <c r="C132" s="591" t="s">
        <v>1007</v>
      </c>
      <c r="D132" s="593">
        <v>413300</v>
      </c>
      <c r="E132" s="592">
        <v>600000</v>
      </c>
      <c r="F132" s="592">
        <v>600000</v>
      </c>
    </row>
    <row r="133" spans="1:6" ht="12.75" customHeight="1" x14ac:dyDescent="0.25">
      <c r="A133" s="596" t="s">
        <v>573</v>
      </c>
      <c r="B133" s="590">
        <v>12020445</v>
      </c>
      <c r="C133" s="591" t="s">
        <v>1078</v>
      </c>
      <c r="D133" s="593">
        <v>98400</v>
      </c>
      <c r="E133" s="592">
        <v>300000</v>
      </c>
      <c r="F133" s="592">
        <v>300000</v>
      </c>
    </row>
    <row r="134" spans="1:6" s="595" customFormat="1" ht="12.75" customHeight="1" x14ac:dyDescent="0.25">
      <c r="A134" s="596" t="s">
        <v>573</v>
      </c>
      <c r="B134" s="590">
        <v>12020496</v>
      </c>
      <c r="C134" s="591" t="s">
        <v>1079</v>
      </c>
      <c r="D134" s="593">
        <v>126250</v>
      </c>
      <c r="E134" s="592">
        <v>350000</v>
      </c>
      <c r="F134" s="592">
        <v>350000</v>
      </c>
    </row>
    <row r="135" spans="1:6" ht="12.75" customHeight="1" x14ac:dyDescent="0.25">
      <c r="A135" s="596" t="s">
        <v>573</v>
      </c>
      <c r="B135" s="590">
        <v>12020499</v>
      </c>
      <c r="C135" s="609" t="s">
        <v>539</v>
      </c>
      <c r="D135" s="593"/>
      <c r="E135" s="592">
        <v>100000</v>
      </c>
      <c r="F135" s="592">
        <v>100000</v>
      </c>
    </row>
    <row r="136" spans="1:6" ht="12.75" customHeight="1" x14ac:dyDescent="0.25">
      <c r="A136" s="596" t="s">
        <v>573</v>
      </c>
      <c r="B136" s="590">
        <v>12020599</v>
      </c>
      <c r="C136" s="591" t="s">
        <v>587</v>
      </c>
      <c r="D136" s="593">
        <v>15600</v>
      </c>
      <c r="E136" s="592">
        <v>250000</v>
      </c>
      <c r="F136" s="592">
        <v>250000</v>
      </c>
    </row>
    <row r="137" spans="1:6" ht="12.75" customHeight="1" x14ac:dyDescent="0.25">
      <c r="A137" s="596" t="s">
        <v>573</v>
      </c>
      <c r="B137" s="587"/>
      <c r="C137" s="594" t="s">
        <v>528</v>
      </c>
      <c r="D137" s="589">
        <f>SUM(D116:D136)</f>
        <v>2105024487</v>
      </c>
      <c r="E137" s="589">
        <f>SUM(E116:E136)</f>
        <v>4489100180</v>
      </c>
      <c r="F137" s="589">
        <f>SUM(F116:F136)</f>
        <v>3598700000</v>
      </c>
    </row>
    <row r="138" spans="1:6" ht="12.75" customHeight="1" x14ac:dyDescent="0.25">
      <c r="A138" s="596" t="s">
        <v>49</v>
      </c>
      <c r="B138" s="590"/>
      <c r="C138" s="594" t="s">
        <v>1691</v>
      </c>
      <c r="D138" s="593"/>
      <c r="E138" s="589"/>
      <c r="F138" s="589"/>
    </row>
    <row r="139" spans="1:6" ht="12.75" customHeight="1" x14ac:dyDescent="0.25">
      <c r="A139" s="596" t="s">
        <v>49</v>
      </c>
      <c r="B139" s="590">
        <v>12020449</v>
      </c>
      <c r="C139" s="591" t="s">
        <v>647</v>
      </c>
      <c r="D139" s="593">
        <v>3662100</v>
      </c>
      <c r="E139" s="592">
        <v>8000000</v>
      </c>
      <c r="F139" s="592">
        <v>8000000</v>
      </c>
    </row>
    <row r="140" spans="1:6" s="595" customFormat="1" ht="12.75" customHeight="1" x14ac:dyDescent="0.25">
      <c r="A140" s="596" t="s">
        <v>49</v>
      </c>
      <c r="B140" s="590">
        <v>12020499</v>
      </c>
      <c r="C140" s="591" t="s">
        <v>539</v>
      </c>
      <c r="D140" s="593">
        <v>1000000</v>
      </c>
      <c r="E140" s="592">
        <v>30000000</v>
      </c>
      <c r="F140" s="592">
        <v>30000000</v>
      </c>
    </row>
    <row r="141" spans="1:6" ht="12.75" customHeight="1" x14ac:dyDescent="0.25">
      <c r="A141" s="596" t="s">
        <v>49</v>
      </c>
      <c r="B141" s="590">
        <v>12020712</v>
      </c>
      <c r="C141" s="591" t="s">
        <v>1008</v>
      </c>
      <c r="D141" s="593"/>
      <c r="E141" s="592">
        <v>10000000</v>
      </c>
      <c r="F141" s="592">
        <v>10000000</v>
      </c>
    </row>
    <row r="142" spans="1:6" ht="12.75" customHeight="1" x14ac:dyDescent="0.25">
      <c r="A142" s="596" t="s">
        <v>49</v>
      </c>
      <c r="B142" s="590">
        <v>12020906</v>
      </c>
      <c r="C142" s="591" t="s">
        <v>1095</v>
      </c>
      <c r="D142" s="593"/>
      <c r="E142" s="592">
        <v>30000000</v>
      </c>
      <c r="F142" s="592">
        <v>30000000</v>
      </c>
    </row>
    <row r="143" spans="1:6" ht="12.75" customHeight="1" x14ac:dyDescent="0.25">
      <c r="A143" s="596" t="s">
        <v>49</v>
      </c>
      <c r="B143" s="590">
        <v>12021012</v>
      </c>
      <c r="C143" s="591" t="s">
        <v>1009</v>
      </c>
      <c r="D143" s="593"/>
      <c r="E143" s="592">
        <v>70000</v>
      </c>
      <c r="F143" s="592">
        <v>70000</v>
      </c>
    </row>
    <row r="144" spans="1:6" s="595" customFormat="1" ht="12.75" customHeight="1" x14ac:dyDescent="0.25">
      <c r="A144" s="596" t="s">
        <v>49</v>
      </c>
      <c r="B144" s="587"/>
      <c r="C144" s="594" t="s">
        <v>528</v>
      </c>
      <c r="D144" s="589">
        <f>SUM(D139:D143)</f>
        <v>4662100</v>
      </c>
      <c r="E144" s="589">
        <f>SUM(E139:E143)</f>
        <v>78070000</v>
      </c>
      <c r="F144" s="589">
        <f>SUM(F139:F143)</f>
        <v>78070000</v>
      </c>
    </row>
    <row r="145" spans="1:6" ht="12.75" customHeight="1" x14ac:dyDescent="0.25">
      <c r="A145" s="586" t="s">
        <v>590</v>
      </c>
      <c r="B145" s="590"/>
      <c r="C145" s="594" t="s">
        <v>591</v>
      </c>
      <c r="D145" s="593"/>
      <c r="E145" s="592"/>
      <c r="F145" s="592"/>
    </row>
    <row r="146" spans="1:6" ht="12.75" customHeight="1" x14ac:dyDescent="0.25">
      <c r="A146" s="586" t="s">
        <v>590</v>
      </c>
      <c r="B146" s="590">
        <v>12020906</v>
      </c>
      <c r="C146" s="591" t="s">
        <v>592</v>
      </c>
      <c r="D146" s="593">
        <v>287321497</v>
      </c>
      <c r="E146" s="592">
        <v>0</v>
      </c>
      <c r="F146" s="592">
        <v>0</v>
      </c>
    </row>
    <row r="147" spans="1:6" s="595" customFormat="1" ht="12.75" customHeight="1" x14ac:dyDescent="0.25">
      <c r="A147" s="586" t="s">
        <v>590</v>
      </c>
      <c r="B147" s="587"/>
      <c r="C147" s="594" t="s">
        <v>528</v>
      </c>
      <c r="D147" s="589">
        <f>SUM(D146)</f>
        <v>287321497</v>
      </c>
      <c r="E147" s="589">
        <f>SUM(E146)</f>
        <v>0</v>
      </c>
      <c r="F147" s="589">
        <f>SUM(F146)</f>
        <v>0</v>
      </c>
    </row>
    <row r="148" spans="1:6" ht="12.75" customHeight="1" x14ac:dyDescent="0.25">
      <c r="A148" s="596" t="s">
        <v>588</v>
      </c>
      <c r="B148" s="590"/>
      <c r="C148" s="594" t="s">
        <v>589</v>
      </c>
      <c r="D148" s="593"/>
      <c r="E148" s="589"/>
      <c r="F148" s="589"/>
    </row>
    <row r="149" spans="1:6" ht="12.75" customHeight="1" x14ac:dyDescent="0.25">
      <c r="A149" s="596" t="s">
        <v>588</v>
      </c>
      <c r="B149" s="590">
        <v>12021006</v>
      </c>
      <c r="C149" s="591" t="s">
        <v>288</v>
      </c>
      <c r="D149" s="593"/>
      <c r="E149" s="592">
        <v>2000000</v>
      </c>
      <c r="F149" s="592">
        <v>2000000</v>
      </c>
    </row>
    <row r="150" spans="1:6" s="595" customFormat="1" ht="12.75" customHeight="1" x14ac:dyDescent="0.25">
      <c r="A150" s="596" t="s">
        <v>588</v>
      </c>
      <c r="B150" s="587"/>
      <c r="C150" s="594" t="s">
        <v>528</v>
      </c>
      <c r="D150" s="715"/>
      <c r="E150" s="589">
        <f>SUM(E149)</f>
        <v>2000000</v>
      </c>
      <c r="F150" s="589">
        <f>SUM(F149)</f>
        <v>2000000</v>
      </c>
    </row>
    <row r="151" spans="1:6" ht="12.75" customHeight="1" x14ac:dyDescent="0.25">
      <c r="A151" s="596" t="s">
        <v>427</v>
      </c>
      <c r="B151" s="590"/>
      <c r="C151" s="594" t="s">
        <v>431</v>
      </c>
      <c r="D151" s="593"/>
      <c r="E151" s="592"/>
      <c r="F151" s="592"/>
    </row>
    <row r="152" spans="1:6" ht="12.75" customHeight="1" x14ac:dyDescent="0.25">
      <c r="A152" s="596" t="s">
        <v>427</v>
      </c>
      <c r="B152" s="590">
        <v>12020710</v>
      </c>
      <c r="C152" s="591" t="s">
        <v>1010</v>
      </c>
      <c r="D152" s="593">
        <v>184400</v>
      </c>
      <c r="E152" s="592">
        <v>7000000</v>
      </c>
      <c r="F152" s="592">
        <v>7000000</v>
      </c>
    </row>
    <row r="153" spans="1:6" ht="12.75" customHeight="1" x14ac:dyDescent="0.25">
      <c r="A153" s="596" t="s">
        <v>427</v>
      </c>
      <c r="B153" s="587"/>
      <c r="C153" s="594" t="s">
        <v>528</v>
      </c>
      <c r="D153" s="589">
        <f>SUM(D152)</f>
        <v>184400</v>
      </c>
      <c r="E153" s="589">
        <f>SUM(E152)</f>
        <v>7000000</v>
      </c>
      <c r="F153" s="589">
        <f>SUM(F152)</f>
        <v>7000000</v>
      </c>
    </row>
    <row r="154" spans="1:6" ht="12.75" customHeight="1" x14ac:dyDescent="0.25">
      <c r="A154" s="596" t="s">
        <v>0</v>
      </c>
      <c r="B154" s="590"/>
      <c r="C154" s="594" t="s">
        <v>1350</v>
      </c>
      <c r="D154" s="593"/>
      <c r="E154" s="589"/>
      <c r="F154" s="589"/>
    </row>
    <row r="155" spans="1:6" ht="12.75" customHeight="1" x14ac:dyDescent="0.25">
      <c r="A155" s="596" t="s">
        <v>0</v>
      </c>
      <c r="B155" s="590">
        <v>12020145</v>
      </c>
      <c r="C155" s="591" t="s">
        <v>1011</v>
      </c>
      <c r="D155" s="593">
        <v>95000</v>
      </c>
      <c r="E155" s="592">
        <v>200000</v>
      </c>
      <c r="F155" s="592">
        <v>200000</v>
      </c>
    </row>
    <row r="156" spans="1:6" ht="12.75" customHeight="1" x14ac:dyDescent="0.25">
      <c r="A156" s="596" t="s">
        <v>0</v>
      </c>
      <c r="B156" s="590">
        <v>12020146</v>
      </c>
      <c r="C156" s="591" t="s">
        <v>585</v>
      </c>
      <c r="D156" s="593"/>
      <c r="E156" s="592">
        <v>50000</v>
      </c>
      <c r="F156" s="592">
        <v>50000</v>
      </c>
    </row>
    <row r="157" spans="1:6" ht="12.75" customHeight="1" x14ac:dyDescent="0.25">
      <c r="A157" s="596" t="s">
        <v>0</v>
      </c>
      <c r="B157" s="590">
        <v>12020148</v>
      </c>
      <c r="C157" s="591" t="s">
        <v>593</v>
      </c>
      <c r="D157" s="593">
        <v>1654500</v>
      </c>
      <c r="E157" s="592">
        <v>5000000</v>
      </c>
      <c r="F157" s="592">
        <v>5000000</v>
      </c>
    </row>
    <row r="158" spans="1:6" ht="12.75" customHeight="1" x14ac:dyDescent="0.25">
      <c r="A158" s="596" t="s">
        <v>0</v>
      </c>
      <c r="B158" s="590">
        <v>12020450</v>
      </c>
      <c r="C158" s="591" t="s">
        <v>555</v>
      </c>
      <c r="D158" s="593"/>
      <c r="E158" s="592">
        <v>30000</v>
      </c>
      <c r="F158" s="592">
        <v>30000</v>
      </c>
    </row>
    <row r="159" spans="1:6" ht="12.75" customHeight="1" x14ac:dyDescent="0.25">
      <c r="A159" s="596" t="s">
        <v>0</v>
      </c>
      <c r="B159" s="590">
        <v>12020480</v>
      </c>
      <c r="C159" s="591" t="s">
        <v>594</v>
      </c>
      <c r="D159" s="593"/>
      <c r="E159" s="592">
        <v>300000</v>
      </c>
      <c r="F159" s="592">
        <v>300000</v>
      </c>
    </row>
    <row r="160" spans="1:6" ht="12.75" customHeight="1" x14ac:dyDescent="0.25">
      <c r="A160" s="596" t="s">
        <v>0</v>
      </c>
      <c r="B160" s="590">
        <v>12020499</v>
      </c>
      <c r="C160" s="591" t="s">
        <v>539</v>
      </c>
      <c r="D160" s="593"/>
      <c r="E160" s="592">
        <v>300000</v>
      </c>
      <c r="F160" s="592">
        <v>300000</v>
      </c>
    </row>
    <row r="161" spans="1:6" ht="12.75" customHeight="1" x14ac:dyDescent="0.25">
      <c r="A161" s="596" t="s">
        <v>0</v>
      </c>
      <c r="B161" s="590">
        <v>12020508</v>
      </c>
      <c r="C161" s="591" t="s">
        <v>595</v>
      </c>
      <c r="D161" s="593"/>
      <c r="E161" s="592">
        <v>200000</v>
      </c>
      <c r="F161" s="592">
        <v>200000</v>
      </c>
    </row>
    <row r="162" spans="1:6" ht="12.75" customHeight="1" x14ac:dyDescent="0.25">
      <c r="A162" s="596" t="s">
        <v>0</v>
      </c>
      <c r="B162" s="590">
        <v>12020509</v>
      </c>
      <c r="C162" s="591" t="s">
        <v>596</v>
      </c>
      <c r="D162" s="593"/>
      <c r="E162" s="592">
        <v>200000</v>
      </c>
      <c r="F162" s="592">
        <v>200000</v>
      </c>
    </row>
    <row r="163" spans="1:6" ht="12.75" customHeight="1" x14ac:dyDescent="0.25">
      <c r="A163" s="596" t="s">
        <v>0</v>
      </c>
      <c r="B163" s="590">
        <v>12020703</v>
      </c>
      <c r="C163" s="591" t="s">
        <v>1012</v>
      </c>
      <c r="D163" s="593">
        <v>4154000</v>
      </c>
      <c r="E163" s="592">
        <v>12000000</v>
      </c>
      <c r="F163" s="592">
        <v>12000000</v>
      </c>
    </row>
    <row r="164" spans="1:6" ht="12.75" customHeight="1" x14ac:dyDescent="0.25">
      <c r="A164" s="596" t="s">
        <v>0</v>
      </c>
      <c r="B164" s="590">
        <v>12020704</v>
      </c>
      <c r="C164" s="591" t="s">
        <v>996</v>
      </c>
      <c r="D164" s="593"/>
      <c r="E164" s="592">
        <v>1500000</v>
      </c>
      <c r="F164" s="592">
        <v>1500000</v>
      </c>
    </row>
    <row r="165" spans="1:6" s="595" customFormat="1" ht="12.75" customHeight="1" x14ac:dyDescent="0.25">
      <c r="A165" s="596" t="s">
        <v>0</v>
      </c>
      <c r="B165" s="590">
        <v>12020711</v>
      </c>
      <c r="C165" s="591" t="s">
        <v>999</v>
      </c>
      <c r="D165" s="593"/>
      <c r="E165" s="592">
        <v>70000</v>
      </c>
      <c r="F165" s="592">
        <v>70000</v>
      </c>
    </row>
    <row r="166" spans="1:6" ht="12.75" customHeight="1" x14ac:dyDescent="0.25">
      <c r="A166" s="596" t="s">
        <v>0</v>
      </c>
      <c r="B166" s="590">
        <v>12020714</v>
      </c>
      <c r="C166" s="591" t="s">
        <v>597</v>
      </c>
      <c r="D166" s="593"/>
      <c r="E166" s="592">
        <v>1000000</v>
      </c>
      <c r="F166" s="592">
        <v>1000000</v>
      </c>
    </row>
    <row r="167" spans="1:6" ht="12.75" customHeight="1" x14ac:dyDescent="0.25">
      <c r="A167" s="596" t="s">
        <v>0</v>
      </c>
      <c r="B167" s="590">
        <v>12020719</v>
      </c>
      <c r="C167" s="591" t="s">
        <v>534</v>
      </c>
      <c r="D167" s="593"/>
      <c r="E167" s="592">
        <v>200000</v>
      </c>
      <c r="F167" s="592">
        <v>200000</v>
      </c>
    </row>
    <row r="168" spans="1:6" s="595" customFormat="1" ht="12.75" customHeight="1" x14ac:dyDescent="0.25">
      <c r="A168" s="596" t="s">
        <v>0</v>
      </c>
      <c r="B168" s="587"/>
      <c r="C168" s="594" t="s">
        <v>528</v>
      </c>
      <c r="D168" s="589">
        <f>SUM(D155:D167)</f>
        <v>5903500</v>
      </c>
      <c r="E168" s="589">
        <f>SUM(E155:E167)</f>
        <v>21050000</v>
      </c>
      <c r="F168" s="589">
        <f>SUM(F155:F167)</f>
        <v>21050000</v>
      </c>
    </row>
    <row r="169" spans="1:6" ht="12.75" customHeight="1" x14ac:dyDescent="0.25">
      <c r="A169" s="586" t="s">
        <v>1097</v>
      </c>
      <c r="B169" s="590"/>
      <c r="C169" s="594" t="s">
        <v>598</v>
      </c>
      <c r="D169" s="593"/>
      <c r="E169" s="589"/>
      <c r="F169" s="589"/>
    </row>
    <row r="170" spans="1:6" ht="12.75" customHeight="1" x14ac:dyDescent="0.25">
      <c r="A170" s="586" t="s">
        <v>1097</v>
      </c>
      <c r="B170" s="590">
        <v>12020704</v>
      </c>
      <c r="C170" s="591" t="s">
        <v>996</v>
      </c>
      <c r="D170" s="593"/>
      <c r="E170" s="592">
        <v>3000000</v>
      </c>
      <c r="F170" s="592">
        <v>3000000</v>
      </c>
    </row>
    <row r="171" spans="1:6" s="595" customFormat="1" ht="12.75" customHeight="1" x14ac:dyDescent="0.25">
      <c r="A171" s="586" t="s">
        <v>1097</v>
      </c>
      <c r="B171" s="587"/>
      <c r="C171" s="594" t="s">
        <v>528</v>
      </c>
      <c r="D171" s="715"/>
      <c r="E171" s="589">
        <f>SUM(E170)</f>
        <v>3000000</v>
      </c>
      <c r="F171" s="589">
        <f>SUM(F170)</f>
        <v>3000000</v>
      </c>
    </row>
    <row r="172" spans="1:6" ht="12.75" customHeight="1" x14ac:dyDescent="0.25">
      <c r="A172" s="596" t="s">
        <v>58</v>
      </c>
      <c r="B172" s="590"/>
      <c r="C172" s="594" t="s">
        <v>314</v>
      </c>
      <c r="D172" s="593"/>
      <c r="E172" s="589"/>
      <c r="F172" s="589"/>
    </row>
    <row r="173" spans="1:6" ht="12.75" customHeight="1" x14ac:dyDescent="0.25">
      <c r="A173" s="596" t="s">
        <v>58</v>
      </c>
      <c r="B173" s="590">
        <v>12021005</v>
      </c>
      <c r="C173" s="609" t="s">
        <v>612</v>
      </c>
      <c r="D173" s="593"/>
      <c r="E173" s="592">
        <v>5000000</v>
      </c>
      <c r="F173" s="592">
        <v>5000000</v>
      </c>
    </row>
    <row r="174" spans="1:6" s="595" customFormat="1" ht="12.75" customHeight="1" x14ac:dyDescent="0.25">
      <c r="A174" s="596" t="s">
        <v>58</v>
      </c>
      <c r="B174" s="587"/>
      <c r="C174" s="594" t="s">
        <v>528</v>
      </c>
      <c r="D174" s="715"/>
      <c r="E174" s="589">
        <f>SUM(E173:E173)</f>
        <v>5000000</v>
      </c>
      <c r="F174" s="589">
        <f>SUM(F173:F173)</f>
        <v>5000000</v>
      </c>
    </row>
    <row r="175" spans="1:6" ht="12.75" customHeight="1" x14ac:dyDescent="0.25">
      <c r="A175" s="586" t="s">
        <v>64</v>
      </c>
      <c r="B175" s="590"/>
      <c r="C175" s="594" t="s">
        <v>65</v>
      </c>
      <c r="D175" s="593"/>
      <c r="E175" s="589"/>
      <c r="F175" s="589"/>
    </row>
    <row r="176" spans="1:6" ht="12.75" customHeight="1" x14ac:dyDescent="0.25">
      <c r="A176" s="596" t="s">
        <v>64</v>
      </c>
      <c r="B176" s="590">
        <v>12020456</v>
      </c>
      <c r="C176" s="591" t="s">
        <v>1013</v>
      </c>
      <c r="D176" s="593">
        <v>4200000</v>
      </c>
      <c r="E176" s="592">
        <v>18000000</v>
      </c>
      <c r="F176" s="592">
        <v>18000000</v>
      </c>
    </row>
    <row r="177" spans="1:6" ht="12.75" customHeight="1" x14ac:dyDescent="0.25">
      <c r="A177" s="596" t="s">
        <v>64</v>
      </c>
      <c r="B177" s="590">
        <v>12020614</v>
      </c>
      <c r="C177" s="591" t="s">
        <v>1014</v>
      </c>
      <c r="D177" s="593">
        <v>0</v>
      </c>
      <c r="E177" s="592">
        <v>0</v>
      </c>
      <c r="F177" s="592">
        <v>0</v>
      </c>
    </row>
    <row r="178" spans="1:6" s="595" customFormat="1" ht="12.75" customHeight="1" x14ac:dyDescent="0.25">
      <c r="A178" s="596" t="s">
        <v>64</v>
      </c>
      <c r="B178" s="587"/>
      <c r="C178" s="594" t="s">
        <v>528</v>
      </c>
      <c r="D178" s="715">
        <f>SUM(D176:D177)</f>
        <v>4200000</v>
      </c>
      <c r="E178" s="589">
        <f>SUM(E176:E177)</f>
        <v>18000000</v>
      </c>
      <c r="F178" s="589">
        <f>SUM(F176:F177)</f>
        <v>18000000</v>
      </c>
    </row>
    <row r="179" spans="1:6" ht="12.75" customHeight="1" x14ac:dyDescent="0.25">
      <c r="A179" s="586" t="s">
        <v>1348</v>
      </c>
      <c r="B179" s="590"/>
      <c r="C179" s="594" t="s">
        <v>1666</v>
      </c>
      <c r="D179" s="593"/>
      <c r="E179" s="589"/>
      <c r="F179" s="589"/>
    </row>
    <row r="180" spans="1:6" ht="12.75" customHeight="1" x14ac:dyDescent="0.25">
      <c r="A180" s="586" t="s">
        <v>1348</v>
      </c>
      <c r="B180" s="590">
        <v>12020437</v>
      </c>
      <c r="C180" s="609" t="s">
        <v>602</v>
      </c>
      <c r="D180" s="593"/>
      <c r="E180" s="607">
        <v>2000000</v>
      </c>
      <c r="F180" s="607">
        <v>2000000</v>
      </c>
    </row>
    <row r="181" spans="1:6" ht="12.75" customHeight="1" x14ac:dyDescent="0.25">
      <c r="A181" s="586" t="s">
        <v>1348</v>
      </c>
      <c r="B181" s="590">
        <v>12020438</v>
      </c>
      <c r="C181" s="609" t="s">
        <v>603</v>
      </c>
      <c r="D181" s="593"/>
      <c r="E181" s="607">
        <v>415000</v>
      </c>
      <c r="F181" s="607">
        <v>415000</v>
      </c>
    </row>
    <row r="182" spans="1:6" ht="12.75" customHeight="1" x14ac:dyDescent="0.25">
      <c r="A182" s="586" t="s">
        <v>1348</v>
      </c>
      <c r="B182" s="590">
        <v>12020447</v>
      </c>
      <c r="C182" s="609" t="s">
        <v>604</v>
      </c>
      <c r="D182" s="593"/>
      <c r="E182" s="607">
        <v>2000000</v>
      </c>
      <c r="F182" s="607">
        <v>2000000</v>
      </c>
    </row>
    <row r="183" spans="1:6" ht="12.75" customHeight="1" x14ac:dyDescent="0.25">
      <c r="A183" s="586" t="s">
        <v>1348</v>
      </c>
      <c r="B183" s="590">
        <v>12020453</v>
      </c>
      <c r="C183" s="609" t="s">
        <v>605</v>
      </c>
      <c r="D183" s="593"/>
      <c r="E183" s="607">
        <v>2000000</v>
      </c>
      <c r="F183" s="607">
        <v>2000000</v>
      </c>
    </row>
    <row r="184" spans="1:6" ht="12.75" customHeight="1" x14ac:dyDescent="0.25">
      <c r="A184" s="586" t="s">
        <v>1348</v>
      </c>
      <c r="B184" s="590">
        <v>12020460</v>
      </c>
      <c r="C184" s="609" t="s">
        <v>606</v>
      </c>
      <c r="D184" s="593"/>
      <c r="E184" s="607">
        <v>200000</v>
      </c>
      <c r="F184" s="607">
        <v>200000</v>
      </c>
    </row>
    <row r="185" spans="1:6" ht="12.75" customHeight="1" x14ac:dyDescent="0.25">
      <c r="A185" s="586" t="s">
        <v>1348</v>
      </c>
      <c r="B185" s="590">
        <v>12020462</v>
      </c>
      <c r="C185" s="609" t="s">
        <v>607</v>
      </c>
      <c r="D185" s="593"/>
      <c r="E185" s="607">
        <v>530000</v>
      </c>
      <c r="F185" s="607">
        <v>530000</v>
      </c>
    </row>
    <row r="186" spans="1:6" ht="12.75" customHeight="1" x14ac:dyDescent="0.25">
      <c r="A186" s="586" t="s">
        <v>1348</v>
      </c>
      <c r="B186" s="590">
        <v>12020477</v>
      </c>
      <c r="C186" s="609" t="s">
        <v>601</v>
      </c>
      <c r="D186" s="593">
        <v>505500</v>
      </c>
      <c r="E186" s="607">
        <v>3000000</v>
      </c>
      <c r="F186" s="607">
        <v>3000000</v>
      </c>
    </row>
    <row r="187" spans="1:6" ht="12.75" customHeight="1" x14ac:dyDescent="0.25">
      <c r="A187" s="586" t="s">
        <v>1348</v>
      </c>
      <c r="B187" s="590">
        <v>12020499</v>
      </c>
      <c r="C187" s="609" t="s">
        <v>539</v>
      </c>
      <c r="D187" s="593"/>
      <c r="E187" s="607">
        <v>1000000</v>
      </c>
      <c r="F187" s="607">
        <v>1000000</v>
      </c>
    </row>
    <row r="188" spans="1:6" ht="12.75" customHeight="1" x14ac:dyDescent="0.25">
      <c r="A188" s="586" t="s">
        <v>1348</v>
      </c>
      <c r="B188" s="590">
        <v>12020614</v>
      </c>
      <c r="C188" s="591" t="s">
        <v>1014</v>
      </c>
      <c r="D188" s="593">
        <f>8398278+3689315</f>
        <v>12087593</v>
      </c>
      <c r="E188" s="607">
        <v>40000000</v>
      </c>
      <c r="F188" s="607">
        <v>40000000</v>
      </c>
    </row>
    <row r="189" spans="1:6" ht="12.75" customHeight="1" x14ac:dyDescent="0.25">
      <c r="A189" s="586" t="s">
        <v>1348</v>
      </c>
      <c r="B189" s="590">
        <v>12020617</v>
      </c>
      <c r="C189" s="609" t="s">
        <v>608</v>
      </c>
      <c r="D189" s="593"/>
      <c r="E189" s="607">
        <v>5000000</v>
      </c>
      <c r="F189" s="607">
        <v>5000000</v>
      </c>
    </row>
    <row r="190" spans="1:6" ht="12.75" customHeight="1" x14ac:dyDescent="0.25">
      <c r="A190" s="586" t="s">
        <v>1348</v>
      </c>
      <c r="B190" s="590">
        <v>12020625</v>
      </c>
      <c r="C190" s="609" t="s">
        <v>609</v>
      </c>
      <c r="D190" s="593"/>
      <c r="E190" s="607">
        <v>100000</v>
      </c>
      <c r="F190" s="607">
        <v>100000</v>
      </c>
    </row>
    <row r="191" spans="1:6" ht="12.75" customHeight="1" x14ac:dyDescent="0.25">
      <c r="A191" s="586" t="s">
        <v>1348</v>
      </c>
      <c r="B191" s="590">
        <v>12020903</v>
      </c>
      <c r="C191" s="609" t="s">
        <v>610</v>
      </c>
      <c r="D191" s="593">
        <v>283505</v>
      </c>
      <c r="E191" s="607">
        <v>800000</v>
      </c>
      <c r="F191" s="607">
        <v>800000</v>
      </c>
    </row>
    <row r="192" spans="1:6" ht="12.75" customHeight="1" x14ac:dyDescent="0.25">
      <c r="A192" s="586" t="s">
        <v>1348</v>
      </c>
      <c r="B192" s="590">
        <v>12020907</v>
      </c>
      <c r="C192" s="609" t="s">
        <v>611</v>
      </c>
      <c r="D192" s="593"/>
      <c r="E192" s="607">
        <v>300000</v>
      </c>
      <c r="F192" s="607">
        <v>300000</v>
      </c>
    </row>
    <row r="193" spans="1:6" ht="12.75" customHeight="1" x14ac:dyDescent="0.25">
      <c r="A193" s="586" t="s">
        <v>1348</v>
      </c>
      <c r="B193" s="590">
        <v>12021005</v>
      </c>
      <c r="C193" s="609" t="s">
        <v>612</v>
      </c>
      <c r="D193" s="593"/>
      <c r="E193" s="607">
        <v>10000000</v>
      </c>
      <c r="F193" s="607">
        <v>10000000</v>
      </c>
    </row>
    <row r="194" spans="1:6" ht="12.75" customHeight="1" x14ac:dyDescent="0.25">
      <c r="A194" s="586" t="s">
        <v>1348</v>
      </c>
      <c r="B194" s="587"/>
      <c r="C194" s="594" t="s">
        <v>528</v>
      </c>
      <c r="D194" s="589">
        <f>SUM(D180:D193)</f>
        <v>12876598</v>
      </c>
      <c r="E194" s="589">
        <f>SUM(E180:E193)</f>
        <v>67345000</v>
      </c>
      <c r="F194" s="589">
        <f>SUM(F180:F193)</f>
        <v>67345000</v>
      </c>
    </row>
    <row r="195" spans="1:6" ht="12.75" customHeight="1" x14ac:dyDescent="0.25">
      <c r="A195" s="596" t="s">
        <v>599</v>
      </c>
      <c r="B195" s="590"/>
      <c r="C195" s="613" t="s">
        <v>600</v>
      </c>
      <c r="D195" s="593"/>
      <c r="E195" s="598"/>
      <c r="F195" s="598"/>
    </row>
    <row r="196" spans="1:6" ht="12.75" customHeight="1" x14ac:dyDescent="0.25">
      <c r="A196" s="596" t="s">
        <v>599</v>
      </c>
      <c r="B196" s="590">
        <v>12020453</v>
      </c>
      <c r="C196" s="614" t="s">
        <v>1015</v>
      </c>
      <c r="D196" s="593"/>
      <c r="E196" s="615">
        <v>1000000</v>
      </c>
      <c r="F196" s="615">
        <v>1000000</v>
      </c>
    </row>
    <row r="197" spans="1:6" ht="12.75" customHeight="1" x14ac:dyDescent="0.25">
      <c r="A197" s="596" t="s">
        <v>599</v>
      </c>
      <c r="B197" s="590">
        <v>12020477</v>
      </c>
      <c r="C197" s="614" t="s">
        <v>601</v>
      </c>
      <c r="D197" s="593">
        <v>237000</v>
      </c>
      <c r="E197" s="615">
        <v>1000000</v>
      </c>
      <c r="F197" s="615">
        <v>1000000</v>
      </c>
    </row>
    <row r="198" spans="1:6" ht="12.75" customHeight="1" x14ac:dyDescent="0.25">
      <c r="A198" s="596" t="s">
        <v>599</v>
      </c>
      <c r="B198" s="590">
        <v>12020614</v>
      </c>
      <c r="C198" s="614" t="s">
        <v>1014</v>
      </c>
      <c r="D198" s="593">
        <f>7514639+660000</f>
        <v>8174639</v>
      </c>
      <c r="E198" s="615">
        <v>22000000</v>
      </c>
      <c r="F198" s="615">
        <v>22000000</v>
      </c>
    </row>
    <row r="199" spans="1:6" ht="12.75" customHeight="1" x14ac:dyDescent="0.25">
      <c r="A199" s="596" t="s">
        <v>599</v>
      </c>
      <c r="B199" s="590">
        <v>12020903</v>
      </c>
      <c r="C199" s="614" t="s">
        <v>610</v>
      </c>
      <c r="D199" s="593"/>
      <c r="E199" s="615">
        <v>0</v>
      </c>
      <c r="F199" s="615">
        <v>0</v>
      </c>
    </row>
    <row r="200" spans="1:6" s="595" customFormat="1" ht="12.75" customHeight="1" x14ac:dyDescent="0.25">
      <c r="A200" s="596" t="s">
        <v>599</v>
      </c>
      <c r="B200" s="587"/>
      <c r="C200" s="613" t="s">
        <v>528</v>
      </c>
      <c r="D200" s="598">
        <f>SUM(D196:D199)</f>
        <v>8411639</v>
      </c>
      <c r="E200" s="598">
        <f>SUM(E196:E199)</f>
        <v>24000000</v>
      </c>
      <c r="F200" s="598">
        <f>SUM(F196:F199)</f>
        <v>24000000</v>
      </c>
    </row>
    <row r="201" spans="1:6" ht="12.75" customHeight="1" x14ac:dyDescent="0.25">
      <c r="A201" s="596" t="s">
        <v>258</v>
      </c>
      <c r="B201" s="590"/>
      <c r="C201" s="594" t="s">
        <v>261</v>
      </c>
      <c r="D201" s="593"/>
      <c r="E201" s="589"/>
      <c r="F201" s="589"/>
    </row>
    <row r="202" spans="1:6" ht="12.75" customHeight="1" x14ac:dyDescent="0.25">
      <c r="A202" s="596" t="s">
        <v>258</v>
      </c>
      <c r="B202" s="590">
        <v>12020453</v>
      </c>
      <c r="C202" s="591" t="s">
        <v>605</v>
      </c>
      <c r="D202" s="593"/>
      <c r="E202" s="592">
        <v>400000</v>
      </c>
      <c r="F202" s="592">
        <v>400000</v>
      </c>
    </row>
    <row r="203" spans="1:6" s="595" customFormat="1" ht="12.75" customHeight="1" x14ac:dyDescent="0.25">
      <c r="A203" s="596" t="s">
        <v>258</v>
      </c>
      <c r="B203" s="587"/>
      <c r="C203" s="594" t="s">
        <v>528</v>
      </c>
      <c r="D203" s="715"/>
      <c r="E203" s="589">
        <f>SUM(E202)</f>
        <v>400000</v>
      </c>
      <c r="F203" s="589">
        <f>SUM(F202)</f>
        <v>400000</v>
      </c>
    </row>
    <row r="204" spans="1:6" ht="12.75" customHeight="1" x14ac:dyDescent="0.25">
      <c r="A204" s="596" t="s">
        <v>264</v>
      </c>
      <c r="B204" s="590"/>
      <c r="C204" s="594" t="s">
        <v>265</v>
      </c>
      <c r="D204" s="593"/>
      <c r="E204" s="589"/>
      <c r="F204" s="589"/>
    </row>
    <row r="205" spans="1:6" ht="12.75" customHeight="1" x14ac:dyDescent="0.25">
      <c r="A205" s="596" t="s">
        <v>264</v>
      </c>
      <c r="B205" s="590">
        <v>12020401</v>
      </c>
      <c r="C205" s="591" t="s">
        <v>616</v>
      </c>
      <c r="D205" s="593">
        <v>1650</v>
      </c>
      <c r="E205" s="592">
        <v>20000</v>
      </c>
      <c r="F205" s="592">
        <v>20000</v>
      </c>
    </row>
    <row r="206" spans="1:6" ht="12.75" customHeight="1" x14ac:dyDescent="0.25">
      <c r="A206" s="596" t="s">
        <v>264</v>
      </c>
      <c r="B206" s="590">
        <v>12020455</v>
      </c>
      <c r="C206" s="591" t="s">
        <v>613</v>
      </c>
      <c r="D206" s="593">
        <v>124919704</v>
      </c>
      <c r="E206" s="607">
        <v>300000000</v>
      </c>
      <c r="F206" s="592">
        <v>450000000</v>
      </c>
    </row>
    <row r="207" spans="1:6" ht="12.75" customHeight="1" x14ac:dyDescent="0.25">
      <c r="A207" s="596" t="s">
        <v>264</v>
      </c>
      <c r="B207" s="590">
        <v>12020468</v>
      </c>
      <c r="C207" s="591" t="s">
        <v>622</v>
      </c>
      <c r="D207" s="593"/>
      <c r="E207" s="592">
        <v>50000</v>
      </c>
      <c r="F207" s="592">
        <v>50000</v>
      </c>
    </row>
    <row r="208" spans="1:6" ht="12.75" customHeight="1" x14ac:dyDescent="0.25">
      <c r="A208" s="596" t="s">
        <v>264</v>
      </c>
      <c r="B208" s="590">
        <v>12020481</v>
      </c>
      <c r="C208" s="591" t="s">
        <v>623</v>
      </c>
      <c r="D208" s="593">
        <v>2500</v>
      </c>
      <c r="E208" s="592">
        <v>30000</v>
      </c>
      <c r="F208" s="592">
        <v>30000</v>
      </c>
    </row>
    <row r="209" spans="1:6" ht="12.75" customHeight="1" x14ac:dyDescent="0.25">
      <c r="A209" s="596" t="s">
        <v>264</v>
      </c>
      <c r="B209" s="590">
        <v>12020487</v>
      </c>
      <c r="C209" s="591" t="s">
        <v>615</v>
      </c>
      <c r="D209" s="593"/>
      <c r="E209" s="592">
        <v>200000</v>
      </c>
      <c r="F209" s="592">
        <v>200000</v>
      </c>
    </row>
    <row r="210" spans="1:6" ht="12.75" customHeight="1" x14ac:dyDescent="0.25">
      <c r="A210" s="596" t="s">
        <v>264</v>
      </c>
      <c r="B210" s="590">
        <v>12020501</v>
      </c>
      <c r="C210" s="591" t="s">
        <v>614</v>
      </c>
      <c r="D210" s="593">
        <v>24051</v>
      </c>
      <c r="E210" s="592">
        <v>600000</v>
      </c>
      <c r="F210" s="592">
        <v>600000</v>
      </c>
    </row>
    <row r="211" spans="1:6" s="595" customFormat="1" ht="12.75" customHeight="1" x14ac:dyDescent="0.25">
      <c r="A211" s="596" t="s">
        <v>264</v>
      </c>
      <c r="B211" s="587"/>
      <c r="C211" s="594" t="s">
        <v>528</v>
      </c>
      <c r="D211" s="589">
        <f>SUM(D205:D210)</f>
        <v>124947905</v>
      </c>
      <c r="E211" s="589">
        <f>SUM(E205:E210)</f>
        <v>300900000</v>
      </c>
      <c r="F211" s="589">
        <f>SUM(F205:F210)</f>
        <v>450900000</v>
      </c>
    </row>
    <row r="212" spans="1:6" ht="12.75" customHeight="1" x14ac:dyDescent="0.25">
      <c r="A212" s="596" t="s">
        <v>272</v>
      </c>
      <c r="B212" s="590"/>
      <c r="C212" s="594" t="s">
        <v>271</v>
      </c>
      <c r="D212" s="593"/>
      <c r="E212" s="589"/>
      <c r="F212" s="589"/>
    </row>
    <row r="213" spans="1:6" ht="12.75" customHeight="1" x14ac:dyDescent="0.25">
      <c r="A213" s="596" t="s">
        <v>272</v>
      </c>
      <c r="B213" s="590">
        <v>12020401</v>
      </c>
      <c r="C213" s="591" t="s">
        <v>616</v>
      </c>
      <c r="D213" s="593">
        <v>36850</v>
      </c>
      <c r="E213" s="592">
        <v>500000</v>
      </c>
      <c r="F213" s="592">
        <v>500000</v>
      </c>
    </row>
    <row r="214" spans="1:6" ht="12.75" customHeight="1" x14ac:dyDescent="0.25">
      <c r="A214" s="596" t="s">
        <v>272</v>
      </c>
      <c r="B214" s="590">
        <v>12020418</v>
      </c>
      <c r="C214" s="591" t="s">
        <v>617</v>
      </c>
      <c r="D214" s="593">
        <v>14000</v>
      </c>
      <c r="E214" s="600">
        <v>200000</v>
      </c>
      <c r="F214" s="600">
        <v>200000</v>
      </c>
    </row>
    <row r="215" spans="1:6" ht="12.75" customHeight="1" x14ac:dyDescent="0.25">
      <c r="A215" s="596" t="s">
        <v>272</v>
      </c>
      <c r="B215" s="590">
        <v>12020426</v>
      </c>
      <c r="C215" s="591" t="s">
        <v>618</v>
      </c>
      <c r="D215" s="593">
        <v>0</v>
      </c>
      <c r="E215" s="592">
        <v>200000</v>
      </c>
      <c r="F215" s="592">
        <v>200000</v>
      </c>
    </row>
    <row r="216" spans="1:6" ht="12.75" customHeight="1" x14ac:dyDescent="0.25">
      <c r="A216" s="596" t="s">
        <v>272</v>
      </c>
      <c r="B216" s="590">
        <v>12020465</v>
      </c>
      <c r="C216" s="591" t="s">
        <v>619</v>
      </c>
      <c r="D216" s="593">
        <v>50000</v>
      </c>
      <c r="E216" s="592">
        <v>2000000</v>
      </c>
      <c r="F216" s="592">
        <v>2000000</v>
      </c>
    </row>
    <row r="217" spans="1:6" ht="12.75" customHeight="1" x14ac:dyDescent="0.25">
      <c r="A217" s="596" t="s">
        <v>272</v>
      </c>
      <c r="B217" s="590">
        <v>12020466</v>
      </c>
      <c r="C217" s="591" t="s">
        <v>620</v>
      </c>
      <c r="D217" s="593">
        <v>227278</v>
      </c>
      <c r="E217" s="592">
        <v>3500000</v>
      </c>
      <c r="F217" s="592">
        <v>3500000</v>
      </c>
    </row>
    <row r="218" spans="1:6" ht="12.75" customHeight="1" x14ac:dyDescent="0.25">
      <c r="A218" s="596" t="s">
        <v>272</v>
      </c>
      <c r="B218" s="590">
        <v>12020467</v>
      </c>
      <c r="C218" s="591" t="s">
        <v>621</v>
      </c>
      <c r="D218" s="593">
        <v>28600</v>
      </c>
      <c r="E218" s="592">
        <v>2000000</v>
      </c>
      <c r="F218" s="592">
        <v>2000000</v>
      </c>
    </row>
    <row r="219" spans="1:6" ht="12.75" customHeight="1" x14ac:dyDescent="0.25">
      <c r="A219" s="596" t="s">
        <v>272</v>
      </c>
      <c r="B219" s="590">
        <v>12020468</v>
      </c>
      <c r="C219" s="591" t="s">
        <v>622</v>
      </c>
      <c r="D219" s="593">
        <v>47500</v>
      </c>
      <c r="E219" s="592">
        <v>300000</v>
      </c>
      <c r="F219" s="592">
        <v>300000</v>
      </c>
    </row>
    <row r="220" spans="1:6" ht="12.75" customHeight="1" x14ac:dyDescent="0.25">
      <c r="A220" s="596" t="s">
        <v>272</v>
      </c>
      <c r="B220" s="590">
        <v>12020481</v>
      </c>
      <c r="C220" s="591" t="s">
        <v>623</v>
      </c>
      <c r="D220" s="593">
        <v>276439</v>
      </c>
      <c r="E220" s="592">
        <v>3200000</v>
      </c>
      <c r="F220" s="592">
        <v>3200000</v>
      </c>
    </row>
    <row r="221" spans="1:6" ht="12.75" customHeight="1" x14ac:dyDescent="0.25">
      <c r="A221" s="596" t="s">
        <v>272</v>
      </c>
      <c r="B221" s="590">
        <v>12020499</v>
      </c>
      <c r="C221" s="591" t="s">
        <v>539</v>
      </c>
      <c r="D221" s="593"/>
      <c r="E221" s="600">
        <v>150000</v>
      </c>
      <c r="F221" s="600">
        <v>150000</v>
      </c>
    </row>
    <row r="222" spans="1:6" ht="12.75" customHeight="1" x14ac:dyDescent="0.25">
      <c r="A222" s="596" t="s">
        <v>272</v>
      </c>
      <c r="B222" s="590">
        <v>12020501</v>
      </c>
      <c r="C222" s="591" t="s">
        <v>614</v>
      </c>
      <c r="D222" s="593">
        <v>853270</v>
      </c>
      <c r="E222" s="592">
        <v>2000000</v>
      </c>
      <c r="F222" s="592">
        <v>2000000</v>
      </c>
    </row>
    <row r="223" spans="1:6" ht="12.75" customHeight="1" x14ac:dyDescent="0.25">
      <c r="A223" s="596" t="s">
        <v>272</v>
      </c>
      <c r="B223" s="590">
        <v>12020504</v>
      </c>
      <c r="C223" s="591" t="s">
        <v>624</v>
      </c>
      <c r="D223" s="593"/>
      <c r="E223" s="592">
        <v>300000</v>
      </c>
      <c r="F223" s="592">
        <v>300000</v>
      </c>
    </row>
    <row r="224" spans="1:6" ht="12.75" customHeight="1" x14ac:dyDescent="0.25">
      <c r="A224" s="602" t="s">
        <v>272</v>
      </c>
      <c r="B224" s="590">
        <v>12020505</v>
      </c>
      <c r="C224" s="591" t="s">
        <v>625</v>
      </c>
      <c r="D224" s="592">
        <v>43700</v>
      </c>
      <c r="E224" s="592">
        <v>200000</v>
      </c>
      <c r="F224" s="592">
        <v>200000</v>
      </c>
    </row>
    <row r="225" spans="1:6" ht="12.75" customHeight="1" x14ac:dyDescent="0.25">
      <c r="A225" s="602" t="s">
        <v>272</v>
      </c>
      <c r="B225" s="590">
        <v>12020601</v>
      </c>
      <c r="C225" s="591" t="s">
        <v>540</v>
      </c>
      <c r="D225" s="593">
        <v>8000</v>
      </c>
      <c r="E225" s="600">
        <v>100000</v>
      </c>
      <c r="F225" s="600">
        <v>100000</v>
      </c>
    </row>
    <row r="226" spans="1:6" ht="12.75" customHeight="1" x14ac:dyDescent="0.25">
      <c r="A226" s="602" t="s">
        <v>272</v>
      </c>
      <c r="B226" s="590">
        <v>12021006</v>
      </c>
      <c r="C226" s="591" t="s">
        <v>288</v>
      </c>
      <c r="D226" s="593"/>
      <c r="E226" s="592">
        <v>3000000</v>
      </c>
      <c r="F226" s="592">
        <v>3000000</v>
      </c>
    </row>
    <row r="227" spans="1:6" s="595" customFormat="1" ht="12.75" customHeight="1" x14ac:dyDescent="0.25">
      <c r="A227" s="602" t="s">
        <v>272</v>
      </c>
      <c r="B227" s="587"/>
      <c r="C227" s="594" t="s">
        <v>528</v>
      </c>
      <c r="D227" s="601">
        <f>SUM(D213:D226)</f>
        <v>1585637</v>
      </c>
      <c r="E227" s="601">
        <f>SUM(E213:E226)</f>
        <v>17650000</v>
      </c>
      <c r="F227" s="601">
        <f>SUM(F213:F226)</f>
        <v>17650000</v>
      </c>
    </row>
    <row r="228" spans="1:6" ht="12.75" customHeight="1" x14ac:dyDescent="0.25">
      <c r="A228" s="602" t="s">
        <v>274</v>
      </c>
      <c r="B228" s="590"/>
      <c r="C228" s="594" t="s">
        <v>626</v>
      </c>
      <c r="D228" s="593"/>
      <c r="E228" s="600"/>
      <c r="F228" s="600"/>
    </row>
    <row r="229" spans="1:6" ht="12.75" customHeight="1" x14ac:dyDescent="0.25">
      <c r="A229" s="602" t="s">
        <v>274</v>
      </c>
      <c r="B229" s="590">
        <v>12020401</v>
      </c>
      <c r="C229" s="591" t="s">
        <v>616</v>
      </c>
      <c r="D229" s="593">
        <v>20000</v>
      </c>
      <c r="E229" s="600">
        <v>1000000</v>
      </c>
      <c r="F229" s="600">
        <v>1000000</v>
      </c>
    </row>
    <row r="230" spans="1:6" s="595" customFormat="1" ht="12.75" customHeight="1" x14ac:dyDescent="0.25">
      <c r="A230" s="602" t="s">
        <v>274</v>
      </c>
      <c r="B230" s="587"/>
      <c r="C230" s="594" t="s">
        <v>528</v>
      </c>
      <c r="D230" s="601">
        <f>SUM(D229)</f>
        <v>20000</v>
      </c>
      <c r="E230" s="601">
        <f>SUM(E229)</f>
        <v>1000000</v>
      </c>
      <c r="F230" s="601">
        <f>SUM(F229)</f>
        <v>1000000</v>
      </c>
    </row>
    <row r="231" spans="1:6" ht="12.75" customHeight="1" x14ac:dyDescent="0.25">
      <c r="A231" s="602" t="s">
        <v>254</v>
      </c>
      <c r="B231" s="590"/>
      <c r="C231" s="594" t="s">
        <v>627</v>
      </c>
      <c r="D231" s="593"/>
      <c r="E231" s="600"/>
      <c r="F231" s="600"/>
    </row>
    <row r="232" spans="1:6" ht="12.75" customHeight="1" x14ac:dyDescent="0.25">
      <c r="A232" s="602" t="s">
        <v>254</v>
      </c>
      <c r="B232" s="590">
        <v>12020401</v>
      </c>
      <c r="C232" s="591" t="s">
        <v>616</v>
      </c>
      <c r="D232" s="593">
        <v>28000</v>
      </c>
      <c r="E232" s="600">
        <v>500000</v>
      </c>
      <c r="F232" s="600">
        <v>500000</v>
      </c>
    </row>
    <row r="233" spans="1:6" x14ac:dyDescent="0.25">
      <c r="A233" s="602" t="s">
        <v>254</v>
      </c>
      <c r="B233" s="590" t="s">
        <v>1081</v>
      </c>
      <c r="C233" s="591" t="s">
        <v>624</v>
      </c>
      <c r="D233" s="593"/>
      <c r="E233" s="600">
        <v>500000</v>
      </c>
      <c r="F233" s="600">
        <v>500000</v>
      </c>
    </row>
    <row r="234" spans="1:6" s="595" customFormat="1" ht="12.75" customHeight="1" x14ac:dyDescent="0.25">
      <c r="A234" s="602" t="s">
        <v>254</v>
      </c>
      <c r="B234" s="587"/>
      <c r="C234" s="594" t="s">
        <v>528</v>
      </c>
      <c r="D234" s="601">
        <f>SUM(D232:D233)</f>
        <v>28000</v>
      </c>
      <c r="E234" s="601">
        <f>SUM(E232:E233)</f>
        <v>1000000</v>
      </c>
      <c r="F234" s="601">
        <f>SUM(F232:F233)</f>
        <v>1000000</v>
      </c>
    </row>
    <row r="235" spans="1:6" ht="12.75" customHeight="1" x14ac:dyDescent="0.25">
      <c r="A235" s="599" t="s">
        <v>296</v>
      </c>
      <c r="B235" s="590"/>
      <c r="C235" s="594" t="s">
        <v>1692</v>
      </c>
      <c r="D235" s="593"/>
      <c r="E235" s="600"/>
      <c r="F235" s="600"/>
    </row>
    <row r="236" spans="1:6" ht="12.75" customHeight="1" x14ac:dyDescent="0.25">
      <c r="A236" s="599" t="s">
        <v>296</v>
      </c>
      <c r="B236" s="590">
        <v>12010199</v>
      </c>
      <c r="C236" s="591" t="s">
        <v>1088</v>
      </c>
      <c r="D236" s="593">
        <v>15000</v>
      </c>
      <c r="E236" s="600">
        <v>600000</v>
      </c>
      <c r="F236" s="600">
        <v>600000</v>
      </c>
    </row>
    <row r="237" spans="1:6" s="595" customFormat="1" ht="12.75" customHeight="1" x14ac:dyDescent="0.25">
      <c r="A237" s="599" t="s">
        <v>296</v>
      </c>
      <c r="B237" s="587"/>
      <c r="C237" s="594" t="s">
        <v>528</v>
      </c>
      <c r="D237" s="601">
        <f>SUM(D236)</f>
        <v>15000</v>
      </c>
      <c r="E237" s="601">
        <f>SUM(E236)</f>
        <v>600000</v>
      </c>
      <c r="F237" s="601">
        <f>SUM(F236)</f>
        <v>600000</v>
      </c>
    </row>
    <row r="238" spans="1:6" ht="12.75" customHeight="1" x14ac:dyDescent="0.25">
      <c r="A238" s="599" t="s">
        <v>300</v>
      </c>
      <c r="B238" s="590"/>
      <c r="C238" s="594" t="s">
        <v>1016</v>
      </c>
      <c r="D238" s="593"/>
      <c r="E238" s="600"/>
      <c r="F238" s="600"/>
    </row>
    <row r="239" spans="1:6" ht="12.75" customHeight="1" x14ac:dyDescent="0.25">
      <c r="A239" s="599" t="s">
        <v>300</v>
      </c>
      <c r="B239" s="590">
        <v>12020499</v>
      </c>
      <c r="C239" s="591" t="s">
        <v>539</v>
      </c>
      <c r="D239" s="593">
        <v>9000</v>
      </c>
      <c r="E239" s="600">
        <v>1350000</v>
      </c>
      <c r="F239" s="600">
        <v>1350000</v>
      </c>
    </row>
    <row r="240" spans="1:6" s="595" customFormat="1" ht="12.75" customHeight="1" x14ac:dyDescent="0.25">
      <c r="A240" s="599" t="s">
        <v>300</v>
      </c>
      <c r="B240" s="587"/>
      <c r="C240" s="594" t="s">
        <v>528</v>
      </c>
      <c r="D240" s="601">
        <f>SUM(D239)</f>
        <v>9000</v>
      </c>
      <c r="E240" s="601">
        <f>SUM(E239)</f>
        <v>1350000</v>
      </c>
      <c r="F240" s="601">
        <f>SUM(F239)</f>
        <v>1350000</v>
      </c>
    </row>
    <row r="241" spans="1:6" ht="12.75" customHeight="1" x14ac:dyDescent="0.25">
      <c r="A241" s="599" t="s">
        <v>301</v>
      </c>
      <c r="B241" s="590"/>
      <c r="C241" s="594" t="s">
        <v>629</v>
      </c>
      <c r="D241" s="593"/>
      <c r="E241" s="600"/>
      <c r="F241" s="600"/>
    </row>
    <row r="242" spans="1:6" ht="12.75" customHeight="1" x14ac:dyDescent="0.25">
      <c r="A242" s="599" t="s">
        <v>301</v>
      </c>
      <c r="B242" s="590">
        <v>12020486</v>
      </c>
      <c r="C242" s="591" t="s">
        <v>630</v>
      </c>
      <c r="D242" s="593"/>
      <c r="E242" s="600">
        <v>1500000</v>
      </c>
      <c r="F242" s="600">
        <v>1500000</v>
      </c>
    </row>
    <row r="243" spans="1:6" s="595" customFormat="1" ht="12.75" customHeight="1" x14ac:dyDescent="0.25">
      <c r="A243" s="599" t="s">
        <v>301</v>
      </c>
      <c r="B243" s="587"/>
      <c r="C243" s="594" t="s">
        <v>528</v>
      </c>
      <c r="D243" s="715"/>
      <c r="E243" s="601">
        <f>SUM(E242)</f>
        <v>1500000</v>
      </c>
      <c r="F243" s="601">
        <f>SUM(F242)</f>
        <v>1500000</v>
      </c>
    </row>
    <row r="244" spans="1:6" ht="12.75" customHeight="1" x14ac:dyDescent="0.25">
      <c r="A244" s="599" t="s">
        <v>70</v>
      </c>
      <c r="B244" s="590"/>
      <c r="C244" s="594" t="s">
        <v>77</v>
      </c>
      <c r="D244" s="593"/>
      <c r="E244" s="600"/>
      <c r="F244" s="600"/>
    </row>
    <row r="245" spans="1:6" ht="12.75" customHeight="1" x14ac:dyDescent="0.25">
      <c r="A245" s="599" t="s">
        <v>70</v>
      </c>
      <c r="B245" s="590">
        <v>12020803</v>
      </c>
      <c r="C245" s="591" t="s">
        <v>537</v>
      </c>
      <c r="D245" s="593"/>
      <c r="E245" s="600">
        <v>36000000</v>
      </c>
      <c r="F245" s="600">
        <v>36000000</v>
      </c>
    </row>
    <row r="246" spans="1:6" s="595" customFormat="1" ht="12.75" customHeight="1" x14ac:dyDescent="0.25">
      <c r="A246" s="599" t="s">
        <v>70</v>
      </c>
      <c r="B246" s="587"/>
      <c r="C246" s="594" t="s">
        <v>528</v>
      </c>
      <c r="D246" s="715"/>
      <c r="E246" s="601">
        <f>SUM(E245)</f>
        <v>36000000</v>
      </c>
      <c r="F246" s="601">
        <f>SUM(F245)</f>
        <v>36000000</v>
      </c>
    </row>
    <row r="247" spans="1:6" ht="12.75" customHeight="1" x14ac:dyDescent="0.25">
      <c r="A247" s="602" t="s">
        <v>90</v>
      </c>
      <c r="B247" s="590"/>
      <c r="C247" s="594" t="s">
        <v>89</v>
      </c>
      <c r="D247" s="593"/>
      <c r="E247" s="601"/>
      <c r="F247" s="601"/>
    </row>
    <row r="248" spans="1:6" ht="12.75" customHeight="1" x14ac:dyDescent="0.25">
      <c r="A248" s="602" t="s">
        <v>90</v>
      </c>
      <c r="B248" s="590">
        <v>12020506</v>
      </c>
      <c r="C248" s="591" t="s">
        <v>631</v>
      </c>
      <c r="D248" s="593"/>
      <c r="E248" s="601">
        <v>0</v>
      </c>
      <c r="F248" s="601">
        <v>0</v>
      </c>
    </row>
    <row r="249" spans="1:6" s="595" customFormat="1" ht="12.75" customHeight="1" x14ac:dyDescent="0.25">
      <c r="A249" s="602" t="s">
        <v>90</v>
      </c>
      <c r="B249" s="587"/>
      <c r="C249" s="594" t="s">
        <v>528</v>
      </c>
      <c r="D249" s="715"/>
      <c r="E249" s="601">
        <f>SUM(E248)</f>
        <v>0</v>
      </c>
      <c r="F249" s="601">
        <f>SUM(F248)</f>
        <v>0</v>
      </c>
    </row>
    <row r="250" spans="1:6" ht="12.75" customHeight="1" x14ac:dyDescent="0.25">
      <c r="A250" s="602" t="s">
        <v>632</v>
      </c>
      <c r="B250" s="590"/>
      <c r="C250" s="594" t="s">
        <v>633</v>
      </c>
      <c r="D250" s="593"/>
      <c r="E250" s="600"/>
      <c r="F250" s="600"/>
    </row>
    <row r="251" spans="1:6" ht="12.75" customHeight="1" x14ac:dyDescent="0.25">
      <c r="A251" s="602" t="s">
        <v>632</v>
      </c>
      <c r="B251" s="590">
        <v>12020441</v>
      </c>
      <c r="C251" s="591" t="s">
        <v>634</v>
      </c>
      <c r="D251" s="593"/>
      <c r="E251" s="600">
        <v>200000</v>
      </c>
      <c r="F251" s="600">
        <v>200000</v>
      </c>
    </row>
    <row r="252" spans="1:6" ht="12.75" customHeight="1" x14ac:dyDescent="0.25">
      <c r="A252" s="602" t="s">
        <v>632</v>
      </c>
      <c r="B252" s="590">
        <v>12020452</v>
      </c>
      <c r="C252" s="591" t="s">
        <v>635</v>
      </c>
      <c r="D252" s="593"/>
      <c r="E252" s="600">
        <v>500000</v>
      </c>
      <c r="F252" s="600">
        <v>500000</v>
      </c>
    </row>
    <row r="253" spans="1:6" ht="12.75" customHeight="1" x14ac:dyDescent="0.25">
      <c r="A253" s="602" t="s">
        <v>632</v>
      </c>
      <c r="B253" s="590">
        <v>12020499</v>
      </c>
      <c r="C253" s="591" t="s">
        <v>539</v>
      </c>
      <c r="D253" s="593"/>
      <c r="E253" s="600">
        <v>500000</v>
      </c>
      <c r="F253" s="600">
        <v>500000</v>
      </c>
    </row>
    <row r="254" spans="1:6" ht="12.75" customHeight="1" x14ac:dyDescent="0.25">
      <c r="A254" s="602" t="s">
        <v>632</v>
      </c>
      <c r="B254" s="590">
        <v>12020606</v>
      </c>
      <c r="C254" s="591" t="s">
        <v>991</v>
      </c>
      <c r="D254" s="593"/>
      <c r="E254" s="600">
        <v>200000</v>
      </c>
      <c r="F254" s="600">
        <v>200000</v>
      </c>
    </row>
    <row r="255" spans="1:6" s="595" customFormat="1" ht="12.75" customHeight="1" x14ac:dyDescent="0.25">
      <c r="A255" s="602" t="s">
        <v>632</v>
      </c>
      <c r="B255" s="587"/>
      <c r="C255" s="594" t="s">
        <v>528</v>
      </c>
      <c r="D255" s="715"/>
      <c r="E255" s="601">
        <f>SUM(E251:E254)</f>
        <v>1400000</v>
      </c>
      <c r="F255" s="601">
        <f>SUM(F251:F254)</f>
        <v>1400000</v>
      </c>
    </row>
    <row r="256" spans="1:6" ht="12.75" customHeight="1" x14ac:dyDescent="0.25">
      <c r="A256" s="602" t="s">
        <v>204</v>
      </c>
      <c r="B256" s="590"/>
      <c r="C256" s="594" t="s">
        <v>636</v>
      </c>
      <c r="D256" s="593"/>
      <c r="E256" s="600"/>
      <c r="F256" s="600"/>
    </row>
    <row r="257" spans="1:6" ht="12.75" customHeight="1" x14ac:dyDescent="0.25">
      <c r="A257" s="602" t="s">
        <v>204</v>
      </c>
      <c r="B257" s="590">
        <v>12020607</v>
      </c>
      <c r="C257" s="591" t="s">
        <v>637</v>
      </c>
      <c r="D257" s="593"/>
      <c r="E257" s="600">
        <v>4000000</v>
      </c>
      <c r="F257" s="600">
        <v>4000000</v>
      </c>
    </row>
    <row r="258" spans="1:6" ht="12.75" customHeight="1" x14ac:dyDescent="0.25">
      <c r="A258" s="602" t="s">
        <v>204</v>
      </c>
      <c r="B258" s="590">
        <v>12020452</v>
      </c>
      <c r="C258" s="591" t="s">
        <v>635</v>
      </c>
      <c r="D258" s="593"/>
      <c r="E258" s="600">
        <v>46000000</v>
      </c>
      <c r="F258" s="600">
        <v>46000000</v>
      </c>
    </row>
    <row r="259" spans="1:6" s="595" customFormat="1" ht="12.75" customHeight="1" x14ac:dyDescent="0.25">
      <c r="A259" s="602" t="s">
        <v>204</v>
      </c>
      <c r="B259" s="587"/>
      <c r="C259" s="594" t="s">
        <v>528</v>
      </c>
      <c r="D259" s="715"/>
      <c r="E259" s="601">
        <f>SUM(E257:E258)</f>
        <v>50000000</v>
      </c>
      <c r="F259" s="601">
        <f>SUM(F257:F258)</f>
        <v>50000000</v>
      </c>
    </row>
    <row r="260" spans="1:6" ht="12.75" customHeight="1" x14ac:dyDescent="0.25">
      <c r="A260" s="602" t="s">
        <v>84</v>
      </c>
      <c r="B260" s="590"/>
      <c r="C260" s="594" t="s">
        <v>87</v>
      </c>
      <c r="D260" s="593"/>
      <c r="E260" s="600"/>
      <c r="F260" s="600"/>
    </row>
    <row r="261" spans="1:6" ht="12.75" customHeight="1" x14ac:dyDescent="0.25">
      <c r="A261" s="602" t="s">
        <v>84</v>
      </c>
      <c r="B261" s="590">
        <v>12020606</v>
      </c>
      <c r="C261" s="591" t="s">
        <v>991</v>
      </c>
      <c r="D261" s="593">
        <v>2000000</v>
      </c>
      <c r="E261" s="600">
        <v>4000000</v>
      </c>
      <c r="F261" s="600">
        <v>4000000</v>
      </c>
    </row>
    <row r="262" spans="1:6" s="595" customFormat="1" ht="12.75" customHeight="1" x14ac:dyDescent="0.25">
      <c r="A262" s="602" t="s">
        <v>84</v>
      </c>
      <c r="B262" s="587"/>
      <c r="C262" s="594" t="s">
        <v>528</v>
      </c>
      <c r="D262" s="715">
        <f>SUM(D261)</f>
        <v>2000000</v>
      </c>
      <c r="E262" s="601">
        <f>SUM(E261)</f>
        <v>4000000</v>
      </c>
      <c r="F262" s="601">
        <f>SUM(F261)</f>
        <v>4000000</v>
      </c>
    </row>
    <row r="263" spans="1:6" ht="12.75" customHeight="1" x14ac:dyDescent="0.25">
      <c r="A263" s="602" t="s">
        <v>187</v>
      </c>
      <c r="B263" s="590"/>
      <c r="C263" s="594" t="s">
        <v>638</v>
      </c>
      <c r="D263" s="593"/>
      <c r="E263" s="600"/>
      <c r="F263" s="600"/>
    </row>
    <row r="264" spans="1:6" ht="12.75" customHeight="1" x14ac:dyDescent="0.25">
      <c r="A264" s="602" t="s">
        <v>187</v>
      </c>
      <c r="B264" s="590">
        <v>12020452</v>
      </c>
      <c r="C264" s="591" t="s">
        <v>635</v>
      </c>
      <c r="D264" s="593"/>
      <c r="E264" s="600">
        <v>3000000</v>
      </c>
      <c r="F264" s="600">
        <v>3000000</v>
      </c>
    </row>
    <row r="265" spans="1:6" ht="12.75" customHeight="1" x14ac:dyDescent="0.25">
      <c r="A265" s="602" t="s">
        <v>187</v>
      </c>
      <c r="B265" s="590">
        <v>12020606</v>
      </c>
      <c r="C265" s="591" t="s">
        <v>991</v>
      </c>
      <c r="D265" s="593"/>
      <c r="E265" s="600">
        <v>2000000</v>
      </c>
      <c r="F265" s="600">
        <v>2000000</v>
      </c>
    </row>
    <row r="266" spans="1:6" ht="12.75" customHeight="1" x14ac:dyDescent="0.25">
      <c r="A266" s="602" t="s">
        <v>187</v>
      </c>
      <c r="B266" s="590">
        <v>12020701</v>
      </c>
      <c r="C266" s="591" t="s">
        <v>1017</v>
      </c>
      <c r="D266" s="593"/>
      <c r="E266" s="600">
        <v>1000000</v>
      </c>
      <c r="F266" s="600">
        <v>1000000</v>
      </c>
    </row>
    <row r="267" spans="1:6" ht="12.75" customHeight="1" x14ac:dyDescent="0.25">
      <c r="A267" s="602" t="s">
        <v>187</v>
      </c>
      <c r="B267" s="590">
        <v>12020707</v>
      </c>
      <c r="C267" s="591" t="s">
        <v>1018</v>
      </c>
      <c r="D267" s="593"/>
      <c r="E267" s="600">
        <v>1000000</v>
      </c>
      <c r="F267" s="600">
        <v>1000000</v>
      </c>
    </row>
    <row r="268" spans="1:6" ht="12.75" customHeight="1" x14ac:dyDescent="0.25">
      <c r="A268" s="602" t="s">
        <v>187</v>
      </c>
      <c r="B268" s="590">
        <v>12021103</v>
      </c>
      <c r="C268" s="591" t="s">
        <v>639</v>
      </c>
      <c r="D268" s="593"/>
      <c r="E268" s="600">
        <v>3000000</v>
      </c>
      <c r="F268" s="600">
        <v>3000000</v>
      </c>
    </row>
    <row r="269" spans="1:6" s="595" customFormat="1" ht="12.75" customHeight="1" x14ac:dyDescent="0.25">
      <c r="A269" s="602" t="s">
        <v>187</v>
      </c>
      <c r="B269" s="587"/>
      <c r="C269" s="594" t="s">
        <v>528</v>
      </c>
      <c r="D269" s="715"/>
      <c r="E269" s="601">
        <f>SUM(E264:E268)</f>
        <v>10000000</v>
      </c>
      <c r="F269" s="601">
        <f>SUM(F264:F268)</f>
        <v>10000000</v>
      </c>
    </row>
    <row r="270" spans="1:6" ht="12.75" customHeight="1" x14ac:dyDescent="0.25">
      <c r="A270" s="602" t="s">
        <v>190</v>
      </c>
      <c r="B270" s="590"/>
      <c r="C270" s="594" t="s">
        <v>1693</v>
      </c>
      <c r="D270" s="593"/>
      <c r="E270" s="600"/>
      <c r="F270" s="600"/>
    </row>
    <row r="271" spans="1:6" ht="12.75" customHeight="1" x14ac:dyDescent="0.25">
      <c r="A271" s="602" t="s">
        <v>190</v>
      </c>
      <c r="B271" s="590">
        <v>12020453</v>
      </c>
      <c r="C271" s="591" t="s">
        <v>605</v>
      </c>
      <c r="D271" s="593"/>
      <c r="E271" s="600">
        <v>2500000</v>
      </c>
      <c r="F271" s="600">
        <v>2500000</v>
      </c>
    </row>
    <row r="272" spans="1:6" ht="12.75" customHeight="1" x14ac:dyDescent="0.25">
      <c r="A272" s="602" t="s">
        <v>190</v>
      </c>
      <c r="B272" s="590">
        <v>12020712</v>
      </c>
      <c r="C272" s="591" t="s">
        <v>1008</v>
      </c>
      <c r="D272" s="593"/>
      <c r="E272" s="600">
        <v>5500000</v>
      </c>
      <c r="F272" s="600">
        <v>5500000</v>
      </c>
    </row>
    <row r="273" spans="1:6" s="595" customFormat="1" ht="12.75" customHeight="1" x14ac:dyDescent="0.25">
      <c r="A273" s="602" t="s">
        <v>190</v>
      </c>
      <c r="B273" s="587"/>
      <c r="C273" s="594" t="s">
        <v>528</v>
      </c>
      <c r="D273" s="715"/>
      <c r="E273" s="601">
        <f>SUM(E271:E272)</f>
        <v>8000000</v>
      </c>
      <c r="F273" s="601">
        <f>SUM(F271:F272)</f>
        <v>8000000</v>
      </c>
    </row>
    <row r="274" spans="1:6" ht="12.75" customHeight="1" x14ac:dyDescent="0.25">
      <c r="A274" s="602" t="s">
        <v>192</v>
      </c>
      <c r="B274" s="590"/>
      <c r="C274" s="594" t="s">
        <v>641</v>
      </c>
      <c r="D274" s="593"/>
      <c r="E274" s="600"/>
      <c r="F274" s="600"/>
    </row>
    <row r="275" spans="1:6" ht="12.75" customHeight="1" x14ac:dyDescent="0.25">
      <c r="A275" s="602" t="s">
        <v>192</v>
      </c>
      <c r="B275" s="590">
        <v>12020452</v>
      </c>
      <c r="C275" s="591" t="s">
        <v>635</v>
      </c>
      <c r="D275" s="593"/>
      <c r="E275" s="600">
        <v>3000000</v>
      </c>
      <c r="F275" s="600">
        <v>3000000</v>
      </c>
    </row>
    <row r="276" spans="1:6" ht="12.75" customHeight="1" x14ac:dyDescent="0.25">
      <c r="A276" s="602" t="s">
        <v>192</v>
      </c>
      <c r="B276" s="590">
        <v>12020606</v>
      </c>
      <c r="C276" s="591" t="s">
        <v>991</v>
      </c>
      <c r="D276" s="593"/>
      <c r="E276" s="600">
        <v>600000</v>
      </c>
      <c r="F276" s="600">
        <v>600000</v>
      </c>
    </row>
    <row r="277" spans="1:6" s="595" customFormat="1" ht="12.75" customHeight="1" x14ac:dyDescent="0.25">
      <c r="A277" s="602" t="s">
        <v>192</v>
      </c>
      <c r="B277" s="587"/>
      <c r="C277" s="594" t="s">
        <v>528</v>
      </c>
      <c r="D277" s="715"/>
      <c r="E277" s="601">
        <f>SUM(E275:E276)</f>
        <v>3600000</v>
      </c>
      <c r="F277" s="601">
        <f>SUM(F275:F276)</f>
        <v>3600000</v>
      </c>
    </row>
    <row r="278" spans="1:6" ht="12.75" customHeight="1" x14ac:dyDescent="0.25">
      <c r="A278" s="602" t="s">
        <v>196</v>
      </c>
      <c r="B278" s="590"/>
      <c r="C278" s="594" t="s">
        <v>1089</v>
      </c>
      <c r="D278" s="593"/>
      <c r="E278" s="600"/>
      <c r="F278" s="600"/>
    </row>
    <row r="279" spans="1:6" ht="12.75" customHeight="1" x14ac:dyDescent="0.25">
      <c r="A279" s="602" t="s">
        <v>196</v>
      </c>
      <c r="B279" s="590">
        <v>12020452</v>
      </c>
      <c r="C279" s="591" t="s">
        <v>635</v>
      </c>
      <c r="D279" s="593"/>
      <c r="E279" s="600">
        <v>3000000</v>
      </c>
      <c r="F279" s="600">
        <v>3000000</v>
      </c>
    </row>
    <row r="280" spans="1:6" ht="12.75" customHeight="1" x14ac:dyDescent="0.25">
      <c r="A280" s="602" t="s">
        <v>196</v>
      </c>
      <c r="B280" s="590">
        <v>12020606</v>
      </c>
      <c r="C280" s="591" t="s">
        <v>991</v>
      </c>
      <c r="D280" s="593"/>
      <c r="E280" s="600">
        <v>1200000</v>
      </c>
      <c r="F280" s="600">
        <v>1200000</v>
      </c>
    </row>
    <row r="281" spans="1:6" s="595" customFormat="1" ht="12.75" customHeight="1" x14ac:dyDescent="0.25">
      <c r="A281" s="602" t="s">
        <v>196</v>
      </c>
      <c r="B281" s="587"/>
      <c r="C281" s="594" t="s">
        <v>528</v>
      </c>
      <c r="D281" s="715"/>
      <c r="E281" s="601">
        <f>SUM(E279:E280)</f>
        <v>4200000</v>
      </c>
      <c r="F281" s="601">
        <f>SUM(F279:F280)</f>
        <v>4200000</v>
      </c>
    </row>
    <row r="282" spans="1:6" ht="12.75" customHeight="1" x14ac:dyDescent="0.25">
      <c r="A282" s="599" t="s">
        <v>105</v>
      </c>
      <c r="B282" s="590"/>
      <c r="C282" s="594" t="s">
        <v>108</v>
      </c>
      <c r="D282" s="593"/>
      <c r="E282" s="600"/>
      <c r="F282" s="600"/>
    </row>
    <row r="283" spans="1:6" ht="12.75" customHeight="1" x14ac:dyDescent="0.25">
      <c r="A283" s="599" t="s">
        <v>105</v>
      </c>
      <c r="B283" s="590">
        <v>12020134</v>
      </c>
      <c r="C283" s="591" t="s">
        <v>642</v>
      </c>
      <c r="D283" s="593"/>
      <c r="E283" s="600">
        <v>1000000</v>
      </c>
      <c r="F283" s="600">
        <v>1000000</v>
      </c>
    </row>
    <row r="284" spans="1:6" ht="12.75" customHeight="1" x14ac:dyDescent="0.25">
      <c r="A284" s="599" t="s">
        <v>105</v>
      </c>
      <c r="B284" s="590">
        <v>12020136</v>
      </c>
      <c r="C284" s="591" t="s">
        <v>551</v>
      </c>
      <c r="D284" s="593"/>
      <c r="E284" s="600">
        <v>100000</v>
      </c>
      <c r="F284" s="600">
        <v>100000</v>
      </c>
    </row>
    <row r="285" spans="1:6" s="595" customFormat="1" ht="12.75" customHeight="1" x14ac:dyDescent="0.25">
      <c r="A285" s="599" t="s">
        <v>105</v>
      </c>
      <c r="B285" s="587"/>
      <c r="C285" s="594" t="s">
        <v>528</v>
      </c>
      <c r="D285" s="715"/>
      <c r="E285" s="601">
        <f>SUM(E283:E284)</f>
        <v>1100000</v>
      </c>
      <c r="F285" s="601">
        <f>SUM(F283:F284)</f>
        <v>1100000</v>
      </c>
    </row>
    <row r="286" spans="1:6" ht="12.75" customHeight="1" x14ac:dyDescent="0.25">
      <c r="A286" s="599" t="s">
        <v>130</v>
      </c>
      <c r="B286" s="590"/>
      <c r="C286" s="594" t="s">
        <v>131</v>
      </c>
      <c r="D286" s="593"/>
      <c r="E286" s="600"/>
      <c r="F286" s="600"/>
    </row>
    <row r="287" spans="1:6" ht="12.75" customHeight="1" x14ac:dyDescent="0.25">
      <c r="A287" s="599" t="s">
        <v>130</v>
      </c>
      <c r="B287" s="590">
        <v>12020441</v>
      </c>
      <c r="C287" s="591" t="s">
        <v>634</v>
      </c>
      <c r="D287" s="593">
        <v>265883</v>
      </c>
      <c r="E287" s="600">
        <v>1000000</v>
      </c>
      <c r="F287" s="600">
        <v>1000000</v>
      </c>
    </row>
    <row r="288" spans="1:6" ht="12.75" customHeight="1" x14ac:dyDescent="0.25">
      <c r="A288" s="599" t="s">
        <v>130</v>
      </c>
      <c r="B288" s="590">
        <v>12020507</v>
      </c>
      <c r="C288" s="591" t="s">
        <v>1019</v>
      </c>
      <c r="D288" s="593"/>
      <c r="E288" s="600">
        <v>200000</v>
      </c>
      <c r="F288" s="600">
        <v>200000</v>
      </c>
    </row>
    <row r="289" spans="1:6" ht="12.75" customHeight="1" x14ac:dyDescent="0.25">
      <c r="A289" s="599" t="s">
        <v>130</v>
      </c>
      <c r="B289" s="590">
        <v>12020707</v>
      </c>
      <c r="C289" s="591" t="s">
        <v>1018</v>
      </c>
      <c r="D289" s="593"/>
      <c r="E289" s="600">
        <v>2000000</v>
      </c>
      <c r="F289" s="600">
        <v>2000000</v>
      </c>
    </row>
    <row r="290" spans="1:6" ht="12.75" customHeight="1" x14ac:dyDescent="0.25">
      <c r="A290" s="599" t="s">
        <v>130</v>
      </c>
      <c r="B290" s="590">
        <v>12020710</v>
      </c>
      <c r="C290" s="591" t="s">
        <v>1010</v>
      </c>
      <c r="D290" s="593">
        <v>285938</v>
      </c>
      <c r="E290" s="600">
        <v>600000</v>
      </c>
      <c r="F290" s="600">
        <v>600000</v>
      </c>
    </row>
    <row r="291" spans="1:6" s="595" customFormat="1" ht="12.75" customHeight="1" x14ac:dyDescent="0.25">
      <c r="A291" s="599" t="s">
        <v>130</v>
      </c>
      <c r="B291" s="587"/>
      <c r="C291" s="594" t="s">
        <v>528</v>
      </c>
      <c r="D291" s="601">
        <f>SUM(D287:D290)</f>
        <v>551821</v>
      </c>
      <c r="E291" s="601">
        <f>SUM(E287:E290)</f>
        <v>3800000</v>
      </c>
      <c r="F291" s="601">
        <f>SUM(F287:F290)</f>
        <v>3800000</v>
      </c>
    </row>
    <row r="292" spans="1:6" ht="12.75" customHeight="1" x14ac:dyDescent="0.25">
      <c r="A292" s="599" t="s">
        <v>112</v>
      </c>
      <c r="B292" s="590"/>
      <c r="C292" s="594" t="s">
        <v>643</v>
      </c>
      <c r="D292" s="593"/>
      <c r="E292" s="600"/>
      <c r="F292" s="600"/>
    </row>
    <row r="293" spans="1:6" ht="12.75" customHeight="1" x14ac:dyDescent="0.25">
      <c r="A293" s="599" t="s">
        <v>112</v>
      </c>
      <c r="B293" s="590">
        <v>12020612</v>
      </c>
      <c r="C293" s="591" t="s">
        <v>1020</v>
      </c>
      <c r="D293" s="593">
        <v>5195791</v>
      </c>
      <c r="E293" s="600">
        <v>0</v>
      </c>
      <c r="F293" s="600">
        <v>0</v>
      </c>
    </row>
    <row r="294" spans="1:6" ht="12.75" customHeight="1" x14ac:dyDescent="0.25">
      <c r="A294" s="599" t="s">
        <v>112</v>
      </c>
      <c r="B294" s="590">
        <v>12020700</v>
      </c>
      <c r="C294" s="591" t="s">
        <v>1018</v>
      </c>
      <c r="D294" s="593">
        <v>0</v>
      </c>
      <c r="E294" s="600">
        <v>5000000</v>
      </c>
      <c r="F294" s="600">
        <v>5000000</v>
      </c>
    </row>
    <row r="295" spans="1:6" ht="12.75" customHeight="1" x14ac:dyDescent="0.25">
      <c r="A295" s="599" t="s">
        <v>112</v>
      </c>
      <c r="B295" s="590">
        <v>12020702</v>
      </c>
      <c r="C295" s="591" t="s">
        <v>1021</v>
      </c>
      <c r="D295" s="593"/>
      <c r="E295" s="600">
        <v>1300000</v>
      </c>
      <c r="F295" s="600">
        <v>1300000</v>
      </c>
    </row>
    <row r="296" spans="1:6" s="595" customFormat="1" ht="12.75" customHeight="1" x14ac:dyDescent="0.25">
      <c r="A296" s="599" t="s">
        <v>112</v>
      </c>
      <c r="B296" s="587"/>
      <c r="C296" s="594" t="s">
        <v>528</v>
      </c>
      <c r="D296" s="601">
        <f>SUM(D293:D295)</f>
        <v>5195791</v>
      </c>
      <c r="E296" s="601">
        <f>SUM(E293:E295)</f>
        <v>6300000</v>
      </c>
      <c r="F296" s="601">
        <f>SUM(F293:F295)</f>
        <v>6300000</v>
      </c>
    </row>
    <row r="297" spans="1:6" ht="12.75" customHeight="1" x14ac:dyDescent="0.25">
      <c r="A297" s="599" t="s">
        <v>132</v>
      </c>
      <c r="B297" s="590"/>
      <c r="C297" s="594" t="s">
        <v>644</v>
      </c>
      <c r="D297" s="593"/>
      <c r="E297" s="600"/>
      <c r="F297" s="600"/>
    </row>
    <row r="298" spans="1:6" ht="12.75" customHeight="1" x14ac:dyDescent="0.25">
      <c r="A298" s="599" t="s">
        <v>132</v>
      </c>
      <c r="B298" s="590">
        <v>12020606</v>
      </c>
      <c r="C298" s="591" t="s">
        <v>991</v>
      </c>
      <c r="D298" s="593"/>
      <c r="E298" s="600">
        <v>800000</v>
      </c>
      <c r="F298" s="600">
        <v>800000</v>
      </c>
    </row>
    <row r="299" spans="1:6" s="595" customFormat="1" ht="12.75" customHeight="1" x14ac:dyDescent="0.25">
      <c r="A299" s="599" t="s">
        <v>132</v>
      </c>
      <c r="B299" s="587"/>
      <c r="C299" s="594" t="s">
        <v>528</v>
      </c>
      <c r="D299" s="715"/>
      <c r="E299" s="601">
        <f>SUM(E298)</f>
        <v>800000</v>
      </c>
      <c r="F299" s="601">
        <f>SUM(F298)</f>
        <v>800000</v>
      </c>
    </row>
    <row r="300" spans="1:6" ht="12.75" customHeight="1" x14ac:dyDescent="0.25">
      <c r="A300" s="599" t="s">
        <v>139</v>
      </c>
      <c r="B300" s="590"/>
      <c r="C300" s="594" t="s">
        <v>645</v>
      </c>
      <c r="D300" s="593"/>
      <c r="E300" s="600"/>
      <c r="F300" s="600"/>
    </row>
    <row r="301" spans="1:6" ht="12.75" customHeight="1" x14ac:dyDescent="0.25">
      <c r="A301" s="599" t="s">
        <v>139</v>
      </c>
      <c r="B301" s="590">
        <v>12020452</v>
      </c>
      <c r="C301" s="591" t="s">
        <v>635</v>
      </c>
      <c r="D301" s="593"/>
      <c r="E301" s="600">
        <v>5000000</v>
      </c>
      <c r="F301" s="600">
        <v>5000000</v>
      </c>
    </row>
    <row r="302" spans="1:6" ht="12.75" customHeight="1" x14ac:dyDescent="0.25">
      <c r="A302" s="599" t="s">
        <v>139</v>
      </c>
      <c r="B302" s="590">
        <v>12020606</v>
      </c>
      <c r="C302" s="591" t="s">
        <v>991</v>
      </c>
      <c r="D302" s="593"/>
      <c r="E302" s="600">
        <v>800000</v>
      </c>
      <c r="F302" s="600">
        <v>800000</v>
      </c>
    </row>
    <row r="303" spans="1:6" s="595" customFormat="1" ht="12.75" customHeight="1" x14ac:dyDescent="0.25">
      <c r="A303" s="599" t="s">
        <v>139</v>
      </c>
      <c r="B303" s="587"/>
      <c r="C303" s="594" t="s">
        <v>528</v>
      </c>
      <c r="D303" s="715"/>
      <c r="E303" s="601">
        <f>SUM(E301:E302)</f>
        <v>5800000</v>
      </c>
      <c r="F303" s="601">
        <f>SUM(F301:F302)</f>
        <v>5800000</v>
      </c>
    </row>
    <row r="304" spans="1:6" ht="12.75" customHeight="1" x14ac:dyDescent="0.25">
      <c r="A304" s="599" t="s">
        <v>199</v>
      </c>
      <c r="B304" s="590"/>
      <c r="C304" s="594" t="s">
        <v>200</v>
      </c>
      <c r="D304" s="593"/>
      <c r="E304" s="600"/>
      <c r="F304" s="600"/>
    </row>
    <row r="305" spans="1:6" ht="12.75" customHeight="1" x14ac:dyDescent="0.25">
      <c r="A305" s="599" t="s">
        <v>199</v>
      </c>
      <c r="B305" s="590">
        <v>12020436</v>
      </c>
      <c r="C305" s="591" t="s">
        <v>646</v>
      </c>
      <c r="D305" s="593"/>
      <c r="E305" s="600">
        <v>0</v>
      </c>
      <c r="F305" s="600">
        <v>0</v>
      </c>
    </row>
    <row r="306" spans="1:6" ht="12.75" customHeight="1" x14ac:dyDescent="0.25">
      <c r="A306" s="599" t="s">
        <v>199</v>
      </c>
      <c r="B306" s="590">
        <v>12020449</v>
      </c>
      <c r="C306" s="591" t="s">
        <v>647</v>
      </c>
      <c r="D306" s="593">
        <v>2501500</v>
      </c>
      <c r="E306" s="600">
        <v>3000000</v>
      </c>
      <c r="F306" s="600">
        <v>3000000</v>
      </c>
    </row>
    <row r="307" spans="1:6" ht="12.75" customHeight="1" x14ac:dyDescent="0.25">
      <c r="A307" s="599" t="s">
        <v>199</v>
      </c>
      <c r="B307" s="590">
        <v>12020450</v>
      </c>
      <c r="C307" s="591" t="s">
        <v>555</v>
      </c>
      <c r="D307" s="593"/>
      <c r="E307" s="600">
        <v>3000000</v>
      </c>
      <c r="F307" s="600">
        <v>3000000</v>
      </c>
    </row>
    <row r="308" spans="1:6" ht="12.75" customHeight="1" x14ac:dyDescent="0.25">
      <c r="A308" s="599" t="s">
        <v>199</v>
      </c>
      <c r="B308" s="590">
        <v>12020451</v>
      </c>
      <c r="C308" s="591" t="s">
        <v>648</v>
      </c>
      <c r="D308" s="593"/>
      <c r="E308" s="600">
        <v>0</v>
      </c>
      <c r="F308" s="600">
        <v>0</v>
      </c>
    </row>
    <row r="309" spans="1:6" ht="12.75" customHeight="1" x14ac:dyDescent="0.25">
      <c r="A309" s="599" t="s">
        <v>199</v>
      </c>
      <c r="B309" s="590">
        <v>12020454</v>
      </c>
      <c r="C309" s="591" t="s">
        <v>649</v>
      </c>
      <c r="D309" s="593"/>
      <c r="E309" s="600">
        <v>100000</v>
      </c>
      <c r="F309" s="600">
        <v>100000</v>
      </c>
    </row>
    <row r="310" spans="1:6" ht="12.75" customHeight="1" x14ac:dyDescent="0.25">
      <c r="A310" s="599" t="s">
        <v>199</v>
      </c>
      <c r="B310" s="590">
        <v>12020471</v>
      </c>
      <c r="C310" s="591" t="s">
        <v>650</v>
      </c>
      <c r="D310" s="593"/>
      <c r="E310" s="600">
        <v>0</v>
      </c>
      <c r="F310" s="600">
        <v>0</v>
      </c>
    </row>
    <row r="311" spans="1:6" ht="12.75" customHeight="1" x14ac:dyDescent="0.25">
      <c r="A311" s="599" t="s">
        <v>199</v>
      </c>
      <c r="B311" s="590">
        <v>12020472</v>
      </c>
      <c r="C311" s="591" t="s">
        <v>651</v>
      </c>
      <c r="D311" s="593"/>
      <c r="E311" s="600">
        <v>500000</v>
      </c>
      <c r="F311" s="600">
        <v>500000</v>
      </c>
    </row>
    <row r="312" spans="1:6" ht="12.75" customHeight="1" x14ac:dyDescent="0.25">
      <c r="A312" s="599" t="s">
        <v>199</v>
      </c>
      <c r="B312" s="590">
        <v>12020502</v>
      </c>
      <c r="C312" s="591" t="s">
        <v>652</v>
      </c>
      <c r="D312" s="593"/>
      <c r="E312" s="600">
        <v>200000</v>
      </c>
      <c r="F312" s="600">
        <v>200000</v>
      </c>
    </row>
    <row r="313" spans="1:6" ht="12.75" customHeight="1" x14ac:dyDescent="0.25">
      <c r="A313" s="599" t="s">
        <v>199</v>
      </c>
      <c r="B313" s="590">
        <v>12020511</v>
      </c>
      <c r="C313" s="591" t="s">
        <v>653</v>
      </c>
      <c r="D313" s="593"/>
      <c r="E313" s="600">
        <v>100000</v>
      </c>
      <c r="F313" s="600">
        <v>100000</v>
      </c>
    </row>
    <row r="314" spans="1:6" s="595" customFormat="1" ht="12.75" customHeight="1" x14ac:dyDescent="0.25">
      <c r="A314" s="599" t="s">
        <v>199</v>
      </c>
      <c r="B314" s="587"/>
      <c r="C314" s="594" t="s">
        <v>528</v>
      </c>
      <c r="D314" s="601">
        <f>SUM(D305:D313)</f>
        <v>2501500</v>
      </c>
      <c r="E314" s="601">
        <f>SUM(E305:E313)</f>
        <v>6900000</v>
      </c>
      <c r="F314" s="601">
        <f>SUM(F305:F313)</f>
        <v>6900000</v>
      </c>
    </row>
    <row r="315" spans="1:6" s="595" customFormat="1" ht="12.75" customHeight="1" x14ac:dyDescent="0.25">
      <c r="A315" s="599"/>
      <c r="B315" s="587"/>
      <c r="C315" s="594"/>
      <c r="D315" s="601"/>
      <c r="E315" s="601"/>
      <c r="F315" s="601"/>
    </row>
    <row r="316" spans="1:6" s="595" customFormat="1" ht="12.75" customHeight="1" x14ac:dyDescent="0.25">
      <c r="A316" s="599"/>
      <c r="B316" s="587"/>
      <c r="C316" s="594" t="s">
        <v>654</v>
      </c>
      <c r="D316" s="601">
        <f>D14+D18+D24+D29+D36+D39+D42+D46+D49+D56+D59+D62+D65+D68+D89+D92+D101+D114+D137+D144+D147+D150+D153+D168+D171+D174+D178+D194+D200+D203+D211+D227+D230+D234+D237+D240+D243+D246+D255+D259+D262+D269+D273+D277+D281+D285+D291+D296+D299+D303+D314</f>
        <v>2755797027</v>
      </c>
      <c r="E316" s="601">
        <f>E14+E18+E24+E29+E36+E39+E42+E46+E49+E56+E59+E62+E65+E68+E89+E92+E101+E114+E137+E144+E147+E150+E153+E168+E171+E174+E178+E194+E200+E203+E211+E227+E230+E234+E237+E240+E243+E246+E255+E259+E262+E269+E273+E277+E281+E285+E291+E296+E299+E303+E314</f>
        <v>6032895848</v>
      </c>
      <c r="F316" s="601">
        <f>F14+F18+F24+F29+F36+F39+F42+F46+F49+F56+F59+F62+F65+F68+F89+F92+F101+F114+F137+F144+F147+F150+F153+F168+F171+F174+F178+F194+F200+F203+F211+F227+F230+F234+F237+F240+F243+F246+F255+F259+F262+F269+F273+F277+F281+F285+F291+F296+F299+F303+F314</f>
        <v>5442495668</v>
      </c>
    </row>
    <row r="317" spans="1:6" x14ac:dyDescent="0.25">
      <c r="A317" s="590"/>
      <c r="B317" s="590"/>
      <c r="C317" s="594" t="s">
        <v>655</v>
      </c>
      <c r="D317" s="593"/>
      <c r="E317" s="592"/>
      <c r="F317" s="592"/>
    </row>
    <row r="318" spans="1:6" x14ac:dyDescent="0.25">
      <c r="A318" s="590"/>
      <c r="B318" s="590"/>
      <c r="C318" s="594" t="s">
        <v>1902</v>
      </c>
      <c r="D318" s="593"/>
      <c r="E318" s="592"/>
      <c r="F318" s="592"/>
    </row>
    <row r="319" spans="1:6" x14ac:dyDescent="0.25">
      <c r="A319" s="590"/>
      <c r="B319" s="590">
        <v>13010103</v>
      </c>
      <c r="C319" s="591" t="s">
        <v>1901</v>
      </c>
      <c r="D319" s="593">
        <v>76822337</v>
      </c>
      <c r="E319" s="592">
        <v>0</v>
      </c>
      <c r="F319" s="592">
        <v>0</v>
      </c>
    </row>
    <row r="320" spans="1:6" x14ac:dyDescent="0.25">
      <c r="A320" s="590"/>
      <c r="B320" s="590"/>
      <c r="C320" s="594" t="s">
        <v>1903</v>
      </c>
      <c r="D320" s="715">
        <f>SUM(D319)</f>
        <v>76822337</v>
      </c>
      <c r="E320" s="592"/>
      <c r="F320" s="592"/>
    </row>
    <row r="321" spans="1:6" x14ac:dyDescent="0.25">
      <c r="A321" s="590"/>
      <c r="B321" s="590"/>
      <c r="C321" s="594" t="s">
        <v>656</v>
      </c>
      <c r="D321" s="593"/>
      <c r="E321" s="601"/>
      <c r="F321" s="601"/>
    </row>
    <row r="322" spans="1:6" x14ac:dyDescent="0.25">
      <c r="A322" s="590"/>
      <c r="B322" s="590">
        <v>13020301</v>
      </c>
      <c r="C322" s="591" t="s">
        <v>657</v>
      </c>
      <c r="D322" s="593"/>
      <c r="E322" s="607">
        <v>0</v>
      </c>
      <c r="F322" s="607">
        <v>0</v>
      </c>
    </row>
    <row r="323" spans="1:6" x14ac:dyDescent="0.25">
      <c r="A323" s="590"/>
      <c r="B323" s="590">
        <v>13020301</v>
      </c>
      <c r="C323" s="591" t="s">
        <v>658</v>
      </c>
      <c r="D323" s="593"/>
      <c r="E323" s="616" t="s">
        <v>664</v>
      </c>
      <c r="F323" s="616" t="s">
        <v>664</v>
      </c>
    </row>
    <row r="324" spans="1:6" x14ac:dyDescent="0.25">
      <c r="A324" s="590"/>
      <c r="B324" s="590">
        <v>13020301</v>
      </c>
      <c r="C324" s="591" t="s">
        <v>659</v>
      </c>
      <c r="D324" s="593"/>
      <c r="E324" s="607">
        <v>250000000</v>
      </c>
      <c r="F324" s="607">
        <v>250000000</v>
      </c>
    </row>
    <row r="325" spans="1:6" x14ac:dyDescent="0.25">
      <c r="A325" s="590"/>
      <c r="B325" s="590"/>
      <c r="C325" s="594" t="s">
        <v>660</v>
      </c>
      <c r="D325" s="617">
        <f>SUM(D322:D324)</f>
        <v>0</v>
      </c>
      <c r="E325" s="617">
        <f>SUM(E322:E324)</f>
        <v>250000000</v>
      </c>
      <c r="F325" s="617">
        <f>SUM(F322:F324)</f>
        <v>250000000</v>
      </c>
    </row>
    <row r="326" spans="1:6" x14ac:dyDescent="0.25">
      <c r="A326" s="599"/>
      <c r="B326" s="590">
        <v>13020400</v>
      </c>
      <c r="C326" s="594" t="s">
        <v>661</v>
      </c>
      <c r="D326" s="593"/>
      <c r="E326" s="607"/>
      <c r="F326" s="607"/>
    </row>
    <row r="327" spans="1:6" x14ac:dyDescent="0.25">
      <c r="A327" s="590"/>
      <c r="B327" s="590">
        <v>13020401</v>
      </c>
      <c r="C327" s="591" t="s">
        <v>662</v>
      </c>
      <c r="D327" s="593"/>
      <c r="E327" s="616" t="s">
        <v>664</v>
      </c>
      <c r="F327" s="616" t="s">
        <v>664</v>
      </c>
    </row>
    <row r="328" spans="1:6" x14ac:dyDescent="0.25">
      <c r="A328" s="590"/>
      <c r="B328" s="590">
        <v>13020401</v>
      </c>
      <c r="C328" s="591" t="s">
        <v>663</v>
      </c>
      <c r="D328" s="593"/>
      <c r="E328" s="616" t="s">
        <v>664</v>
      </c>
      <c r="F328" s="616" t="s">
        <v>664</v>
      </c>
    </row>
    <row r="329" spans="1:6" x14ac:dyDescent="0.25">
      <c r="A329" s="590"/>
      <c r="B329" s="590">
        <v>13020401</v>
      </c>
      <c r="C329" s="591" t="s">
        <v>665</v>
      </c>
      <c r="D329" s="593"/>
      <c r="E329" s="616" t="s">
        <v>664</v>
      </c>
      <c r="F329" s="616" t="s">
        <v>664</v>
      </c>
    </row>
    <row r="330" spans="1:6" x14ac:dyDescent="0.25">
      <c r="A330" s="590"/>
      <c r="B330" s="590">
        <v>13020401</v>
      </c>
      <c r="C330" s="591" t="s">
        <v>666</v>
      </c>
      <c r="D330" s="593">
        <v>2268000000</v>
      </c>
      <c r="E330" s="607">
        <f>(4200000000+1800000000)-250000000</f>
        <v>5750000000</v>
      </c>
      <c r="F330" s="607">
        <v>1500000000</v>
      </c>
    </row>
    <row r="331" spans="1:6" x14ac:dyDescent="0.25">
      <c r="A331" s="590"/>
      <c r="B331" s="590">
        <v>13020401</v>
      </c>
      <c r="C331" s="591" t="s">
        <v>667</v>
      </c>
      <c r="D331" s="593"/>
      <c r="E331" s="616" t="s">
        <v>664</v>
      </c>
      <c r="F331" s="616" t="s">
        <v>664</v>
      </c>
    </row>
    <row r="332" spans="1:6" x14ac:dyDescent="0.25">
      <c r="A332" s="590"/>
      <c r="B332" s="590">
        <v>13020401</v>
      </c>
      <c r="C332" s="591" t="s">
        <v>668</v>
      </c>
      <c r="D332" s="593"/>
      <c r="E332" s="616" t="s">
        <v>664</v>
      </c>
      <c r="F332" s="616" t="s">
        <v>664</v>
      </c>
    </row>
    <row r="333" spans="1:6" x14ac:dyDescent="0.25">
      <c r="A333" s="590"/>
      <c r="B333" s="590">
        <v>13020401</v>
      </c>
      <c r="C333" s="591" t="s">
        <v>1086</v>
      </c>
      <c r="D333" s="593"/>
      <c r="E333" s="616">
        <v>3200000000</v>
      </c>
      <c r="F333" s="616">
        <v>2200000000</v>
      </c>
    </row>
    <row r="334" spans="1:6" x14ac:dyDescent="0.25">
      <c r="A334" s="590"/>
      <c r="B334" s="590">
        <v>13020401</v>
      </c>
      <c r="C334" s="591" t="s">
        <v>1087</v>
      </c>
      <c r="D334" s="593"/>
      <c r="E334" s="616">
        <v>300000000</v>
      </c>
      <c r="F334" s="616">
        <v>300000000</v>
      </c>
    </row>
    <row r="335" spans="1:6" x14ac:dyDescent="0.25">
      <c r="A335" s="590"/>
      <c r="B335" s="590"/>
      <c r="C335" s="594" t="s">
        <v>669</v>
      </c>
      <c r="D335" s="617">
        <f>SUM(D327:D334)</f>
        <v>2268000000</v>
      </c>
      <c r="E335" s="617">
        <f>SUM(E327:E334)</f>
        <v>9250000000</v>
      </c>
      <c r="F335" s="617">
        <f>SUM(F327:F334)</f>
        <v>4000000000</v>
      </c>
    </row>
    <row r="336" spans="1:6" x14ac:dyDescent="0.25">
      <c r="A336" s="590"/>
      <c r="B336" s="590">
        <v>14030201</v>
      </c>
      <c r="C336" s="591" t="s">
        <v>670</v>
      </c>
      <c r="D336" s="593"/>
      <c r="E336" s="616" t="s">
        <v>664</v>
      </c>
      <c r="F336" s="616" t="s">
        <v>664</v>
      </c>
    </row>
    <row r="337" spans="1:6" x14ac:dyDescent="0.25">
      <c r="A337" s="590"/>
      <c r="B337" s="590">
        <v>14030201</v>
      </c>
      <c r="C337" s="591" t="s">
        <v>671</v>
      </c>
      <c r="D337" s="593"/>
      <c r="E337" s="616" t="s">
        <v>664</v>
      </c>
      <c r="F337" s="616" t="s">
        <v>664</v>
      </c>
    </row>
    <row r="338" spans="1:6" x14ac:dyDescent="0.25">
      <c r="A338" s="590"/>
      <c r="B338" s="590">
        <v>14030201</v>
      </c>
      <c r="C338" s="591" t="s">
        <v>672</v>
      </c>
      <c r="D338" s="593"/>
      <c r="E338" s="616" t="s">
        <v>664</v>
      </c>
      <c r="F338" s="616" t="s">
        <v>664</v>
      </c>
    </row>
    <row r="339" spans="1:6" s="595" customFormat="1" x14ac:dyDescent="0.25">
      <c r="A339" s="599"/>
      <c r="B339" s="587"/>
      <c r="C339" s="594" t="s">
        <v>673</v>
      </c>
      <c r="D339" s="617">
        <f>D320+D335+D325</f>
        <v>2344822337</v>
      </c>
      <c r="E339" s="617">
        <f>E335+E325</f>
        <v>9500000000</v>
      </c>
      <c r="F339" s="617">
        <f>F335+F325</f>
        <v>4250000000</v>
      </c>
    </row>
    <row r="340" spans="1:6" s="595" customFormat="1" x14ac:dyDescent="0.25">
      <c r="A340" s="599"/>
      <c r="B340" s="587"/>
      <c r="C340" s="594" t="s">
        <v>2076</v>
      </c>
      <c r="D340" s="617"/>
      <c r="E340" s="624"/>
      <c r="F340" s="617"/>
    </row>
    <row r="341" spans="1:6" x14ac:dyDescent="0.25">
      <c r="A341" s="599"/>
      <c r="B341" s="590"/>
      <c r="C341" s="594" t="s">
        <v>2079</v>
      </c>
      <c r="D341" s="593"/>
      <c r="E341" s="607"/>
      <c r="F341" s="607"/>
    </row>
    <row r="342" spans="1:6" x14ac:dyDescent="0.25">
      <c r="A342" s="590"/>
      <c r="B342" s="590">
        <v>14020201</v>
      </c>
      <c r="C342" s="591" t="s">
        <v>288</v>
      </c>
      <c r="D342" s="593"/>
      <c r="E342" s="607">
        <v>0</v>
      </c>
      <c r="F342" s="607">
        <v>7000000000</v>
      </c>
    </row>
    <row r="343" spans="1:6" x14ac:dyDescent="0.25">
      <c r="A343" s="590"/>
      <c r="B343" s="590">
        <v>14020202</v>
      </c>
      <c r="C343" s="591" t="s">
        <v>569</v>
      </c>
      <c r="D343" s="593"/>
      <c r="E343" s="607">
        <v>15000000</v>
      </c>
      <c r="F343" s="607">
        <v>15000000</v>
      </c>
    </row>
    <row r="344" spans="1:6" s="595" customFormat="1" x14ac:dyDescent="0.25">
      <c r="A344" s="599"/>
      <c r="B344" s="587"/>
      <c r="C344" s="594" t="s">
        <v>528</v>
      </c>
      <c r="D344" s="617">
        <f>SUM(D342:D343)</f>
        <v>0</v>
      </c>
      <c r="E344" s="617">
        <f>SUM(E342:E343)</f>
        <v>15000000</v>
      </c>
      <c r="F344" s="617">
        <f>SUM(F342:F343)</f>
        <v>7015000000</v>
      </c>
    </row>
    <row r="345" spans="1:6" x14ac:dyDescent="0.25">
      <c r="A345" s="599"/>
      <c r="B345" s="590"/>
      <c r="C345" s="594" t="s">
        <v>2078</v>
      </c>
      <c r="D345" s="593"/>
      <c r="E345" s="607"/>
      <c r="F345" s="607"/>
    </row>
    <row r="346" spans="1:6" x14ac:dyDescent="0.25">
      <c r="A346" s="642"/>
      <c r="B346" s="643">
        <v>31010101</v>
      </c>
      <c r="C346" s="644" t="s">
        <v>2063</v>
      </c>
      <c r="D346" s="645"/>
      <c r="E346" s="645">
        <v>2223232298</v>
      </c>
      <c r="F346" s="645">
        <v>2500000000</v>
      </c>
    </row>
    <row r="347" spans="1:6" x14ac:dyDescent="0.25">
      <c r="A347" s="590"/>
      <c r="B347" s="590">
        <v>14030101</v>
      </c>
      <c r="C347" s="591" t="s">
        <v>1096</v>
      </c>
      <c r="D347" s="593">
        <v>3108100087</v>
      </c>
      <c r="E347" s="623">
        <f>15869195343+1516599000</f>
        <v>17385794343</v>
      </c>
      <c r="F347" s="607">
        <v>20900000000</v>
      </c>
    </row>
    <row r="348" spans="1:6" s="595" customFormat="1" x14ac:dyDescent="0.25">
      <c r="A348" s="603"/>
      <c r="B348" s="611"/>
      <c r="C348" s="612" t="s">
        <v>528</v>
      </c>
      <c r="D348" s="618">
        <f>SUM(D347:D347)</f>
        <v>3108100087</v>
      </c>
      <c r="E348" s="618">
        <f>SUM(E346:E347)+E344</f>
        <v>19624026641</v>
      </c>
      <c r="F348" s="618">
        <f>SUM(F346:F347)</f>
        <v>23400000000</v>
      </c>
    </row>
    <row r="351" spans="1:6" s="595" customFormat="1" x14ac:dyDescent="0.25">
      <c r="A351" s="619"/>
      <c r="B351" s="620"/>
      <c r="C351" s="621"/>
      <c r="D351" s="610"/>
      <c r="E351" s="622"/>
      <c r="F351" s="622"/>
    </row>
    <row r="352" spans="1:6" s="595" customFormat="1" x14ac:dyDescent="0.25">
      <c r="A352" s="619"/>
      <c r="B352" s="620"/>
      <c r="C352" s="621"/>
      <c r="D352" s="610"/>
      <c r="E352" s="622"/>
      <c r="F352" s="622"/>
    </row>
    <row r="353" spans="1:6" s="595" customFormat="1" x14ac:dyDescent="0.25">
      <c r="A353" s="619"/>
      <c r="B353" s="620"/>
      <c r="C353" s="621"/>
      <c r="D353" s="610"/>
      <c r="E353" s="622"/>
      <c r="F353" s="622"/>
    </row>
    <row r="354" spans="1:6" s="595" customFormat="1" x14ac:dyDescent="0.25">
      <c r="A354" s="619"/>
      <c r="B354" s="620"/>
      <c r="C354" s="621"/>
      <c r="D354" s="610"/>
      <c r="E354" s="622"/>
      <c r="F354" s="622"/>
    </row>
    <row r="355" spans="1:6" s="595" customFormat="1" x14ac:dyDescent="0.25">
      <c r="A355" s="619"/>
      <c r="B355" s="620"/>
      <c r="C355" s="621"/>
      <c r="D355" s="610"/>
      <c r="E355" s="622"/>
      <c r="F355" s="622"/>
    </row>
    <row r="356" spans="1:6" s="595" customFormat="1" x14ac:dyDescent="0.25">
      <c r="A356" s="619"/>
      <c r="B356" s="620"/>
      <c r="C356" s="621"/>
      <c r="D356" s="610"/>
      <c r="E356" s="622"/>
      <c r="F356" s="622"/>
    </row>
    <row r="358" spans="1:6" s="595" customFormat="1" x14ac:dyDescent="0.25">
      <c r="A358" s="619"/>
      <c r="B358" s="620"/>
      <c r="C358" s="621"/>
      <c r="D358" s="610"/>
      <c r="E358" s="622"/>
      <c r="F358" s="622"/>
    </row>
    <row r="359" spans="1:6" s="595" customFormat="1" x14ac:dyDescent="0.25">
      <c r="A359" s="619"/>
      <c r="B359" s="620"/>
      <c r="C359" s="621"/>
      <c r="D359" s="610"/>
      <c r="E359" s="622"/>
      <c r="F359" s="622"/>
    </row>
    <row r="360" spans="1:6" s="595" customFormat="1" x14ac:dyDescent="0.25">
      <c r="A360" s="619"/>
      <c r="B360" s="620"/>
      <c r="C360" s="621"/>
      <c r="D360" s="610"/>
      <c r="E360" s="622"/>
      <c r="F360" s="622"/>
    </row>
    <row r="361" spans="1:6" s="595" customFormat="1" x14ac:dyDescent="0.25">
      <c r="A361" s="619"/>
      <c r="B361" s="620"/>
      <c r="C361" s="621"/>
      <c r="D361" s="610"/>
      <c r="E361" s="622"/>
      <c r="F361" s="622"/>
    </row>
    <row r="362" spans="1:6" s="595" customFormat="1" x14ac:dyDescent="0.25">
      <c r="A362" s="619"/>
      <c r="B362" s="605"/>
      <c r="C362" s="606"/>
      <c r="D362" s="604"/>
      <c r="E362" s="597"/>
      <c r="F362" s="597"/>
    </row>
    <row r="363" spans="1:6" s="595" customFormat="1" x14ac:dyDescent="0.25">
      <c r="A363" s="619"/>
      <c r="B363" s="605"/>
      <c r="C363" s="606"/>
      <c r="D363" s="604"/>
      <c r="E363" s="597"/>
      <c r="F363" s="597"/>
    </row>
    <row r="364" spans="1:6" s="595" customFormat="1" x14ac:dyDescent="0.25">
      <c r="A364" s="619"/>
      <c r="B364" s="605"/>
      <c r="C364" s="606"/>
      <c r="D364" s="604"/>
      <c r="E364" s="597"/>
      <c r="F364" s="597"/>
    </row>
    <row r="365" spans="1:6" s="595" customFormat="1" x14ac:dyDescent="0.25">
      <c r="A365" s="619"/>
      <c r="B365" s="605"/>
      <c r="C365" s="606"/>
      <c r="D365" s="604"/>
      <c r="E365" s="597"/>
      <c r="F365" s="597"/>
    </row>
    <row r="366" spans="1:6" s="595" customFormat="1" x14ac:dyDescent="0.25">
      <c r="A366" s="619"/>
      <c r="B366" s="605"/>
      <c r="C366" s="606"/>
      <c r="D366" s="604"/>
      <c r="E366" s="597"/>
      <c r="F366" s="597"/>
    </row>
    <row r="367" spans="1:6" s="595" customFormat="1" x14ac:dyDescent="0.25">
      <c r="A367" s="619"/>
      <c r="B367" s="605"/>
      <c r="C367" s="606"/>
      <c r="D367" s="604"/>
      <c r="E367" s="597"/>
      <c r="F367" s="597"/>
    </row>
    <row r="368" spans="1:6" s="595" customFormat="1" x14ac:dyDescent="0.25">
      <c r="A368" s="619"/>
      <c r="B368" s="605"/>
      <c r="C368" s="606"/>
      <c r="D368" s="604"/>
      <c r="E368" s="597"/>
      <c r="F368" s="597"/>
    </row>
    <row r="369" spans="1:6" s="595" customFormat="1" x14ac:dyDescent="0.25">
      <c r="A369" s="619"/>
      <c r="B369" s="605"/>
      <c r="C369" s="606"/>
      <c r="D369" s="604"/>
      <c r="E369" s="597"/>
      <c r="F369" s="597"/>
    </row>
    <row r="370" spans="1:6" s="595" customFormat="1" x14ac:dyDescent="0.25">
      <c r="A370" s="619"/>
      <c r="B370" s="605"/>
      <c r="C370" s="606"/>
      <c r="D370" s="604"/>
      <c r="E370" s="597"/>
      <c r="F370" s="597"/>
    </row>
    <row r="371" spans="1:6" s="595" customFormat="1" x14ac:dyDescent="0.25">
      <c r="A371" s="619"/>
      <c r="B371" s="605"/>
      <c r="C371" s="606"/>
      <c r="D371" s="604"/>
      <c r="E371" s="597"/>
      <c r="F371" s="597"/>
    </row>
  </sheetData>
  <sortState ref="B132:F136">
    <sortCondition ref="B132"/>
  </sortState>
  <mergeCells count="1">
    <mergeCell ref="A1:F1"/>
  </mergeCells>
  <printOptions horizontalCentered="1" gridLines="1"/>
  <pageMargins left="0.51181102362204722" right="0.51181102362204722" top="0.74803149606299213" bottom="0.74803149606299213" header="0.31496062992125984" footer="0.31496062992125984"/>
  <pageSetup paperSize="9" fitToHeight="0" orientation="landscape" r:id="rId1"/>
  <headerFooter>
    <oddHeader>&amp;C&amp;"Candara,Bold"&amp;13YOBE STATE GOVERNMENT OF NIGERIA
APPROVED REVISED BUDGET 2020</oddHeader>
    <oddFooter>&amp;C&amp;"Candara,Regular"Page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170"/>
  <sheetViews>
    <sheetView showGridLines="0" view="pageLayout" topLeftCell="B55" zoomScaleNormal="87" workbookViewId="0">
      <selection activeCell="J55" sqref="J55"/>
    </sheetView>
  </sheetViews>
  <sheetFormatPr defaultColWidth="9.140625" defaultRowHeight="15" x14ac:dyDescent="0.25"/>
  <cols>
    <col min="1" max="1" width="13.85546875" style="752" customWidth="1"/>
    <col min="2" max="2" width="36.42578125" style="560" customWidth="1"/>
    <col min="3" max="3" width="16.5703125" style="560" hidden="1" customWidth="1"/>
    <col min="4" max="4" width="16.5703125" style="790" customWidth="1"/>
    <col min="5" max="5" width="16.7109375" style="790" hidden="1" customWidth="1"/>
    <col min="6" max="7" width="16.7109375" style="790" customWidth="1"/>
    <col min="8" max="8" width="16.7109375" style="790" hidden="1" customWidth="1"/>
    <col min="9" max="9" width="17.42578125" style="790" hidden="1" customWidth="1"/>
    <col min="10" max="10" width="16.7109375" style="790" customWidth="1"/>
    <col min="11" max="11" width="16.7109375" style="790" hidden="1" customWidth="1"/>
    <col min="12" max="13" width="16.7109375" style="790" customWidth="1"/>
    <col min="14" max="14" width="16.7109375" style="790" hidden="1" customWidth="1"/>
    <col min="15" max="15" width="16" style="790" hidden="1" customWidth="1"/>
    <col min="16" max="18" width="16.7109375" style="790" customWidth="1"/>
    <col min="19" max="19" width="17" style="790" customWidth="1"/>
    <col min="20" max="16384" width="9.140625" style="560"/>
  </cols>
  <sheetData>
    <row r="1" spans="1:19" x14ac:dyDescent="0.25">
      <c r="A1" s="1117" t="s">
        <v>1400</v>
      </c>
      <c r="B1" s="1117"/>
      <c r="C1" s="1117"/>
      <c r="D1" s="1117"/>
      <c r="E1" s="1117"/>
      <c r="F1" s="1117"/>
      <c r="G1" s="1117"/>
      <c r="H1" s="1117"/>
      <c r="I1" s="1117"/>
      <c r="J1" s="1117"/>
      <c r="K1" s="1117"/>
      <c r="L1" s="1117"/>
      <c r="M1" s="1117"/>
      <c r="N1" s="1117"/>
      <c r="O1" s="1117"/>
      <c r="P1" s="1117"/>
      <c r="Q1" s="1117"/>
      <c r="R1" s="1117"/>
      <c r="S1" s="1117"/>
    </row>
    <row r="2" spans="1:19" s="761" customFormat="1" ht="41.45" customHeight="1" x14ac:dyDescent="0.25">
      <c r="A2" s="1118" t="s">
        <v>275</v>
      </c>
      <c r="B2" s="1118" t="s">
        <v>939</v>
      </c>
      <c r="C2" s="760" t="s">
        <v>2087</v>
      </c>
      <c r="D2" s="1176" t="s">
        <v>2112</v>
      </c>
      <c r="E2" s="1176" t="s">
        <v>1860</v>
      </c>
      <c r="F2" s="1176" t="s">
        <v>1958</v>
      </c>
      <c r="G2" s="1176" t="s">
        <v>1959</v>
      </c>
      <c r="H2" s="760" t="s">
        <v>1827</v>
      </c>
      <c r="I2" s="760" t="s">
        <v>1860</v>
      </c>
      <c r="J2" s="1178" t="s">
        <v>1828</v>
      </c>
      <c r="K2" s="1178"/>
      <c r="L2" s="1178" t="s">
        <v>1958</v>
      </c>
      <c r="M2" s="1178" t="s">
        <v>1959</v>
      </c>
      <c r="N2" s="760" t="s">
        <v>1829</v>
      </c>
      <c r="O2" s="760" t="s">
        <v>1860</v>
      </c>
      <c r="P2" s="1177" t="s">
        <v>1830</v>
      </c>
      <c r="Q2" s="1177" t="s">
        <v>1958</v>
      </c>
      <c r="R2" s="1177" t="s">
        <v>1959</v>
      </c>
      <c r="S2" s="760" t="s">
        <v>1831</v>
      </c>
    </row>
    <row r="3" spans="1:19" s="761" customFormat="1" ht="10.9" customHeight="1" x14ac:dyDescent="0.25">
      <c r="A3" s="1119"/>
      <c r="B3" s="1119"/>
      <c r="C3" s="762" t="s">
        <v>940</v>
      </c>
      <c r="D3" s="762" t="s">
        <v>940</v>
      </c>
      <c r="E3" s="762" t="s">
        <v>940</v>
      </c>
      <c r="F3" s="762" t="s">
        <v>940</v>
      </c>
      <c r="G3" s="762" t="s">
        <v>940</v>
      </c>
      <c r="H3" s="762" t="s">
        <v>940</v>
      </c>
      <c r="I3" s="762" t="s">
        <v>940</v>
      </c>
      <c r="J3" s="762" t="s">
        <v>940</v>
      </c>
      <c r="K3" s="762" t="s">
        <v>940</v>
      </c>
      <c r="L3" s="762" t="s">
        <v>940</v>
      </c>
      <c r="M3" s="762" t="s">
        <v>940</v>
      </c>
      <c r="N3" s="762" t="s">
        <v>940</v>
      </c>
      <c r="O3" s="762" t="s">
        <v>940</v>
      </c>
      <c r="P3" s="762" t="s">
        <v>940</v>
      </c>
      <c r="Q3" s="762" t="s">
        <v>940</v>
      </c>
      <c r="R3" s="762" t="s">
        <v>940</v>
      </c>
      <c r="S3" s="762" t="s">
        <v>940</v>
      </c>
    </row>
    <row r="4" spans="1:19" s="761" customFormat="1" ht="10.9" customHeight="1" x14ac:dyDescent="0.25">
      <c r="A4" s="763"/>
      <c r="B4" s="764" t="s">
        <v>1910</v>
      </c>
      <c r="C4" s="765"/>
      <c r="D4" s="765"/>
      <c r="E4" s="765"/>
      <c r="F4" s="765"/>
      <c r="G4" s="765"/>
      <c r="H4" s="765"/>
      <c r="I4" s="765"/>
      <c r="J4" s="765"/>
      <c r="K4" s="765"/>
      <c r="L4" s="765"/>
      <c r="M4" s="765"/>
      <c r="N4" s="765"/>
      <c r="O4" s="765"/>
      <c r="P4" s="765"/>
      <c r="Q4" s="765"/>
      <c r="R4" s="765"/>
      <c r="S4" s="765"/>
    </row>
    <row r="5" spans="1:19" x14ac:dyDescent="0.25">
      <c r="A5" s="766" t="s">
        <v>367</v>
      </c>
      <c r="B5" s="767" t="s">
        <v>819</v>
      </c>
      <c r="C5" s="768">
        <f>SUMIFS('6. Details'!$I$5:$I$3624,'6. Details'!$C$5:$C$3624,"Consolidated Salary",'6. Details'!$A$5:$A$3624,'5. summary of exp'!$A5)</f>
        <v>267747600</v>
      </c>
      <c r="D5" s="768">
        <f>SUMIFS('6. Details'!$M$5:$M$3624,'6. Details'!$C$5:$C$3624,"Consolidated Salary",'6. Details'!$A$5:$A$3624,'5. summary of exp'!$A5)</f>
        <v>330000000</v>
      </c>
      <c r="E5" s="768">
        <f>SUMIFS('6. Details'!$J$5:$J$3624,'6. Details'!$C$5:$C$3624,"Consolidated Salary",'6. Details'!$A$5:$A$3624,'5. summary of exp'!$A5)</f>
        <v>141123032</v>
      </c>
      <c r="F5" s="768">
        <f>SUMIFS('6. Details'!$K$5:$K$3624,'6. Details'!$C$5:$C$3624,"Consolidated Salary",'6. Details'!$A$5:$A$3624,'5. summary of exp'!$A5)</f>
        <v>330000000</v>
      </c>
      <c r="G5" s="768">
        <f>SUMIFS('6. Details'!$L$5:$L$3624,'6. Details'!$C$5:$C$3624,"Consolidated Salary",'6. Details'!$A$5:$A$3624,'5. summary of exp'!$A5)</f>
        <v>0</v>
      </c>
      <c r="H5" s="768">
        <f>SUMIFS('6. Details'!$I$5:$I$3624,'6. Details'!$C$5:$C$3624,"Total Overhead Cost",'6. Details'!$A$5:$A$3624,'5. summary of exp'!$A5)</f>
        <v>2250000000</v>
      </c>
      <c r="I5" s="768">
        <f>SUMIFS('6. Details'!$J$5:$J$3624,'6. Details'!$C$5:$C$3624,"Total Overhead Cost",'6. Details'!$A$5:$A$3624,'5. summary of exp'!$A5)</f>
        <v>1219344499</v>
      </c>
      <c r="J5" s="768">
        <f>SUMIFS('6. Details'!$M$5:$M$3624,'6. Details'!$C$5:$C$3624,"Total Overhead Cost",'6. Details'!$A$5:$A$3624,'5. summary of exp'!$A5)</f>
        <v>2250000000</v>
      </c>
      <c r="K5" s="768">
        <f>D5+J5</f>
        <v>2580000000</v>
      </c>
      <c r="L5" s="768">
        <f>SUMIFS('6. Details'!$K$5:$K$3624,'6. Details'!$C$5:$C$3624,"Total Overhead Cost",'6. Details'!$A$5:$A$3624,'5. summary of exp'!$A5)</f>
        <v>2250000000</v>
      </c>
      <c r="M5" s="768">
        <f>SUMIFS('6. Details'!$L$5:$L$3624,'6. Details'!$C$5:$C$3624,"Total Overhead Cost",'6. Details'!$A$5:$A$3624,'5. summary of exp'!$A5)</f>
        <v>0</v>
      </c>
      <c r="N5" s="768">
        <f>SUMIFS('6. Details'!$I$5:$I$3624,'6. Details'!$C$5:$C$3624,"Total",'6. Details'!$A$5:$A$3624,'5. summary of exp'!$A5)</f>
        <v>0</v>
      </c>
      <c r="O5" s="768">
        <f>SUMIFS('6. Details'!$J$5:$J$3624,'6. Details'!$C$5:$C$3624,"Total",'6. Details'!$A$5:$A$3624,'5. summary of exp'!$A5)</f>
        <v>0</v>
      </c>
      <c r="P5" s="768">
        <f>SUMIFS('6. Details'!$M$5:$M$3624,'6. Details'!$C$5:$C$3624,"Total ",'6. Details'!$A$5:$A$3624,'5. summary of exp'!$A5)</f>
        <v>0</v>
      </c>
      <c r="Q5" s="768">
        <f>SUMIFS('6. Details'!$K$5:$K$3624,'6. Details'!$C$5:$C$3624,"Total",'6. Details'!$A$5:$A$3624,'5. summary of exp'!$A5)</f>
        <v>0</v>
      </c>
      <c r="R5" s="768">
        <f>SUMIFS('6. Details'!$L$5:$L$3624,'6. Details'!$C$5:$C$3624,"Total",'6. Details'!$A$5:$A$3624,'5. summary of exp'!$A5)</f>
        <v>0</v>
      </c>
      <c r="S5" s="768">
        <f t="shared" ref="S5:S36" si="0">D5+J5+P5</f>
        <v>2580000000</v>
      </c>
    </row>
    <row r="6" spans="1:19" x14ac:dyDescent="0.25">
      <c r="A6" s="766">
        <v>11100100200</v>
      </c>
      <c r="B6" s="767" t="s">
        <v>882</v>
      </c>
      <c r="C6" s="768">
        <f>SUMIFS('6. Details'!$I$5:$I$3624,'6. Details'!$C$5:$C$3624,"Consolidated Salary",'6. Details'!$A$5:$A$3624,'5. summary of exp'!$A6)</f>
        <v>0</v>
      </c>
      <c r="D6" s="768">
        <f>SUMIFS('6. Details'!$M$5:$M$3624,'6. Details'!$C$5:$C$3624,"Consolidated Salary",'6. Details'!$A$5:$A$3624,'5. summary of exp'!$A6)</f>
        <v>0</v>
      </c>
      <c r="E6" s="768">
        <f>SUMIFS('6. Details'!$J$5:$J$3624,'6. Details'!$C$5:$C$3624,"Consolidated Salary",'6. Details'!$A$5:$A$3624,'5. summary of exp'!$A6)</f>
        <v>0</v>
      </c>
      <c r="F6" s="768">
        <f>SUMIFS('6. Details'!$K$5:$K$3624,'6. Details'!$C$5:$C$3624,"Consolidated Salary",'6. Details'!$A$5:$A$3624,'5. summary of exp'!$A6)</f>
        <v>0</v>
      </c>
      <c r="G6" s="768">
        <f>SUMIFS('6. Details'!$L$5:$L$3624,'6. Details'!$C$5:$C$3624,"Consolidated Salary",'6. Details'!$A$5:$A$3624,'5. summary of exp'!$A6)</f>
        <v>0</v>
      </c>
      <c r="H6" s="768">
        <f>SUMIFS('6. Details'!$I$5:$I$3624,'6. Details'!$C$5:$C$3624,"Total Overhead Cost",'6. Details'!$A$5:$A$3624,'5. summary of exp'!$A6)</f>
        <v>400000000</v>
      </c>
      <c r="I6" s="768">
        <f>SUMIFS('6. Details'!$J$5:$J$3624,'6. Details'!$C$5:$C$3624,"Total Overhead Cost",'6. Details'!$A$5:$A$3624,'5. summary of exp'!$A6)</f>
        <v>203331889</v>
      </c>
      <c r="J6" s="768">
        <f>SUMIFS('6. Details'!$M$5:$M$3624,'6. Details'!$C$5:$C$3624,"Total Overhead Cost",'6. Details'!$A$5:$A$3624,'5. summary of exp'!$A6)</f>
        <v>400000000</v>
      </c>
      <c r="K6" s="768">
        <f t="shared" ref="K6:K73" si="1">D6+J6</f>
        <v>400000000</v>
      </c>
      <c r="L6" s="768">
        <f>SUMIFS('6. Details'!$K$5:$K$3624,'6. Details'!$C$5:$C$3624,"Total Overhead Cost",'6. Details'!$A$5:$A$3624,'5. summary of exp'!$A6)</f>
        <v>400000000</v>
      </c>
      <c r="M6" s="768">
        <f>SUMIFS('6. Details'!$L$5:$L$3624,'6. Details'!$C$5:$C$3624,"Total Overhead Cost",'6. Details'!$A$5:$A$3624,'5. summary of exp'!$A6)</f>
        <v>0</v>
      </c>
      <c r="N6" s="768">
        <f>SUMIFS('6. Details'!$I$5:$I$3624,'6. Details'!$C$5:$C$3624,"Total",'6. Details'!$A$5:$A$3624,'5. summary of exp'!$A6)</f>
        <v>0</v>
      </c>
      <c r="O6" s="768">
        <f>SUMIFS('6. Details'!$J$5:$J$3624,'6. Details'!$C$5:$C$3624,"Total",'6. Details'!$A$5:$A$3624,'5. summary of exp'!$A6)</f>
        <v>0</v>
      </c>
      <c r="P6" s="768">
        <f>SUMIFS('6. Details'!$M$5:$M$3624,'6. Details'!$C$5:$C$3624,"Total ",'6. Details'!$A$5:$A$3624,'5. summary of exp'!$A6)</f>
        <v>0</v>
      </c>
      <c r="Q6" s="768">
        <f>SUMIFS('6. Details'!$K$5:$K$3624,'6. Details'!$C$5:$C$3624,"Total",'6. Details'!$A$5:$A$3624,'5. summary of exp'!$A6)</f>
        <v>0</v>
      </c>
      <c r="R6" s="768">
        <f>SUMIFS('6. Details'!$L$5:$L$3624,'6. Details'!$C$5:$C$3624,"Total",'6. Details'!$A$5:$A$3624,'5. summary of exp'!$A6)</f>
        <v>0</v>
      </c>
      <c r="S6" s="768">
        <f t="shared" si="0"/>
        <v>400000000</v>
      </c>
    </row>
    <row r="7" spans="1:19" x14ac:dyDescent="0.25">
      <c r="A7" s="769" t="s">
        <v>403</v>
      </c>
      <c r="B7" s="767" t="s">
        <v>883</v>
      </c>
      <c r="C7" s="768"/>
      <c r="D7" s="768">
        <f>SUMIFS('6. Details'!$M$5:$M$3624,'6. Details'!$C$5:$C$3624,"Consolidated Salary",'6. Details'!$A$5:$A$3624,'5. summary of exp'!$A7)</f>
        <v>0</v>
      </c>
      <c r="E7" s="768">
        <f>SUMIFS('6. Details'!$J$5:$J$3624,'6. Details'!$C$5:$C$3624,"Consolidated Salary",'6. Details'!$A$5:$A$3624,'5. summary of exp'!$A7)</f>
        <v>0</v>
      </c>
      <c r="F7" s="768">
        <f>SUMIFS('6. Details'!$K$5:$K$3624,'6. Details'!$C$5:$C$3624,"Consolidated Salary",'6. Details'!$A$5:$A$3624,'5. summary of exp'!$A7)</f>
        <v>0</v>
      </c>
      <c r="G7" s="768">
        <f>SUMIFS('6. Details'!$L$5:$L$3624,'6. Details'!$C$5:$C$3624,"Consolidated Salary",'6. Details'!$A$5:$A$3624,'5. summary of exp'!$A7)</f>
        <v>0</v>
      </c>
      <c r="H7" s="768">
        <f>SUMIFS('6. Details'!$I$5:$I$3624,'6. Details'!$C$5:$C$3624,"Total Overhead Cost",'6. Details'!$A$5:$A$3624,'5. summary of exp'!$A7)</f>
        <v>3000000</v>
      </c>
      <c r="I7" s="768">
        <f>SUMIFS('6. Details'!$J$5:$J$3624,'6. Details'!$C$5:$C$3624,"Total Overhead Cost",'6. Details'!$A$5:$A$3624,'5. summary of exp'!$A7)</f>
        <v>875000</v>
      </c>
      <c r="J7" s="768">
        <f>SUMIFS('6. Details'!$M$5:$M$3624,'6. Details'!$C$5:$C$3624,"Total Overhead Cost",'6. Details'!$A$5:$A$3624,'5. summary of exp'!$A7)</f>
        <v>1750000</v>
      </c>
      <c r="K7" s="768">
        <f t="shared" si="1"/>
        <v>1750000</v>
      </c>
      <c r="L7" s="768">
        <f>SUMIFS('6. Details'!$K$5:$K$3624,'6. Details'!$C$5:$C$3624,"Total Overhead Cost",'6. Details'!$A$5:$A$3624,'5. summary of exp'!$A7)</f>
        <v>1750000</v>
      </c>
      <c r="M7" s="768">
        <f>SUMIFS('6. Details'!$L$5:$L$3624,'6. Details'!$C$5:$C$3624,"Total Overhead Cost",'6. Details'!$A$5:$A$3624,'5. summary of exp'!$A7)</f>
        <v>0</v>
      </c>
      <c r="N7" s="768">
        <f>SUMIFS('6. Details'!$I$5:$I$3624,'6. Details'!$C$5:$C$3624,"Total",'6. Details'!$A$5:$A$3624,'5. summary of exp'!$A7)</f>
        <v>0</v>
      </c>
      <c r="O7" s="768">
        <f>SUMIFS('6. Details'!$J$5:$J$3624,'6. Details'!$C$5:$C$3624,"Total",'6. Details'!$A$5:$A$3624,'5. summary of exp'!$A7)</f>
        <v>0</v>
      </c>
      <c r="P7" s="768">
        <f>SUMIFS('6. Details'!$M$5:$M$3624,'6. Details'!$C$5:$C$3624,"Total ",'6. Details'!$A$5:$A$3624,'5. summary of exp'!$A7)</f>
        <v>0</v>
      </c>
      <c r="Q7" s="768">
        <f>SUMIFS('6. Details'!$K$5:$K$3624,'6. Details'!$C$5:$C$3624,"Total",'6. Details'!$A$5:$A$3624,'5. summary of exp'!$A7)</f>
        <v>0</v>
      </c>
      <c r="R7" s="768">
        <f>SUMIFS('6. Details'!$L$5:$L$3624,'6. Details'!$C$5:$C$3624,"Total",'6. Details'!$A$5:$A$3624,'5. summary of exp'!$A7)</f>
        <v>0</v>
      </c>
      <c r="S7" s="768">
        <f t="shared" si="0"/>
        <v>1750000</v>
      </c>
    </row>
    <row r="8" spans="1:19" x14ac:dyDescent="0.25">
      <c r="A8" s="769" t="s">
        <v>404</v>
      </c>
      <c r="B8" s="767" t="s">
        <v>884</v>
      </c>
      <c r="C8" s="768">
        <f>SUMIFS('6. Details'!$I$5:$I$3624,'6. Details'!$C$5:$C$3624,"Consolidated Salary",'6. Details'!$A$5:$A$3624,'5. summary of exp'!$A8)</f>
        <v>0</v>
      </c>
      <c r="D8" s="768">
        <f>SUMIFS('6. Details'!$M$5:$M$3624,'6. Details'!$C$5:$C$3624,"Consolidated Salary",'6. Details'!$A$5:$A$3624,'5. summary of exp'!$A8)</f>
        <v>0</v>
      </c>
      <c r="E8" s="768">
        <f>SUMIFS('6. Details'!$J$5:$J$3624,'6. Details'!$C$5:$C$3624,"Consolidated Salary",'6. Details'!$A$5:$A$3624,'5. summary of exp'!$A8)</f>
        <v>0</v>
      </c>
      <c r="F8" s="768">
        <f>SUMIFS('6. Details'!$K$5:$K$3624,'6. Details'!$C$5:$C$3624,"Consolidated Salary",'6. Details'!$A$5:$A$3624,'5. summary of exp'!$A8)</f>
        <v>0</v>
      </c>
      <c r="G8" s="768">
        <f>SUMIFS('6. Details'!$L$5:$L$3624,'6. Details'!$C$5:$C$3624,"Consolidated Salary",'6. Details'!$A$5:$A$3624,'5. summary of exp'!$A8)</f>
        <v>0</v>
      </c>
      <c r="H8" s="768">
        <f>SUMIFS('6. Details'!$I$5:$I$3624,'6. Details'!$C$5:$C$3624,"Total Overhead Cost",'6. Details'!$A$5:$A$3624,'5. summary of exp'!$A8)</f>
        <v>0</v>
      </c>
      <c r="I8" s="768">
        <f>SUMIFS('6. Details'!$J$5:$J$3624,'6. Details'!$C$5:$C$3624,"Total Overhead Cost",'6. Details'!$A$5:$A$3624,'5. summary of exp'!$A8)</f>
        <v>0</v>
      </c>
      <c r="J8" s="768">
        <f>SUMIFS('6. Details'!$M$5:$M$3624,'6. Details'!$C$5:$C$3624,"Total Overhead Cost",'6. Details'!$A$5:$A$3624,'5. summary of exp'!$A8)</f>
        <v>0</v>
      </c>
      <c r="K8" s="768">
        <f t="shared" si="1"/>
        <v>0</v>
      </c>
      <c r="L8" s="768">
        <f>SUMIFS('6. Details'!$K$5:$K$3624,'6. Details'!$C$5:$C$3624,"Total Overhead Cost",'6. Details'!$A$5:$A$3624,'5. summary of exp'!$A8)</f>
        <v>0</v>
      </c>
      <c r="M8" s="768">
        <f>SUMIFS('6. Details'!$L$5:$L$3624,'6. Details'!$C$5:$C$3624,"Total Overhead Cost",'6. Details'!$A$5:$A$3624,'5. summary of exp'!$A8)</f>
        <v>0</v>
      </c>
      <c r="N8" s="768">
        <f>SUMIFS('6. Details'!$I$5:$I$3624,'6. Details'!$C$5:$C$3624,"Total",'6. Details'!$A$5:$A$3624,'5. summary of exp'!$A8)</f>
        <v>0</v>
      </c>
      <c r="O8" s="768">
        <f>SUMIFS('6. Details'!$J$5:$J$3624,'6. Details'!$C$5:$C$3624,"Total",'6. Details'!$A$5:$A$3624,'5. summary of exp'!$A8)</f>
        <v>0</v>
      </c>
      <c r="P8" s="768">
        <f>SUMIFS('6. Details'!$M$5:$M$3624,'6. Details'!$C$5:$C$3624,"Total ",'6. Details'!$A$5:$A$3624,'5. summary of exp'!$A8)</f>
        <v>0</v>
      </c>
      <c r="Q8" s="768">
        <f>SUMIFS('6. Details'!$K$5:$K$3624,'6. Details'!$C$5:$C$3624,"Total",'6. Details'!$A$5:$A$3624,'5. summary of exp'!$A8)</f>
        <v>0</v>
      </c>
      <c r="R8" s="768">
        <f>SUMIFS('6. Details'!$L$5:$L$3624,'6. Details'!$C$5:$C$3624,"Total",'6. Details'!$A$5:$A$3624,'5. summary of exp'!$A8)</f>
        <v>0</v>
      </c>
      <c r="S8" s="768">
        <f t="shared" si="0"/>
        <v>0</v>
      </c>
    </row>
    <row r="9" spans="1:19" x14ac:dyDescent="0.25">
      <c r="A9" s="769" t="s">
        <v>405</v>
      </c>
      <c r="B9" s="767" t="s">
        <v>885</v>
      </c>
      <c r="C9" s="768">
        <f>SUMIFS('6. Details'!$I$5:$I$3624,'6. Details'!$C$5:$C$3624,"Consolidated Salary",'6. Details'!$A$5:$A$3624,'5. summary of exp'!$A9)</f>
        <v>0</v>
      </c>
      <c r="D9" s="768">
        <f>SUMIFS('6. Details'!$M$5:$M$3624,'6. Details'!$C$5:$C$3624,"Consolidated Salary",'6. Details'!$A$5:$A$3624,'5. summary of exp'!$A9)</f>
        <v>0</v>
      </c>
      <c r="E9" s="768">
        <f>SUMIFS('6. Details'!$J$5:$J$3624,'6. Details'!$C$5:$C$3624,"Consolidated Salary",'6. Details'!$A$5:$A$3624,'5. summary of exp'!$A9)</f>
        <v>0</v>
      </c>
      <c r="F9" s="768">
        <f>SUMIFS('6. Details'!$K$5:$K$3624,'6. Details'!$C$5:$C$3624,"Consolidated Salary",'6. Details'!$A$5:$A$3624,'5. summary of exp'!$A9)</f>
        <v>0</v>
      </c>
      <c r="G9" s="768">
        <f>SUMIFS('6. Details'!$L$5:$L$3624,'6. Details'!$C$5:$C$3624,"Consolidated Salary",'6. Details'!$A$5:$A$3624,'5. summary of exp'!$A9)</f>
        <v>0</v>
      </c>
      <c r="H9" s="768">
        <f>SUMIFS('6. Details'!$I$5:$I$3624,'6. Details'!$C$5:$C$3624,"Total Overhead Cost",'6. Details'!$A$5:$A$3624,'5. summary of exp'!$A9)</f>
        <v>3000000</v>
      </c>
      <c r="I9" s="768">
        <f>SUMIFS('6. Details'!$J$5:$J$3624,'6. Details'!$C$5:$C$3624,"Total Overhead Cost",'6. Details'!$A$5:$A$3624,'5. summary of exp'!$A9)</f>
        <v>875000</v>
      </c>
      <c r="J9" s="768">
        <f>SUMIFS('6. Details'!$M$5:$M$3624,'6. Details'!$C$5:$C$3624,"Total Overhead Cost",'6. Details'!$A$5:$A$3624,'5. summary of exp'!$A9)</f>
        <v>1750000</v>
      </c>
      <c r="K9" s="768">
        <f t="shared" si="1"/>
        <v>1750000</v>
      </c>
      <c r="L9" s="768">
        <f>SUMIFS('6. Details'!$K$5:$K$3624,'6. Details'!$C$5:$C$3624,"Total Overhead Cost",'6. Details'!$A$5:$A$3624,'5. summary of exp'!$A9)</f>
        <v>1750000</v>
      </c>
      <c r="M9" s="768">
        <f>SUMIFS('6. Details'!$L$5:$L$3624,'6. Details'!$C$5:$C$3624,"Total Overhead Cost",'6. Details'!$A$5:$A$3624,'5. summary of exp'!$A9)</f>
        <v>0</v>
      </c>
      <c r="N9" s="768">
        <f>SUMIFS('6. Details'!$I$5:$I$3624,'6. Details'!$C$5:$C$3624,"Total",'6. Details'!$A$5:$A$3624,'5. summary of exp'!$A9)</f>
        <v>0</v>
      </c>
      <c r="O9" s="768">
        <f>SUMIFS('6. Details'!$J$5:$J$3624,'6. Details'!$C$5:$C$3624,"Total",'6. Details'!$A$5:$A$3624,'5. summary of exp'!$A9)</f>
        <v>0</v>
      </c>
      <c r="P9" s="768">
        <f>SUMIFS('6. Details'!$M$5:$M$3624,'6. Details'!$C$5:$C$3624,"Total ",'6. Details'!$A$5:$A$3624,'5. summary of exp'!$A9)</f>
        <v>0</v>
      </c>
      <c r="Q9" s="768">
        <f>SUMIFS('6. Details'!$K$5:$K$3624,'6. Details'!$C$5:$C$3624,"Total",'6. Details'!$A$5:$A$3624,'5. summary of exp'!$A9)</f>
        <v>0</v>
      </c>
      <c r="R9" s="768">
        <f>SUMIFS('6. Details'!$L$5:$L$3624,'6. Details'!$C$5:$C$3624,"Total",'6. Details'!$A$5:$A$3624,'5. summary of exp'!$A9)</f>
        <v>0</v>
      </c>
      <c r="S9" s="768">
        <f t="shared" si="0"/>
        <v>1750000</v>
      </c>
    </row>
    <row r="10" spans="1:19" x14ac:dyDescent="0.25">
      <c r="A10" s="769" t="s">
        <v>406</v>
      </c>
      <c r="B10" s="767" t="s">
        <v>886</v>
      </c>
      <c r="C10" s="768">
        <f>SUMIFS('6. Details'!$I$5:$I$3624,'6. Details'!$C$5:$C$3624,"Consolidated Salary",'6. Details'!$A$5:$A$3624,'5. summary of exp'!$A10)</f>
        <v>0</v>
      </c>
      <c r="D10" s="768">
        <f>SUMIFS('6. Details'!$M$5:$M$3624,'6. Details'!$C$5:$C$3624,"Consolidated Salary",'6. Details'!$A$5:$A$3624,'5. summary of exp'!$A10)</f>
        <v>0</v>
      </c>
      <c r="E10" s="768">
        <f>SUMIFS('6. Details'!$J$5:$J$3624,'6. Details'!$C$5:$C$3624,"Consolidated Salary",'6. Details'!$A$5:$A$3624,'5. summary of exp'!$A10)</f>
        <v>0</v>
      </c>
      <c r="F10" s="768">
        <f>SUMIFS('6. Details'!$K$5:$K$3624,'6. Details'!$C$5:$C$3624,"Consolidated Salary",'6. Details'!$A$5:$A$3624,'5. summary of exp'!$A10)</f>
        <v>0</v>
      </c>
      <c r="G10" s="768">
        <f>SUMIFS('6. Details'!$L$5:$L$3624,'6. Details'!$C$5:$C$3624,"Consolidated Salary",'6. Details'!$A$5:$A$3624,'5. summary of exp'!$A10)</f>
        <v>0</v>
      </c>
      <c r="H10" s="768">
        <f>SUMIFS('6. Details'!$I$5:$I$3624,'6. Details'!$C$5:$C$3624,"Total Overhead Cost",'6. Details'!$A$5:$A$3624,'5. summary of exp'!$A10)</f>
        <v>3000000</v>
      </c>
      <c r="I10" s="768">
        <f>SUMIFS('6. Details'!$J$5:$J$3624,'6. Details'!$C$5:$C$3624,"Total Overhead Cost",'6. Details'!$A$5:$A$3624,'5. summary of exp'!$A10)</f>
        <v>875000</v>
      </c>
      <c r="J10" s="768">
        <f>SUMIFS('6. Details'!$M$5:$M$3624,'6. Details'!$C$5:$C$3624,"Total Overhead Cost",'6. Details'!$A$5:$A$3624,'5. summary of exp'!$A10)</f>
        <v>1750000</v>
      </c>
      <c r="K10" s="768">
        <f t="shared" si="1"/>
        <v>1750000</v>
      </c>
      <c r="L10" s="768">
        <f>SUMIFS('6. Details'!$K$5:$K$3624,'6. Details'!$C$5:$C$3624,"Total Overhead Cost",'6. Details'!$A$5:$A$3624,'5. summary of exp'!$A10)</f>
        <v>1750000</v>
      </c>
      <c r="M10" s="768">
        <f>SUMIFS('6. Details'!$L$5:$L$3624,'6. Details'!$C$5:$C$3624,"Total Overhead Cost",'6. Details'!$A$5:$A$3624,'5. summary of exp'!$A10)</f>
        <v>0</v>
      </c>
      <c r="N10" s="768">
        <f>SUMIFS('6. Details'!$I$5:$I$3624,'6. Details'!$C$5:$C$3624,"Total",'6. Details'!$A$5:$A$3624,'5. summary of exp'!$A10)</f>
        <v>0</v>
      </c>
      <c r="O10" s="768">
        <f>SUMIFS('6. Details'!$J$5:$J$3624,'6. Details'!$C$5:$C$3624,"Total",'6. Details'!$A$5:$A$3624,'5. summary of exp'!$A10)</f>
        <v>0</v>
      </c>
      <c r="P10" s="768">
        <f>SUMIFS('6. Details'!$M$5:$M$3624,'6. Details'!$C$5:$C$3624,"Total ",'6. Details'!$A$5:$A$3624,'5. summary of exp'!$A10)</f>
        <v>0</v>
      </c>
      <c r="Q10" s="768">
        <f>SUMIFS('6. Details'!$K$5:$K$3624,'6. Details'!$C$5:$C$3624,"Total",'6. Details'!$A$5:$A$3624,'5. summary of exp'!$A10)</f>
        <v>0</v>
      </c>
      <c r="R10" s="768">
        <f>SUMIFS('6. Details'!$L$5:$L$3624,'6. Details'!$C$5:$C$3624,"Total",'6. Details'!$A$5:$A$3624,'5. summary of exp'!$A10)</f>
        <v>0</v>
      </c>
      <c r="S10" s="768">
        <f t="shared" si="0"/>
        <v>1750000</v>
      </c>
    </row>
    <row r="11" spans="1:19" x14ac:dyDescent="0.25">
      <c r="A11" s="769" t="s">
        <v>407</v>
      </c>
      <c r="B11" s="767" t="s">
        <v>887</v>
      </c>
      <c r="C11" s="768">
        <f>SUMIFS('6. Details'!$I$5:$I$3624,'6. Details'!$C$5:$C$3624,"Consolidated Salary",'6. Details'!$A$5:$A$3624,'5. summary of exp'!$A11)</f>
        <v>0</v>
      </c>
      <c r="D11" s="768">
        <f>SUMIFS('6. Details'!$M$5:$M$3624,'6. Details'!$C$5:$C$3624,"Consolidated Salary",'6. Details'!$A$5:$A$3624,'5. summary of exp'!$A11)</f>
        <v>0</v>
      </c>
      <c r="E11" s="768">
        <v>0.3</v>
      </c>
      <c r="F11" s="768">
        <f>SUMIFS('6. Details'!$K$5:$K$3624,'6. Details'!$C$5:$C$3624,"Consolidated Salary",'6. Details'!$A$5:$A$3624,'5. summary of exp'!$A11)</f>
        <v>0</v>
      </c>
      <c r="G11" s="768">
        <f>SUMIFS('6. Details'!$L$5:$L$3624,'6. Details'!$C$5:$C$3624,"Consolidated Salary",'6. Details'!$A$5:$A$3624,'5. summary of exp'!$A11)</f>
        <v>0</v>
      </c>
      <c r="H11" s="768">
        <f>SUMIFS('6. Details'!$I$5:$I$3624,'6. Details'!$C$5:$C$3624,"Total Overhead Cost",'6. Details'!$A$5:$A$3624,'5. summary of exp'!$A11)</f>
        <v>3000000</v>
      </c>
      <c r="I11" s="768">
        <f>SUMIFS('6. Details'!$J$5:$J$3624,'6. Details'!$C$5:$C$3624,"Total Overhead Cost",'6. Details'!$A$5:$A$3624,'5. summary of exp'!$A11)</f>
        <v>875000</v>
      </c>
      <c r="J11" s="768">
        <f>SUMIFS('6. Details'!$M$5:$M$3624,'6. Details'!$C$5:$C$3624,"Total Overhead Cost",'6. Details'!$A$5:$A$3624,'5. summary of exp'!$A11)</f>
        <v>1750000</v>
      </c>
      <c r="K11" s="768">
        <f t="shared" si="1"/>
        <v>1750000</v>
      </c>
      <c r="L11" s="768">
        <f>SUMIFS('6. Details'!$K$5:$K$3624,'6. Details'!$C$5:$C$3624,"Total Overhead Cost",'6. Details'!$A$5:$A$3624,'5. summary of exp'!$A11)</f>
        <v>1750000</v>
      </c>
      <c r="M11" s="768">
        <f>SUMIFS('6. Details'!$L$5:$L$3624,'6. Details'!$C$5:$C$3624,"Total Overhead Cost",'6. Details'!$A$5:$A$3624,'5. summary of exp'!$A11)</f>
        <v>0</v>
      </c>
      <c r="N11" s="768">
        <f>SUMIFS('6. Details'!$I$5:$I$3624,'6. Details'!$C$5:$C$3624,"Total",'6. Details'!$A$5:$A$3624,'5. summary of exp'!$A11)</f>
        <v>0</v>
      </c>
      <c r="O11" s="768">
        <f>SUMIFS('6. Details'!$J$5:$J$3624,'6. Details'!$C$5:$C$3624,"Total",'6. Details'!$A$5:$A$3624,'5. summary of exp'!$A11)</f>
        <v>0</v>
      </c>
      <c r="P11" s="768">
        <f>SUMIFS('6. Details'!$M$5:$M$3624,'6. Details'!$C$5:$C$3624,"Total ",'6. Details'!$A$5:$A$3624,'5. summary of exp'!$A11)</f>
        <v>0</v>
      </c>
      <c r="Q11" s="768">
        <f>SUMIFS('6. Details'!$K$5:$K$3624,'6. Details'!$C$5:$C$3624,"Total",'6. Details'!$A$5:$A$3624,'5. summary of exp'!$A11)</f>
        <v>0</v>
      </c>
      <c r="R11" s="768">
        <f>SUMIFS('6. Details'!$L$5:$L$3624,'6. Details'!$C$5:$C$3624,"Total",'6. Details'!$A$5:$A$3624,'5. summary of exp'!$A11)</f>
        <v>0</v>
      </c>
      <c r="S11" s="768">
        <f t="shared" si="0"/>
        <v>1750000</v>
      </c>
    </row>
    <row r="12" spans="1:19" x14ac:dyDescent="0.25">
      <c r="A12" s="769" t="s">
        <v>408</v>
      </c>
      <c r="B12" s="767" t="s">
        <v>888</v>
      </c>
      <c r="C12" s="768">
        <f>SUMIFS('6. Details'!$I$5:$I$3624,'6. Details'!$C$5:$C$3624,"Consolidated Salary",'6. Details'!$A$5:$A$3624,'5. summary of exp'!$A12)</f>
        <v>0</v>
      </c>
      <c r="D12" s="768">
        <f>SUMIFS('6. Details'!$M$5:$M$3624,'6. Details'!$C$5:$C$3624,"Consolidated Salary",'6. Details'!$A$5:$A$3624,'5. summary of exp'!$A12)</f>
        <v>0</v>
      </c>
      <c r="E12" s="768">
        <f>SUMIFS('6. Details'!$J$5:$J$3624,'6. Details'!$C$5:$C$3624,"Consolidated Salary",'6. Details'!$A$5:$A$3624,'5. summary of exp'!$A12)</f>
        <v>0</v>
      </c>
      <c r="F12" s="768">
        <f>SUMIFS('6. Details'!$K$5:$K$3624,'6. Details'!$C$5:$C$3624,"Consolidated Salary",'6. Details'!$A$5:$A$3624,'5. summary of exp'!$A12)</f>
        <v>0</v>
      </c>
      <c r="G12" s="768">
        <f>SUMIFS('6. Details'!$L$5:$L$3624,'6. Details'!$C$5:$C$3624,"Consolidated Salary",'6. Details'!$A$5:$A$3624,'5. summary of exp'!$A12)</f>
        <v>0</v>
      </c>
      <c r="H12" s="768">
        <f>SUMIFS('6. Details'!$I$5:$I$3624,'6. Details'!$C$5:$C$3624,"Total Overhead Cost",'6. Details'!$A$5:$A$3624,'5. summary of exp'!$A12)</f>
        <v>3000000</v>
      </c>
      <c r="I12" s="768">
        <f>SUMIFS('6. Details'!$J$5:$J$3624,'6. Details'!$C$5:$C$3624,"Total Overhead Cost",'6. Details'!$A$5:$A$3624,'5. summary of exp'!$A12)</f>
        <v>875000</v>
      </c>
      <c r="J12" s="768">
        <f>SUMIFS('6. Details'!$M$5:$M$3624,'6. Details'!$C$5:$C$3624,"Total Overhead Cost",'6. Details'!$A$5:$A$3624,'5. summary of exp'!$A12)</f>
        <v>1750000</v>
      </c>
      <c r="K12" s="768">
        <f t="shared" si="1"/>
        <v>1750000</v>
      </c>
      <c r="L12" s="768">
        <f>SUMIFS('6. Details'!$K$5:$K$3624,'6. Details'!$C$5:$C$3624,"Total Overhead Cost",'6. Details'!$A$5:$A$3624,'5. summary of exp'!$A12)</f>
        <v>1750000</v>
      </c>
      <c r="M12" s="768">
        <f>SUMIFS('6. Details'!$L$5:$L$3624,'6. Details'!$C$5:$C$3624,"Total Overhead Cost",'6. Details'!$A$5:$A$3624,'5. summary of exp'!$A12)</f>
        <v>0</v>
      </c>
      <c r="N12" s="768">
        <f>SUMIFS('6. Details'!$I$5:$I$3624,'6. Details'!$C$5:$C$3624,"Total",'6. Details'!$A$5:$A$3624,'5. summary of exp'!$A12)</f>
        <v>0</v>
      </c>
      <c r="O12" s="768">
        <f>SUMIFS('6. Details'!$J$5:$J$3624,'6. Details'!$C$5:$C$3624,"Total",'6. Details'!$A$5:$A$3624,'5. summary of exp'!$A12)</f>
        <v>0</v>
      </c>
      <c r="P12" s="768">
        <f>SUMIFS('6. Details'!$M$5:$M$3624,'6. Details'!$C$5:$C$3624,"Total ",'6. Details'!$A$5:$A$3624,'5. summary of exp'!$A12)</f>
        <v>0</v>
      </c>
      <c r="Q12" s="768">
        <f>SUMIFS('6. Details'!$K$5:$K$3624,'6. Details'!$C$5:$C$3624,"Total",'6. Details'!$A$5:$A$3624,'5. summary of exp'!$A12)</f>
        <v>0</v>
      </c>
      <c r="R12" s="768">
        <f>SUMIFS('6. Details'!$L$5:$L$3624,'6. Details'!$C$5:$C$3624,"Total",'6. Details'!$A$5:$A$3624,'5. summary of exp'!$A12)</f>
        <v>0</v>
      </c>
      <c r="S12" s="768">
        <f t="shared" si="0"/>
        <v>1750000</v>
      </c>
    </row>
    <row r="13" spans="1:19" x14ac:dyDescent="0.25">
      <c r="A13" s="769" t="s">
        <v>409</v>
      </c>
      <c r="B13" s="767" t="s">
        <v>889</v>
      </c>
      <c r="C13" s="768">
        <f>SUMIFS('6. Details'!$I$5:$I$3624,'6. Details'!$C$5:$C$3624,"Consolidated Salary",'6. Details'!$A$5:$A$3624,'5. summary of exp'!$A13)</f>
        <v>0</v>
      </c>
      <c r="D13" s="768">
        <f>SUMIFS('6. Details'!$M$5:$M$3624,'6. Details'!$C$5:$C$3624,"Consolidated Salary",'6. Details'!$A$5:$A$3624,'5. summary of exp'!$A13)</f>
        <v>0</v>
      </c>
      <c r="E13" s="768">
        <f>SUMIFS('6. Details'!$J$5:$J$3624,'6. Details'!$C$5:$C$3624,"Consolidated Salary",'6. Details'!$A$5:$A$3624,'5. summary of exp'!$A13)</f>
        <v>0</v>
      </c>
      <c r="F13" s="768">
        <f>SUMIFS('6. Details'!$K$5:$K$3624,'6. Details'!$C$5:$C$3624,"Consolidated Salary",'6. Details'!$A$5:$A$3624,'5. summary of exp'!$A13)</f>
        <v>0</v>
      </c>
      <c r="G13" s="768">
        <f>SUMIFS('6. Details'!$L$5:$L$3624,'6. Details'!$C$5:$C$3624,"Consolidated Salary",'6. Details'!$A$5:$A$3624,'5. summary of exp'!$A13)</f>
        <v>0</v>
      </c>
      <c r="H13" s="768">
        <f>SUMIFS('6. Details'!$I$5:$I$3624,'6. Details'!$C$5:$C$3624,"Total Overhead Cost",'6. Details'!$A$5:$A$3624,'5. summary of exp'!$A13)</f>
        <v>3000000</v>
      </c>
      <c r="I13" s="768">
        <f>SUMIFS('6. Details'!$J$5:$J$3624,'6. Details'!$C$5:$C$3624,"Total Overhead Cost",'6. Details'!$A$5:$A$3624,'5. summary of exp'!$A13)</f>
        <v>875000</v>
      </c>
      <c r="J13" s="768">
        <f>SUMIFS('6. Details'!$M$5:$M$3624,'6. Details'!$C$5:$C$3624,"Total Overhead Cost",'6. Details'!$A$5:$A$3624,'5. summary of exp'!$A13)</f>
        <v>1750000</v>
      </c>
      <c r="K13" s="768">
        <f t="shared" si="1"/>
        <v>1750000</v>
      </c>
      <c r="L13" s="768">
        <f>SUMIFS('6. Details'!$K$5:$K$3624,'6. Details'!$C$5:$C$3624,"Total Overhead Cost",'6. Details'!$A$5:$A$3624,'5. summary of exp'!$A13)</f>
        <v>1750000</v>
      </c>
      <c r="M13" s="768">
        <f>SUMIFS('6. Details'!$L$5:$L$3624,'6. Details'!$C$5:$C$3624,"Total Overhead Cost",'6. Details'!$A$5:$A$3624,'5. summary of exp'!$A13)</f>
        <v>0</v>
      </c>
      <c r="N13" s="768">
        <f>SUMIFS('6. Details'!$I$5:$I$3624,'6. Details'!$C$5:$C$3624,"Total",'6. Details'!$A$5:$A$3624,'5. summary of exp'!$A13)</f>
        <v>0</v>
      </c>
      <c r="O13" s="768">
        <f>SUMIFS('6. Details'!$J$5:$J$3624,'6. Details'!$C$5:$C$3624,"Total",'6. Details'!$A$5:$A$3624,'5. summary of exp'!$A13)</f>
        <v>0</v>
      </c>
      <c r="P13" s="768">
        <f>SUMIFS('6. Details'!$M$5:$M$3624,'6. Details'!$C$5:$C$3624,"Total ",'6. Details'!$A$5:$A$3624,'5. summary of exp'!$A13)</f>
        <v>0</v>
      </c>
      <c r="Q13" s="768">
        <f>SUMIFS('6. Details'!$K$5:$K$3624,'6. Details'!$C$5:$C$3624,"Total",'6. Details'!$A$5:$A$3624,'5. summary of exp'!$A13)</f>
        <v>0</v>
      </c>
      <c r="R13" s="768">
        <f>SUMIFS('6. Details'!$L$5:$L$3624,'6. Details'!$C$5:$C$3624,"Total",'6. Details'!$A$5:$A$3624,'5. summary of exp'!$A13)</f>
        <v>0</v>
      </c>
      <c r="S13" s="768">
        <f t="shared" si="0"/>
        <v>1750000</v>
      </c>
    </row>
    <row r="14" spans="1:19" x14ac:dyDescent="0.25">
      <c r="A14" s="769" t="s">
        <v>410</v>
      </c>
      <c r="B14" s="767" t="s">
        <v>890</v>
      </c>
      <c r="C14" s="768">
        <f>SUMIFS('6. Details'!$I$5:$I$3624,'6. Details'!$C$5:$C$3624,"Consolidated Salary",'6. Details'!$A$5:$A$3624,'5. summary of exp'!$A14)</f>
        <v>0</v>
      </c>
      <c r="D14" s="768">
        <f>SUMIFS('6. Details'!$M$5:$M$3624,'6. Details'!$C$5:$C$3624,"Consolidated Salary",'6. Details'!$A$5:$A$3624,'5. summary of exp'!$A14)</f>
        <v>0</v>
      </c>
      <c r="E14" s="768">
        <f>SUMIFS('6. Details'!$J$5:$J$3624,'6. Details'!$C$5:$C$3624,"Consolidated Salary",'6. Details'!$A$5:$A$3624,'5. summary of exp'!$A14)</f>
        <v>0</v>
      </c>
      <c r="F14" s="768">
        <f>SUMIFS('6. Details'!$K$5:$K$3624,'6. Details'!$C$5:$C$3624,"Consolidated Salary",'6. Details'!$A$5:$A$3624,'5. summary of exp'!$A14)</f>
        <v>0</v>
      </c>
      <c r="G14" s="768">
        <f>SUMIFS('6. Details'!$L$5:$L$3624,'6. Details'!$C$5:$C$3624,"Consolidated Salary",'6. Details'!$A$5:$A$3624,'5. summary of exp'!$A14)</f>
        <v>0</v>
      </c>
      <c r="H14" s="768">
        <f>SUMIFS('6. Details'!$I$5:$I$3624,'6. Details'!$C$5:$C$3624,"Total Overhead Cost",'6. Details'!$A$5:$A$3624,'5. summary of exp'!$A14)</f>
        <v>3000000</v>
      </c>
      <c r="I14" s="768">
        <f>SUMIFS('6. Details'!$J$5:$J$3624,'6. Details'!$C$5:$C$3624,"Total Overhead Cost",'6. Details'!$A$5:$A$3624,'5. summary of exp'!$A14)</f>
        <v>875000</v>
      </c>
      <c r="J14" s="768">
        <f>SUMIFS('6. Details'!$M$5:$M$3624,'6. Details'!$C$5:$C$3624,"Total Overhead Cost",'6. Details'!$A$5:$A$3624,'5. summary of exp'!$A14)</f>
        <v>1750000</v>
      </c>
      <c r="K14" s="768">
        <f t="shared" si="1"/>
        <v>1750000</v>
      </c>
      <c r="L14" s="768">
        <f>SUMIFS('6. Details'!$K$5:$K$3624,'6. Details'!$C$5:$C$3624,"Total Overhead Cost",'6. Details'!$A$5:$A$3624,'5. summary of exp'!$A14)</f>
        <v>1750000</v>
      </c>
      <c r="M14" s="768">
        <f>SUMIFS('6. Details'!$L$5:$L$3624,'6. Details'!$C$5:$C$3624,"Total Overhead Cost",'6. Details'!$A$5:$A$3624,'5. summary of exp'!$A14)</f>
        <v>0</v>
      </c>
      <c r="N14" s="768">
        <f>SUMIFS('6. Details'!$I$5:$I$3624,'6. Details'!$C$5:$C$3624,"Total",'6. Details'!$A$5:$A$3624,'5. summary of exp'!$A14)</f>
        <v>0</v>
      </c>
      <c r="O14" s="768">
        <f>SUMIFS('6. Details'!$J$5:$J$3624,'6. Details'!$C$5:$C$3624,"Total",'6. Details'!$A$5:$A$3624,'5. summary of exp'!$A14)</f>
        <v>0</v>
      </c>
      <c r="P14" s="768">
        <f>SUMIFS('6. Details'!$M$5:$M$3624,'6. Details'!$C$5:$C$3624,"Total ",'6. Details'!$A$5:$A$3624,'5. summary of exp'!$A14)</f>
        <v>0</v>
      </c>
      <c r="Q14" s="768">
        <f>SUMIFS('6. Details'!$K$5:$K$3624,'6. Details'!$C$5:$C$3624,"Total",'6. Details'!$A$5:$A$3624,'5. summary of exp'!$A14)</f>
        <v>0</v>
      </c>
      <c r="R14" s="768">
        <f>SUMIFS('6. Details'!$L$5:$L$3624,'6. Details'!$C$5:$C$3624,"Total",'6. Details'!$A$5:$A$3624,'5. summary of exp'!$A14)</f>
        <v>0</v>
      </c>
      <c r="S14" s="768">
        <f t="shared" si="0"/>
        <v>1750000</v>
      </c>
    </row>
    <row r="15" spans="1:19" x14ac:dyDescent="0.25">
      <c r="A15" s="769" t="s">
        <v>411</v>
      </c>
      <c r="B15" s="767" t="s">
        <v>891</v>
      </c>
      <c r="C15" s="768">
        <f>SUMIFS('6. Details'!$I$5:$I$3624,'6. Details'!$C$5:$C$3624,"Consolidated Salary",'6. Details'!$A$5:$A$3624,'5. summary of exp'!$A15)</f>
        <v>0</v>
      </c>
      <c r="D15" s="768">
        <f>SUMIFS('6. Details'!$M$5:$M$3624,'6. Details'!$C$5:$C$3624,"Consolidated Salary",'6. Details'!$A$5:$A$3624,'5. summary of exp'!$A15)</f>
        <v>0</v>
      </c>
      <c r="E15" s="768">
        <f>SUMIFS('6. Details'!$J$5:$J$3624,'6. Details'!$C$5:$C$3624,"Consolidated Salary",'6. Details'!$A$5:$A$3624,'5. summary of exp'!$A15)</f>
        <v>0</v>
      </c>
      <c r="F15" s="768">
        <f>SUMIFS('6. Details'!$K$5:$K$3624,'6. Details'!$C$5:$C$3624,"Consolidated Salary",'6. Details'!$A$5:$A$3624,'5. summary of exp'!$A15)</f>
        <v>0</v>
      </c>
      <c r="G15" s="768">
        <f>SUMIFS('6. Details'!$L$5:$L$3624,'6. Details'!$C$5:$C$3624,"Consolidated Salary",'6. Details'!$A$5:$A$3624,'5. summary of exp'!$A15)</f>
        <v>0</v>
      </c>
      <c r="H15" s="768">
        <f>SUMIFS('6. Details'!$I$5:$I$3624,'6. Details'!$C$5:$C$3624,"Total Overhead Cost",'6. Details'!$A$5:$A$3624,'5. summary of exp'!$A15)</f>
        <v>3000000</v>
      </c>
      <c r="I15" s="768">
        <f>SUMIFS('6. Details'!$J$5:$J$3624,'6. Details'!$C$5:$C$3624,"Total Overhead Cost",'6. Details'!$A$5:$A$3624,'5. summary of exp'!$A15)</f>
        <v>875000</v>
      </c>
      <c r="J15" s="768">
        <f>SUMIFS('6. Details'!$M$5:$M$3624,'6. Details'!$C$5:$C$3624,"Total Overhead Cost",'6. Details'!$A$5:$A$3624,'5. summary of exp'!$A15)</f>
        <v>1750000</v>
      </c>
      <c r="K15" s="768">
        <f t="shared" si="1"/>
        <v>1750000</v>
      </c>
      <c r="L15" s="768">
        <f>SUMIFS('6. Details'!$K$5:$K$3624,'6. Details'!$C$5:$C$3624,"Total Overhead Cost",'6. Details'!$A$5:$A$3624,'5. summary of exp'!$A15)</f>
        <v>1750000</v>
      </c>
      <c r="M15" s="768">
        <f>SUMIFS('6. Details'!$L$5:$L$3624,'6. Details'!$C$5:$C$3624,"Total Overhead Cost",'6. Details'!$A$5:$A$3624,'5. summary of exp'!$A15)</f>
        <v>0</v>
      </c>
      <c r="N15" s="768">
        <f>SUMIFS('6. Details'!$I$5:$I$3624,'6. Details'!$C$5:$C$3624,"Total",'6. Details'!$A$5:$A$3624,'5. summary of exp'!$A15)</f>
        <v>0</v>
      </c>
      <c r="O15" s="768">
        <f>SUMIFS('6. Details'!$J$5:$J$3624,'6. Details'!$C$5:$C$3624,"Total",'6. Details'!$A$5:$A$3624,'5. summary of exp'!$A15)</f>
        <v>0</v>
      </c>
      <c r="P15" s="768">
        <f>SUMIFS('6. Details'!$M$5:$M$3624,'6. Details'!$C$5:$C$3624,"Total ",'6. Details'!$A$5:$A$3624,'5. summary of exp'!$A15)</f>
        <v>0</v>
      </c>
      <c r="Q15" s="768">
        <f>SUMIFS('6. Details'!$K$5:$K$3624,'6. Details'!$C$5:$C$3624,"Total",'6. Details'!$A$5:$A$3624,'5. summary of exp'!$A15)</f>
        <v>0</v>
      </c>
      <c r="R15" s="768">
        <f>SUMIFS('6. Details'!$L$5:$L$3624,'6. Details'!$C$5:$C$3624,"Total",'6. Details'!$A$5:$A$3624,'5. summary of exp'!$A15)</f>
        <v>0</v>
      </c>
      <c r="S15" s="768">
        <f t="shared" si="0"/>
        <v>1750000</v>
      </c>
    </row>
    <row r="16" spans="1:19" x14ac:dyDescent="0.25">
      <c r="A16" s="769" t="s">
        <v>412</v>
      </c>
      <c r="B16" s="767" t="s">
        <v>892</v>
      </c>
      <c r="C16" s="768">
        <f>SUMIFS('6. Details'!$I$5:$I$3624,'6. Details'!$C$5:$C$3624,"Consolidated Salary",'6. Details'!$A$5:$A$3624,'5. summary of exp'!$A16)</f>
        <v>0</v>
      </c>
      <c r="D16" s="768">
        <f>SUMIFS('6. Details'!$M$5:$M$3624,'6. Details'!$C$5:$C$3624,"Consolidated Salary",'6. Details'!$A$5:$A$3624,'5. summary of exp'!$A16)</f>
        <v>0</v>
      </c>
      <c r="E16" s="768">
        <f>SUMIFS('6. Details'!$J$5:$J$3624,'6. Details'!$C$5:$C$3624,"Consolidated Salary",'6. Details'!$A$5:$A$3624,'5. summary of exp'!$A16)</f>
        <v>0</v>
      </c>
      <c r="F16" s="768">
        <f>SUMIFS('6. Details'!$K$5:$K$3624,'6. Details'!$C$5:$C$3624,"Consolidated Salary",'6. Details'!$A$5:$A$3624,'5. summary of exp'!$A16)</f>
        <v>0</v>
      </c>
      <c r="G16" s="768">
        <f>SUMIFS('6. Details'!$L$5:$L$3624,'6. Details'!$C$5:$C$3624,"Consolidated Salary",'6. Details'!$A$5:$A$3624,'5. summary of exp'!$A16)</f>
        <v>0</v>
      </c>
      <c r="H16" s="768">
        <f>SUMIFS('6. Details'!$I$5:$I$3624,'6. Details'!$C$5:$C$3624,"Total Overhead Cost",'6. Details'!$A$5:$A$3624,'5. summary of exp'!$A16)</f>
        <v>3000000</v>
      </c>
      <c r="I16" s="768">
        <f>SUMIFS('6. Details'!$J$5:$J$3624,'6. Details'!$C$5:$C$3624,"Total Overhead Cost",'6. Details'!$A$5:$A$3624,'5. summary of exp'!$A16)</f>
        <v>875000</v>
      </c>
      <c r="J16" s="768">
        <f>SUMIFS('6. Details'!$M$5:$M$3624,'6. Details'!$C$5:$C$3624,"Total Overhead Cost",'6. Details'!$A$5:$A$3624,'5. summary of exp'!$A16)</f>
        <v>1750000</v>
      </c>
      <c r="K16" s="768">
        <f t="shared" si="1"/>
        <v>1750000</v>
      </c>
      <c r="L16" s="768">
        <f>SUMIFS('6. Details'!$K$5:$K$3624,'6. Details'!$C$5:$C$3624,"Total Overhead Cost",'6. Details'!$A$5:$A$3624,'5. summary of exp'!$A16)</f>
        <v>1750000</v>
      </c>
      <c r="M16" s="768">
        <f>SUMIFS('6. Details'!$L$5:$L$3624,'6. Details'!$C$5:$C$3624,"Total Overhead Cost",'6. Details'!$A$5:$A$3624,'5. summary of exp'!$A16)</f>
        <v>0</v>
      </c>
      <c r="N16" s="768">
        <f>SUMIFS('6. Details'!$I$5:$I$3624,'6. Details'!$C$5:$C$3624,"Total",'6. Details'!$A$5:$A$3624,'5. summary of exp'!$A16)</f>
        <v>0</v>
      </c>
      <c r="O16" s="768">
        <f>SUMIFS('6. Details'!$J$5:$J$3624,'6. Details'!$C$5:$C$3624,"Total",'6. Details'!$A$5:$A$3624,'5. summary of exp'!$A16)</f>
        <v>0</v>
      </c>
      <c r="P16" s="768">
        <f>SUMIFS('6. Details'!$M$5:$M$3624,'6. Details'!$C$5:$C$3624,"Total ",'6. Details'!$A$5:$A$3624,'5. summary of exp'!$A16)</f>
        <v>0</v>
      </c>
      <c r="Q16" s="768">
        <f>SUMIFS('6. Details'!$K$5:$K$3624,'6. Details'!$C$5:$C$3624,"Total",'6. Details'!$A$5:$A$3624,'5. summary of exp'!$A16)</f>
        <v>0</v>
      </c>
      <c r="R16" s="768">
        <f>SUMIFS('6. Details'!$L$5:$L$3624,'6. Details'!$C$5:$C$3624,"Total",'6. Details'!$A$5:$A$3624,'5. summary of exp'!$A16)</f>
        <v>0</v>
      </c>
      <c r="S16" s="768">
        <f t="shared" si="0"/>
        <v>1750000</v>
      </c>
    </row>
    <row r="17" spans="1:19" x14ac:dyDescent="0.25">
      <c r="A17" s="769" t="s">
        <v>413</v>
      </c>
      <c r="B17" s="767" t="s">
        <v>893</v>
      </c>
      <c r="C17" s="768">
        <f>SUMIFS('6. Details'!$I$5:$I$3624,'6. Details'!$C$5:$C$3624,"Consolidated Salary",'6. Details'!$A$5:$A$3624,'5. summary of exp'!$A17)</f>
        <v>0</v>
      </c>
      <c r="D17" s="768">
        <f>SUMIFS('6. Details'!$M$5:$M$3624,'6. Details'!$C$5:$C$3624,"Consolidated Salary",'6. Details'!$A$5:$A$3624,'5. summary of exp'!$A17)</f>
        <v>0</v>
      </c>
      <c r="E17" s="768">
        <f>SUMIFS('6. Details'!$J$5:$J$3624,'6. Details'!$C$5:$C$3624,"Consolidated Salary",'6. Details'!$A$5:$A$3624,'5. summary of exp'!$A17)</f>
        <v>0</v>
      </c>
      <c r="F17" s="768">
        <f>SUMIFS('6. Details'!$K$5:$K$3624,'6. Details'!$C$5:$C$3624,"Consolidated Salary",'6. Details'!$A$5:$A$3624,'5. summary of exp'!$A17)</f>
        <v>0</v>
      </c>
      <c r="G17" s="768">
        <f>SUMIFS('6. Details'!$L$5:$L$3624,'6. Details'!$C$5:$C$3624,"Consolidated Salary",'6. Details'!$A$5:$A$3624,'5. summary of exp'!$A17)</f>
        <v>0</v>
      </c>
      <c r="H17" s="768">
        <f>SUMIFS('6. Details'!$I$5:$I$3624,'6. Details'!$C$5:$C$3624,"Total Overhead Cost",'6. Details'!$A$5:$A$3624,'5. summary of exp'!$A17)</f>
        <v>3000000</v>
      </c>
      <c r="I17" s="768">
        <f>SUMIFS('6. Details'!$J$5:$J$3624,'6. Details'!$C$5:$C$3624,"Total Overhead Cost",'6. Details'!$A$5:$A$3624,'5. summary of exp'!$A17)</f>
        <v>875000</v>
      </c>
      <c r="J17" s="768">
        <f>SUMIFS('6. Details'!$M$5:$M$3624,'6. Details'!$C$5:$C$3624,"Total Overhead Cost",'6. Details'!$A$5:$A$3624,'5. summary of exp'!$A17)</f>
        <v>1750000</v>
      </c>
      <c r="K17" s="768">
        <f t="shared" si="1"/>
        <v>1750000</v>
      </c>
      <c r="L17" s="768">
        <f>SUMIFS('6. Details'!$K$5:$K$3624,'6. Details'!$C$5:$C$3624,"Total Overhead Cost",'6. Details'!$A$5:$A$3624,'5. summary of exp'!$A17)</f>
        <v>1750000</v>
      </c>
      <c r="M17" s="768">
        <f>SUMIFS('6. Details'!$L$5:$L$3624,'6. Details'!$C$5:$C$3624,"Total Overhead Cost",'6. Details'!$A$5:$A$3624,'5. summary of exp'!$A17)</f>
        <v>0</v>
      </c>
      <c r="N17" s="768">
        <f>SUMIFS('6. Details'!$I$5:$I$3624,'6. Details'!$C$5:$C$3624,"Total",'6. Details'!$A$5:$A$3624,'5. summary of exp'!$A17)</f>
        <v>0</v>
      </c>
      <c r="O17" s="768">
        <f>SUMIFS('6. Details'!$J$5:$J$3624,'6. Details'!$C$5:$C$3624,"Total",'6. Details'!$A$5:$A$3624,'5. summary of exp'!$A17)</f>
        <v>0</v>
      </c>
      <c r="P17" s="768">
        <f>SUMIFS('6. Details'!$M$5:$M$3624,'6. Details'!$C$5:$C$3624,"Total ",'6. Details'!$A$5:$A$3624,'5. summary of exp'!$A17)</f>
        <v>0</v>
      </c>
      <c r="Q17" s="768">
        <f>SUMIFS('6. Details'!$K$5:$K$3624,'6. Details'!$C$5:$C$3624,"Total",'6. Details'!$A$5:$A$3624,'5. summary of exp'!$A17)</f>
        <v>0</v>
      </c>
      <c r="R17" s="768">
        <f>SUMIFS('6. Details'!$L$5:$L$3624,'6. Details'!$C$5:$C$3624,"Total",'6. Details'!$A$5:$A$3624,'5. summary of exp'!$A17)</f>
        <v>0</v>
      </c>
      <c r="S17" s="768">
        <f t="shared" si="0"/>
        <v>1750000</v>
      </c>
    </row>
    <row r="18" spans="1:19" x14ac:dyDescent="0.25">
      <c r="A18" s="769" t="s">
        <v>414</v>
      </c>
      <c r="B18" s="767" t="s">
        <v>894</v>
      </c>
      <c r="C18" s="768">
        <f>SUMIFS('6. Details'!$I$5:$I$3624,'6. Details'!$C$5:$C$3624,"Consolidated Salary",'6. Details'!$A$5:$A$3624,'5. summary of exp'!$A18)</f>
        <v>0</v>
      </c>
      <c r="D18" s="768">
        <v>0</v>
      </c>
      <c r="E18" s="768">
        <f>SUMIFS('6. Details'!$J$5:$J$3624,'6. Details'!$C$5:$C$3624,"Consolidated Salary",'6. Details'!$A$5:$A$3624,'5. summary of exp'!$A18)</f>
        <v>0</v>
      </c>
      <c r="F18" s="768">
        <f>SUMIFS('6. Details'!$K$5:$K$3624,'6. Details'!$C$5:$C$3624,"Consolidated Salary",'6. Details'!$A$5:$A$3624,'5. summary of exp'!$A18)</f>
        <v>0</v>
      </c>
      <c r="G18" s="768">
        <f>SUMIFS('6. Details'!$L$5:$L$3624,'6. Details'!$C$5:$C$3624,"Consolidated Salary",'6. Details'!$A$5:$A$3624,'5. summary of exp'!$A18)</f>
        <v>0</v>
      </c>
      <c r="H18" s="768">
        <f>SUMIFS('6. Details'!$I$5:$I$3624,'6. Details'!$C$5:$C$3624,"Total Overhead Cost",'6. Details'!$A$5:$A$3624,'5. summary of exp'!$A18)</f>
        <v>3000000</v>
      </c>
      <c r="I18" s="768">
        <f>SUMIFS('6. Details'!$J$5:$J$3624,'6. Details'!$C$5:$C$3624,"Total Overhead Cost",'6. Details'!$A$5:$A$3624,'5. summary of exp'!$A18)</f>
        <v>875000</v>
      </c>
      <c r="J18" s="768">
        <f>SUMIFS('6. Details'!$M$5:$M$3624,'6. Details'!$C$5:$C$3624,"Total Overhead Cost",'6. Details'!$A$5:$A$3624,'5. summary of exp'!$A18)</f>
        <v>1750000</v>
      </c>
      <c r="K18" s="768">
        <f t="shared" si="1"/>
        <v>1750000</v>
      </c>
      <c r="L18" s="768">
        <f>SUMIFS('6. Details'!$K$5:$K$3624,'6. Details'!$C$5:$C$3624,"Total Overhead Cost",'6. Details'!$A$5:$A$3624,'5. summary of exp'!$A18)</f>
        <v>1750000</v>
      </c>
      <c r="M18" s="768">
        <f>SUMIFS('6. Details'!$L$5:$L$3624,'6. Details'!$C$5:$C$3624,"Total Overhead Cost",'6. Details'!$A$5:$A$3624,'5. summary of exp'!$A18)</f>
        <v>0</v>
      </c>
      <c r="N18" s="768">
        <f>SUMIFS('6. Details'!$I$5:$I$3624,'6. Details'!$C$5:$C$3624,"Total",'6. Details'!$A$5:$A$3624,'5. summary of exp'!$A18)</f>
        <v>0</v>
      </c>
      <c r="O18" s="768">
        <f>SUMIFS('6. Details'!$J$5:$J$3624,'6. Details'!$C$5:$C$3624,"Total",'6. Details'!$A$5:$A$3624,'5. summary of exp'!$A18)</f>
        <v>0</v>
      </c>
      <c r="P18" s="768">
        <f>SUMIFS('6. Details'!$M$5:$M$3624,'6. Details'!$C$5:$C$3624,"Total ",'6. Details'!$A$5:$A$3624,'5. summary of exp'!$A18)</f>
        <v>0</v>
      </c>
      <c r="Q18" s="768">
        <f>SUMIFS('6. Details'!$K$5:$K$3624,'6. Details'!$C$5:$C$3624,"Total",'6. Details'!$A$5:$A$3624,'5. summary of exp'!$A18)</f>
        <v>0</v>
      </c>
      <c r="R18" s="768">
        <f>SUMIFS('6. Details'!$L$5:$L$3624,'6. Details'!$C$5:$C$3624,"Total",'6. Details'!$A$5:$A$3624,'5. summary of exp'!$A18)</f>
        <v>0</v>
      </c>
      <c r="S18" s="768">
        <f t="shared" si="0"/>
        <v>1750000</v>
      </c>
    </row>
    <row r="19" spans="1:19" x14ac:dyDescent="0.25">
      <c r="A19" s="769" t="s">
        <v>1329</v>
      </c>
      <c r="B19" s="767" t="s">
        <v>1351</v>
      </c>
      <c r="C19" s="768">
        <f>SUMIFS('6. Details'!$I$5:$I$3624,'6. Details'!$C$5:$C$3624,"Consolidated Salary",'6. Details'!$A$5:$A$3624,'5. summary of exp'!$A19)</f>
        <v>0</v>
      </c>
      <c r="D19" s="768">
        <f>SUMIFS('6. Details'!$M$5:$M$3624,'6. Details'!$C$5:$C$3624,"Consolidated Salary",'6. Details'!$A$5:$A$3624,'5. summary of exp'!$A19)</f>
        <v>0</v>
      </c>
      <c r="E19" s="768">
        <f>SUMIFS('6. Details'!$J$5:$J$3624,'6. Details'!$C$5:$C$3624,"Consolidated Salary",'6. Details'!$A$5:$A$3624,'5. summary of exp'!$A19)</f>
        <v>0</v>
      </c>
      <c r="F19" s="768">
        <f>SUMIFS('6. Details'!$K$5:$K$3624,'6. Details'!$C$5:$C$3624,"Consolidated Salary",'6. Details'!$A$5:$A$3624,'5. summary of exp'!$A19)</f>
        <v>0</v>
      </c>
      <c r="G19" s="768">
        <f>SUMIFS('6. Details'!$L$5:$L$3624,'6. Details'!$C$5:$C$3624,"Consolidated Salary",'6. Details'!$A$5:$A$3624,'5. summary of exp'!$A19)</f>
        <v>0</v>
      </c>
      <c r="H19" s="768">
        <f>SUMIFS('6. Details'!$I$5:$I$3624,'6. Details'!$C$5:$C$3624,"Total Overhead Cost",'6. Details'!$A$5:$A$3624,'5. summary of exp'!$A19)</f>
        <v>3000000</v>
      </c>
      <c r="I19" s="768">
        <f>SUMIFS('6. Details'!$J$5:$J$3624,'6. Details'!$C$5:$C$3624,"Total Overhead Cost",'6. Details'!$A$5:$A$3624,'5. summary of exp'!$A19)</f>
        <v>875000</v>
      </c>
      <c r="J19" s="768">
        <f>SUMIFS('6. Details'!$M$5:$M$3624,'6. Details'!$C$5:$C$3624,"Total Overhead Cost",'6. Details'!$A$5:$A$3624,'5. summary of exp'!$A19)</f>
        <v>1750000</v>
      </c>
      <c r="K19" s="768">
        <f t="shared" si="1"/>
        <v>1750000</v>
      </c>
      <c r="L19" s="768">
        <f>SUMIFS('6. Details'!$K$5:$K$3624,'6. Details'!$C$5:$C$3624,"Total Overhead Cost",'6. Details'!$A$5:$A$3624,'5. summary of exp'!$A19)</f>
        <v>1750000</v>
      </c>
      <c r="M19" s="768">
        <f>SUMIFS('6. Details'!$L$5:$L$3624,'6. Details'!$C$5:$C$3624,"Total Overhead Cost",'6. Details'!$A$5:$A$3624,'5. summary of exp'!$A19)</f>
        <v>0</v>
      </c>
      <c r="N19" s="768">
        <f>SUMIFS('6. Details'!$I$5:$I$3624,'6. Details'!$C$5:$C$3624,"Total",'6. Details'!$A$5:$A$3624,'5. summary of exp'!$A19)</f>
        <v>0</v>
      </c>
      <c r="O19" s="768">
        <f>SUMIFS('6. Details'!$J$5:$J$3624,'6. Details'!$C$5:$C$3624,"Total",'6. Details'!$A$5:$A$3624,'5. summary of exp'!$A19)</f>
        <v>0</v>
      </c>
      <c r="P19" s="768">
        <f>SUMIFS('6. Details'!$M$5:$M$3624,'6. Details'!$C$5:$C$3624,"Total ",'6. Details'!$A$5:$A$3624,'5. summary of exp'!$A19)</f>
        <v>0</v>
      </c>
      <c r="Q19" s="768">
        <f>SUMIFS('6. Details'!$K$5:$K$3624,'6. Details'!$C$5:$C$3624,"Total",'6. Details'!$A$5:$A$3624,'5. summary of exp'!$A19)</f>
        <v>0</v>
      </c>
      <c r="R19" s="768">
        <f>SUMIFS('6. Details'!$L$5:$L$3624,'6. Details'!$C$5:$C$3624,"Total",'6. Details'!$A$5:$A$3624,'5. summary of exp'!$A19)</f>
        <v>0</v>
      </c>
      <c r="S19" s="768">
        <f t="shared" si="0"/>
        <v>1750000</v>
      </c>
    </row>
    <row r="20" spans="1:19" x14ac:dyDescent="0.25">
      <c r="A20" s="769" t="s">
        <v>1330</v>
      </c>
      <c r="B20" s="767" t="s">
        <v>1352</v>
      </c>
      <c r="C20" s="768">
        <f>SUMIFS('6. Details'!$I$5:$I$3624,'6. Details'!$C$5:$C$3624,"Consolidated Salary",'6. Details'!$A$5:$A$3624,'5. summary of exp'!$A20)</f>
        <v>0</v>
      </c>
      <c r="D20" s="768">
        <f>SUMIFS('6. Details'!$M$5:$M$3624,'6. Details'!$C$5:$C$3624,"Consolidated Salary",'6. Details'!$A$5:$A$3624,'5. summary of exp'!$A20)</f>
        <v>0</v>
      </c>
      <c r="E20" s="768">
        <f>SUMIFS('6. Details'!$J$5:$J$3624,'6. Details'!$C$5:$C$3624,"Consolidated Salary",'6. Details'!$A$5:$A$3624,'5. summary of exp'!$A20)</f>
        <v>0</v>
      </c>
      <c r="F20" s="768">
        <f>SUMIFS('6. Details'!$K$5:$K$3624,'6. Details'!$C$5:$C$3624,"Consolidated Salary",'6. Details'!$A$5:$A$3624,'5. summary of exp'!$A20)</f>
        <v>0</v>
      </c>
      <c r="G20" s="768">
        <f>SUMIFS('6. Details'!$L$5:$L$3624,'6. Details'!$C$5:$C$3624,"Consolidated Salary",'6. Details'!$A$5:$A$3624,'5. summary of exp'!$A20)</f>
        <v>0</v>
      </c>
      <c r="H20" s="768">
        <f>SUMIFS('6. Details'!$I$5:$I$3624,'6. Details'!$C$5:$C$3624,"Total Overhead Cost",'6. Details'!$A$5:$A$3624,'5. summary of exp'!$A20)</f>
        <v>3000000</v>
      </c>
      <c r="I20" s="768">
        <f>SUMIFS('6. Details'!$J$5:$J$3624,'6. Details'!$C$5:$C$3624,"Total Overhead Cost",'6. Details'!$A$5:$A$3624,'5. summary of exp'!$A20)</f>
        <v>875000</v>
      </c>
      <c r="J20" s="768">
        <f>SUMIFS('6. Details'!$M$5:$M$3624,'6. Details'!$C$5:$C$3624,"Total Overhead Cost",'6. Details'!$A$5:$A$3624,'5. summary of exp'!$A20)</f>
        <v>1750000</v>
      </c>
      <c r="K20" s="768">
        <f t="shared" si="1"/>
        <v>1750000</v>
      </c>
      <c r="L20" s="768">
        <f>SUMIFS('6. Details'!$K$5:$K$3624,'6. Details'!$C$5:$C$3624,"Total Overhead Cost",'6. Details'!$A$5:$A$3624,'5. summary of exp'!$A20)</f>
        <v>1750000</v>
      </c>
      <c r="M20" s="768">
        <f>SUMIFS('6. Details'!$L$5:$L$3624,'6. Details'!$C$5:$C$3624,"Total Overhead Cost",'6. Details'!$A$5:$A$3624,'5. summary of exp'!$A20)</f>
        <v>0</v>
      </c>
      <c r="N20" s="768">
        <f>SUMIFS('6. Details'!$I$5:$I$3624,'6. Details'!$C$5:$C$3624,"Total",'6. Details'!$A$5:$A$3624,'5. summary of exp'!$A20)</f>
        <v>0</v>
      </c>
      <c r="O20" s="768">
        <f>SUMIFS('6. Details'!$J$5:$J$3624,'6. Details'!$C$5:$C$3624,"Total",'6. Details'!$A$5:$A$3624,'5. summary of exp'!$A20)</f>
        <v>0</v>
      </c>
      <c r="P20" s="768">
        <f>SUMIFS('6. Details'!$M$5:$M$3624,'6. Details'!$C$5:$C$3624,"Total ",'6. Details'!$A$5:$A$3624,'5. summary of exp'!$A20)</f>
        <v>0</v>
      </c>
      <c r="Q20" s="768">
        <f>SUMIFS('6. Details'!$K$5:$K$3624,'6. Details'!$C$5:$C$3624,"Total",'6. Details'!$A$5:$A$3624,'5. summary of exp'!$A20)</f>
        <v>0</v>
      </c>
      <c r="R20" s="768">
        <f>SUMIFS('6. Details'!$L$5:$L$3624,'6. Details'!$C$5:$C$3624,"Total",'6. Details'!$A$5:$A$3624,'5. summary of exp'!$A20)</f>
        <v>0</v>
      </c>
      <c r="S20" s="768">
        <f t="shared" si="0"/>
        <v>1750000</v>
      </c>
    </row>
    <row r="21" spans="1:19" x14ac:dyDescent="0.25">
      <c r="A21" s="769" t="s">
        <v>1331</v>
      </c>
      <c r="B21" s="767" t="s">
        <v>1353</v>
      </c>
      <c r="C21" s="768">
        <f>SUMIFS('6. Details'!$I$5:$I$3624,'6. Details'!$C$5:$C$3624,"Consolidated Salary",'6. Details'!$A$5:$A$3624,'5. summary of exp'!$A21)</f>
        <v>0</v>
      </c>
      <c r="D21" s="768">
        <f>SUMIFS('6. Details'!$M$5:$M$3624,'6. Details'!$C$5:$C$3624,"Consolidated Salary",'6. Details'!$A$5:$A$3624,'5. summary of exp'!$A21)</f>
        <v>0</v>
      </c>
      <c r="E21" s="768">
        <f>SUMIFS('6. Details'!$J$5:$J$3624,'6. Details'!$C$5:$C$3624,"Consolidated Salary",'6. Details'!$A$5:$A$3624,'5. summary of exp'!$A21)</f>
        <v>0</v>
      </c>
      <c r="F21" s="768">
        <f>SUMIFS('6. Details'!$K$5:$K$3624,'6. Details'!$C$5:$C$3624,"Consolidated Salary",'6. Details'!$A$5:$A$3624,'5. summary of exp'!$A21)</f>
        <v>0</v>
      </c>
      <c r="G21" s="768">
        <f>SUMIFS('6. Details'!$L$5:$L$3624,'6. Details'!$C$5:$C$3624,"Consolidated Salary",'6. Details'!$A$5:$A$3624,'5. summary of exp'!$A21)</f>
        <v>0</v>
      </c>
      <c r="H21" s="768">
        <f>SUMIFS('6. Details'!$I$5:$I$3624,'6. Details'!$C$5:$C$3624,"Total Overhead Cost",'6. Details'!$A$5:$A$3624,'5. summary of exp'!$A21)</f>
        <v>3000000</v>
      </c>
      <c r="I21" s="768">
        <f>SUMIFS('6. Details'!$J$5:$J$3624,'6. Details'!$C$5:$C$3624,"Total Overhead Cost",'6. Details'!$A$5:$A$3624,'5. summary of exp'!$A21)</f>
        <v>875000</v>
      </c>
      <c r="J21" s="768">
        <f>SUMIFS('6. Details'!$M$5:$M$3624,'6. Details'!$C$5:$C$3624,"Total Overhead Cost",'6. Details'!$A$5:$A$3624,'5. summary of exp'!$A21)</f>
        <v>1750000</v>
      </c>
      <c r="K21" s="768">
        <f t="shared" si="1"/>
        <v>1750000</v>
      </c>
      <c r="L21" s="768">
        <f>SUMIFS('6. Details'!$K$5:$K$3624,'6. Details'!$C$5:$C$3624,"Total Overhead Cost",'6. Details'!$A$5:$A$3624,'5. summary of exp'!$A21)</f>
        <v>1750000</v>
      </c>
      <c r="M21" s="768">
        <f>SUMIFS('6. Details'!$L$5:$L$3624,'6. Details'!$C$5:$C$3624,"Total Overhead Cost",'6. Details'!$A$5:$A$3624,'5. summary of exp'!$A21)</f>
        <v>0</v>
      </c>
      <c r="N21" s="768">
        <f>SUMIFS('6. Details'!$I$5:$I$3624,'6. Details'!$C$5:$C$3624,"Total",'6. Details'!$A$5:$A$3624,'5. summary of exp'!$A21)</f>
        <v>0</v>
      </c>
      <c r="O21" s="768">
        <f>SUMIFS('6. Details'!$J$5:$J$3624,'6. Details'!$C$5:$C$3624,"Total",'6. Details'!$A$5:$A$3624,'5. summary of exp'!$A21)</f>
        <v>0</v>
      </c>
      <c r="P21" s="768">
        <f>SUMIFS('6. Details'!$M$5:$M$3624,'6. Details'!$C$5:$C$3624,"Total ",'6. Details'!$A$5:$A$3624,'5. summary of exp'!$A21)</f>
        <v>0</v>
      </c>
      <c r="Q21" s="768">
        <f>SUMIFS('6. Details'!$K$5:$K$3624,'6. Details'!$C$5:$C$3624,"Total",'6. Details'!$A$5:$A$3624,'5. summary of exp'!$A21)</f>
        <v>0</v>
      </c>
      <c r="R21" s="768">
        <f>SUMIFS('6. Details'!$L$5:$L$3624,'6. Details'!$C$5:$C$3624,"Total",'6. Details'!$A$5:$A$3624,'5. summary of exp'!$A21)</f>
        <v>0</v>
      </c>
      <c r="S21" s="768">
        <f t="shared" si="0"/>
        <v>1750000</v>
      </c>
    </row>
    <row r="22" spans="1:19" x14ac:dyDescent="0.25">
      <c r="A22" s="769" t="s">
        <v>1332</v>
      </c>
      <c r="B22" s="767" t="s">
        <v>1354</v>
      </c>
      <c r="C22" s="768">
        <f>SUMIFS('6. Details'!$I$5:$I$3624,'6. Details'!$C$5:$C$3624,"Consolidated Salary",'6. Details'!$A$5:$A$3624,'5. summary of exp'!$A22)</f>
        <v>0</v>
      </c>
      <c r="D22" s="768">
        <f>SUMIFS('6. Details'!$M$5:$M$3624,'6. Details'!$C$5:$C$3624,"Consolidated Salary",'6. Details'!$A$5:$A$3624,'5. summary of exp'!$A22)</f>
        <v>0</v>
      </c>
      <c r="E22" s="768">
        <f>SUMIFS('6. Details'!$J$5:$J$3624,'6. Details'!$C$5:$C$3624,"Consolidated Salary",'6. Details'!$A$5:$A$3624,'5. summary of exp'!$A22)</f>
        <v>0</v>
      </c>
      <c r="F22" s="768">
        <f>SUMIFS('6. Details'!$K$5:$K$3624,'6. Details'!$C$5:$C$3624,"Consolidated Salary",'6. Details'!$A$5:$A$3624,'5. summary of exp'!$A22)</f>
        <v>0</v>
      </c>
      <c r="G22" s="768">
        <f>SUMIFS('6. Details'!$L$5:$L$3624,'6. Details'!$C$5:$C$3624,"Consolidated Salary",'6. Details'!$A$5:$A$3624,'5. summary of exp'!$A22)</f>
        <v>0</v>
      </c>
      <c r="H22" s="768">
        <f>SUMIFS('6. Details'!$I$5:$I$3624,'6. Details'!$C$5:$C$3624,"Total Overhead Cost",'6. Details'!$A$5:$A$3624,'5. summary of exp'!$A22)</f>
        <v>3000000</v>
      </c>
      <c r="I22" s="768">
        <f>SUMIFS('6. Details'!$J$5:$J$3624,'6. Details'!$C$5:$C$3624,"Total Overhead Cost",'6. Details'!$A$5:$A$3624,'5. summary of exp'!$A22)</f>
        <v>875000</v>
      </c>
      <c r="J22" s="768">
        <f>SUMIFS('6. Details'!$M$5:$M$3624,'6. Details'!$C$5:$C$3624,"Total Overhead Cost",'6. Details'!$A$5:$A$3624,'5. summary of exp'!$A22)</f>
        <v>1750000</v>
      </c>
      <c r="K22" s="768">
        <f t="shared" si="1"/>
        <v>1750000</v>
      </c>
      <c r="L22" s="768">
        <f>SUMIFS('6. Details'!$K$5:$K$3624,'6. Details'!$C$5:$C$3624,"Total Overhead Cost",'6. Details'!$A$5:$A$3624,'5. summary of exp'!$A22)</f>
        <v>1750000</v>
      </c>
      <c r="M22" s="768">
        <f>SUMIFS('6. Details'!$L$5:$L$3624,'6. Details'!$C$5:$C$3624,"Total Overhead Cost",'6. Details'!$A$5:$A$3624,'5. summary of exp'!$A22)</f>
        <v>0</v>
      </c>
      <c r="N22" s="768">
        <f>SUMIFS('6. Details'!$I$5:$I$3624,'6. Details'!$C$5:$C$3624,"Total",'6. Details'!$A$5:$A$3624,'5. summary of exp'!$A22)</f>
        <v>0</v>
      </c>
      <c r="O22" s="768">
        <f>SUMIFS('6. Details'!$J$5:$J$3624,'6. Details'!$C$5:$C$3624,"Total",'6. Details'!$A$5:$A$3624,'5. summary of exp'!$A22)</f>
        <v>0</v>
      </c>
      <c r="P22" s="768">
        <f>SUMIFS('6. Details'!$M$5:$M$3624,'6. Details'!$C$5:$C$3624,"Total ",'6. Details'!$A$5:$A$3624,'5. summary of exp'!$A22)</f>
        <v>0</v>
      </c>
      <c r="Q22" s="768">
        <f>SUMIFS('6. Details'!$K$5:$K$3624,'6. Details'!$C$5:$C$3624,"Total",'6. Details'!$A$5:$A$3624,'5. summary of exp'!$A22)</f>
        <v>0</v>
      </c>
      <c r="R22" s="768">
        <f>SUMIFS('6. Details'!$L$5:$L$3624,'6. Details'!$C$5:$C$3624,"Total",'6. Details'!$A$5:$A$3624,'5. summary of exp'!$A22)</f>
        <v>0</v>
      </c>
      <c r="S22" s="768">
        <f t="shared" si="0"/>
        <v>1750000</v>
      </c>
    </row>
    <row r="23" spans="1:19" x14ac:dyDescent="0.25">
      <c r="A23" s="769" t="s">
        <v>1333</v>
      </c>
      <c r="B23" s="767" t="s">
        <v>1355</v>
      </c>
      <c r="C23" s="768">
        <f>SUMIFS('6. Details'!$I$5:$I$3624,'6. Details'!$C$5:$C$3624,"Consolidated Salary",'6. Details'!$A$5:$A$3624,'5. summary of exp'!$A23)</f>
        <v>0</v>
      </c>
      <c r="D23" s="768">
        <f>SUMIFS('6. Details'!$M$5:$M$3624,'6. Details'!$C$5:$C$3624,"Consolidated Salary",'6. Details'!$A$5:$A$3624,'5. summary of exp'!$A23)</f>
        <v>0</v>
      </c>
      <c r="E23" s="768">
        <f>SUMIFS('6. Details'!$J$5:$J$3624,'6. Details'!$C$5:$C$3624,"Consolidated Salary",'6. Details'!$A$5:$A$3624,'5. summary of exp'!$A23)</f>
        <v>0</v>
      </c>
      <c r="F23" s="768">
        <f>SUMIFS('6. Details'!$K$5:$K$3624,'6. Details'!$C$5:$C$3624,"Consolidated Salary",'6. Details'!$A$5:$A$3624,'5. summary of exp'!$A23)</f>
        <v>0</v>
      </c>
      <c r="G23" s="768">
        <f>SUMIFS('6. Details'!$L$5:$L$3624,'6. Details'!$C$5:$C$3624,"Consolidated Salary",'6. Details'!$A$5:$A$3624,'5. summary of exp'!$A23)</f>
        <v>0</v>
      </c>
      <c r="H23" s="768">
        <f>SUMIFS('6. Details'!$I$5:$I$3624,'6. Details'!$C$5:$C$3624,"Total Overhead Cost",'6. Details'!$A$5:$A$3624,'5. summary of exp'!$A23)</f>
        <v>3000000</v>
      </c>
      <c r="I23" s="768">
        <f>SUMIFS('6. Details'!$J$5:$J$3624,'6. Details'!$C$5:$C$3624,"Total Overhead Cost",'6. Details'!$A$5:$A$3624,'5. summary of exp'!$A23)</f>
        <v>875000</v>
      </c>
      <c r="J23" s="768">
        <f>SUMIFS('6. Details'!$M$5:$M$3624,'6. Details'!$C$5:$C$3624,"Total Overhead Cost",'6. Details'!$A$5:$A$3624,'5. summary of exp'!$A23)</f>
        <v>1750000</v>
      </c>
      <c r="K23" s="768">
        <f t="shared" si="1"/>
        <v>1750000</v>
      </c>
      <c r="L23" s="768">
        <f>SUMIFS('6. Details'!$K$5:$K$3624,'6. Details'!$C$5:$C$3624,"Total Overhead Cost",'6. Details'!$A$5:$A$3624,'5. summary of exp'!$A23)</f>
        <v>1750000</v>
      </c>
      <c r="M23" s="768">
        <f>SUMIFS('6. Details'!$L$5:$L$3624,'6. Details'!$C$5:$C$3624,"Total Overhead Cost",'6. Details'!$A$5:$A$3624,'5. summary of exp'!$A23)</f>
        <v>0</v>
      </c>
      <c r="N23" s="768">
        <f>SUMIFS('6. Details'!$I$5:$I$3624,'6. Details'!$C$5:$C$3624,"Total",'6. Details'!$A$5:$A$3624,'5. summary of exp'!$A23)</f>
        <v>0</v>
      </c>
      <c r="O23" s="768">
        <f>SUMIFS('6. Details'!$J$5:$J$3624,'6. Details'!$C$5:$C$3624,"Total",'6. Details'!$A$5:$A$3624,'5. summary of exp'!$A23)</f>
        <v>0</v>
      </c>
      <c r="P23" s="768">
        <f>SUMIFS('6. Details'!$M$5:$M$3624,'6. Details'!$C$5:$C$3624,"Total ",'6. Details'!$A$5:$A$3624,'5. summary of exp'!$A23)</f>
        <v>0</v>
      </c>
      <c r="Q23" s="768">
        <f>SUMIFS('6. Details'!$K$5:$K$3624,'6. Details'!$C$5:$C$3624,"Total",'6. Details'!$A$5:$A$3624,'5. summary of exp'!$A23)</f>
        <v>0</v>
      </c>
      <c r="R23" s="768">
        <f>SUMIFS('6. Details'!$L$5:$L$3624,'6. Details'!$C$5:$C$3624,"Total",'6. Details'!$A$5:$A$3624,'5. summary of exp'!$A23)</f>
        <v>0</v>
      </c>
      <c r="S23" s="768">
        <f t="shared" si="0"/>
        <v>1750000</v>
      </c>
    </row>
    <row r="24" spans="1:19" x14ac:dyDescent="0.25">
      <c r="A24" s="769" t="s">
        <v>1334</v>
      </c>
      <c r="B24" s="767" t="s">
        <v>1878</v>
      </c>
      <c r="C24" s="768">
        <f>SUMIFS('6. Details'!$I$5:$I$3624,'6. Details'!$C$5:$C$3624,"Consolidated Salary",'6. Details'!$A$5:$A$3624,'5. summary of exp'!$A24)</f>
        <v>0</v>
      </c>
      <c r="D24" s="768">
        <f>SUMIFS('6. Details'!$M$5:$M$3624,'6. Details'!$C$5:$C$3624,"Consolidated Salary",'6. Details'!$A$5:$A$3624,'5. summary of exp'!$A24)</f>
        <v>0</v>
      </c>
      <c r="E24" s="768">
        <f>SUMIFS('6. Details'!$J$5:$J$3624,'6. Details'!$C$5:$C$3624,"Consolidated Salary",'6. Details'!$A$5:$A$3624,'5. summary of exp'!$A24)</f>
        <v>0</v>
      </c>
      <c r="F24" s="768">
        <f>SUMIFS('6. Details'!$K$5:$K$3624,'6. Details'!$C$5:$C$3624,"Consolidated Salary",'6. Details'!$A$5:$A$3624,'5. summary of exp'!$A24)</f>
        <v>0</v>
      </c>
      <c r="G24" s="768">
        <f>SUMIFS('6. Details'!$L$5:$L$3624,'6. Details'!$C$5:$C$3624,"Consolidated Salary",'6. Details'!$A$5:$A$3624,'5. summary of exp'!$A24)</f>
        <v>0</v>
      </c>
      <c r="H24" s="768">
        <f>SUMIFS('6. Details'!$I$5:$I$3624,'6. Details'!$C$5:$C$3624,"Total Overhead Cost",'6. Details'!$A$5:$A$3624,'5. summary of exp'!$A24)</f>
        <v>3000000</v>
      </c>
      <c r="I24" s="768">
        <f>SUMIFS('6. Details'!$J$5:$J$3624,'6. Details'!$C$5:$C$3624,"Total Overhead Cost",'6. Details'!$A$5:$A$3624,'5. summary of exp'!$A24)</f>
        <v>875000</v>
      </c>
      <c r="J24" s="768">
        <f>SUMIFS('6. Details'!$M$5:$M$3624,'6. Details'!$C$5:$C$3624,"Total Overhead Cost",'6. Details'!$A$5:$A$3624,'5. summary of exp'!$A24)</f>
        <v>1750000</v>
      </c>
      <c r="K24" s="768">
        <f t="shared" si="1"/>
        <v>1750000</v>
      </c>
      <c r="L24" s="768">
        <f>SUMIFS('6. Details'!$K$5:$K$3624,'6. Details'!$C$5:$C$3624,"Total Overhead Cost",'6. Details'!$A$5:$A$3624,'5. summary of exp'!$A24)</f>
        <v>1750000</v>
      </c>
      <c r="M24" s="768">
        <f>SUMIFS('6. Details'!$L$5:$L$3624,'6. Details'!$C$5:$C$3624,"Total Overhead Cost",'6. Details'!$A$5:$A$3624,'5. summary of exp'!$A24)</f>
        <v>0</v>
      </c>
      <c r="N24" s="768">
        <f>SUMIFS('6. Details'!$I$5:$I$3624,'6. Details'!$C$5:$C$3624,"Total",'6. Details'!$A$5:$A$3624,'5. summary of exp'!$A24)</f>
        <v>0</v>
      </c>
      <c r="O24" s="768">
        <f>SUMIFS('6. Details'!$J$5:$J$3624,'6. Details'!$C$5:$C$3624,"Total",'6. Details'!$A$5:$A$3624,'5. summary of exp'!$A24)</f>
        <v>0</v>
      </c>
      <c r="P24" s="768">
        <f>SUMIFS('6. Details'!$M$5:$M$3624,'6. Details'!$C$5:$C$3624,"Total ",'6. Details'!$A$5:$A$3624,'5. summary of exp'!$A24)</f>
        <v>0</v>
      </c>
      <c r="Q24" s="768">
        <f>SUMIFS('6. Details'!$K$5:$K$3624,'6. Details'!$C$5:$C$3624,"Total",'6. Details'!$A$5:$A$3624,'5. summary of exp'!$A24)</f>
        <v>0</v>
      </c>
      <c r="R24" s="768">
        <f>SUMIFS('6. Details'!$L$5:$L$3624,'6. Details'!$C$5:$C$3624,"Total",'6. Details'!$A$5:$A$3624,'5. summary of exp'!$A24)</f>
        <v>0</v>
      </c>
      <c r="S24" s="768">
        <f t="shared" si="0"/>
        <v>1750000</v>
      </c>
    </row>
    <row r="25" spans="1:19" x14ac:dyDescent="0.25">
      <c r="A25" s="769" t="s">
        <v>1335</v>
      </c>
      <c r="B25" s="767" t="s">
        <v>1877</v>
      </c>
      <c r="C25" s="768">
        <f>SUMIFS('6. Details'!$I$5:$I$3624,'6. Details'!$C$5:$C$3624,"Consolidated Salary",'6. Details'!$A$5:$A$3624,'5. summary of exp'!$A25)</f>
        <v>0</v>
      </c>
      <c r="D25" s="768">
        <f>SUMIFS('6. Details'!$M$5:$M$3624,'6. Details'!$C$5:$C$3624,"Consolidated Salary",'6. Details'!$A$5:$A$3624,'5. summary of exp'!$A25)</f>
        <v>0</v>
      </c>
      <c r="E25" s="768">
        <f>SUMIFS('6. Details'!$J$5:$J$3624,'6. Details'!$C$5:$C$3624,"Consolidated Salary",'6. Details'!$A$5:$A$3624,'5. summary of exp'!$A25)</f>
        <v>0</v>
      </c>
      <c r="F25" s="768">
        <f>SUMIFS('6. Details'!$K$5:$K$3624,'6. Details'!$C$5:$C$3624,"Consolidated Salary",'6. Details'!$A$5:$A$3624,'5. summary of exp'!$A25)</f>
        <v>0</v>
      </c>
      <c r="G25" s="768">
        <f>SUMIFS('6. Details'!$L$5:$L$3624,'6. Details'!$C$5:$C$3624,"Consolidated Salary",'6. Details'!$A$5:$A$3624,'5. summary of exp'!$A25)</f>
        <v>0</v>
      </c>
      <c r="H25" s="768">
        <f>SUMIFS('6. Details'!$I$5:$I$3624,'6. Details'!$C$5:$C$3624,"Total Overhead Cost",'6. Details'!$A$5:$A$3624,'5. summary of exp'!$A25)</f>
        <v>3000000</v>
      </c>
      <c r="I25" s="768">
        <f>SUMIFS('6. Details'!$J$5:$J$3624,'6. Details'!$C$5:$C$3624,"Total Overhead Cost",'6. Details'!$A$5:$A$3624,'5. summary of exp'!$A25)</f>
        <v>875000</v>
      </c>
      <c r="J25" s="768">
        <f>SUMIFS('6. Details'!$M$5:$M$3624,'6. Details'!$C$5:$C$3624,"Total Overhead Cost",'6. Details'!$A$5:$A$3624,'5. summary of exp'!$A25)</f>
        <v>1750000</v>
      </c>
      <c r="K25" s="768">
        <f t="shared" si="1"/>
        <v>1750000</v>
      </c>
      <c r="L25" s="768">
        <f>SUMIFS('6. Details'!$K$5:$K$3624,'6. Details'!$C$5:$C$3624,"Total Overhead Cost",'6. Details'!$A$5:$A$3624,'5. summary of exp'!$A25)</f>
        <v>1750000</v>
      </c>
      <c r="M25" s="768">
        <f>SUMIFS('6. Details'!$L$5:$L$3624,'6. Details'!$C$5:$C$3624,"Total Overhead Cost",'6. Details'!$A$5:$A$3624,'5. summary of exp'!$A25)</f>
        <v>0</v>
      </c>
      <c r="N25" s="768">
        <f>SUMIFS('6. Details'!$I$5:$I$3624,'6. Details'!$C$5:$C$3624,"Total",'6. Details'!$A$5:$A$3624,'5. summary of exp'!$A25)</f>
        <v>0</v>
      </c>
      <c r="O25" s="768">
        <f>SUMIFS('6. Details'!$J$5:$J$3624,'6. Details'!$C$5:$C$3624,"Total",'6. Details'!$A$5:$A$3624,'5. summary of exp'!$A25)</f>
        <v>0</v>
      </c>
      <c r="P25" s="768">
        <f>SUMIFS('6. Details'!$M$5:$M$3624,'6. Details'!$C$5:$C$3624,"Total ",'6. Details'!$A$5:$A$3624,'5. summary of exp'!$A25)</f>
        <v>0</v>
      </c>
      <c r="Q25" s="768">
        <f>SUMIFS('6. Details'!$K$5:$K$3624,'6. Details'!$C$5:$C$3624,"Total",'6. Details'!$A$5:$A$3624,'5. summary of exp'!$A25)</f>
        <v>0</v>
      </c>
      <c r="R25" s="768">
        <f>SUMIFS('6. Details'!$L$5:$L$3624,'6. Details'!$C$5:$C$3624,"Total",'6. Details'!$A$5:$A$3624,'5. summary of exp'!$A25)</f>
        <v>0</v>
      </c>
      <c r="S25" s="768">
        <f t="shared" si="0"/>
        <v>1750000</v>
      </c>
    </row>
    <row r="26" spans="1:19" x14ac:dyDescent="0.25">
      <c r="A26" s="769" t="s">
        <v>1336</v>
      </c>
      <c r="B26" s="767" t="s">
        <v>1358</v>
      </c>
      <c r="C26" s="768">
        <f>SUMIFS('6. Details'!$I$5:$I$3624,'6. Details'!$C$5:$C$3624,"Consolidated Salary",'6. Details'!$A$5:$A$3624,'5. summary of exp'!$A26)</f>
        <v>0</v>
      </c>
      <c r="D26" s="768">
        <f>SUMIFS('6. Details'!$M$5:$M$3624,'6. Details'!$C$5:$C$3624,"Consolidated Salary",'6. Details'!$A$5:$A$3624,'5. summary of exp'!$A26)</f>
        <v>0</v>
      </c>
      <c r="E26" s="768">
        <f>SUMIFS('6. Details'!$J$5:$J$3624,'6. Details'!$C$5:$C$3624,"Consolidated Salary",'6. Details'!$A$5:$A$3624,'5. summary of exp'!$A26)</f>
        <v>0</v>
      </c>
      <c r="F26" s="768">
        <f>SUMIFS('6. Details'!$K$5:$K$3624,'6. Details'!$C$5:$C$3624,"Consolidated Salary",'6. Details'!$A$5:$A$3624,'5. summary of exp'!$A26)</f>
        <v>0</v>
      </c>
      <c r="G26" s="768">
        <f>SUMIFS('6. Details'!$L$5:$L$3624,'6. Details'!$C$5:$C$3624,"Consolidated Salary",'6. Details'!$A$5:$A$3624,'5. summary of exp'!$A26)</f>
        <v>0</v>
      </c>
      <c r="H26" s="768">
        <f>SUMIFS('6. Details'!$I$5:$I$3624,'6. Details'!$C$5:$C$3624,"Total Overhead Cost",'6. Details'!$A$5:$A$3624,'5. summary of exp'!$A26)</f>
        <v>3000000</v>
      </c>
      <c r="I26" s="768">
        <f>SUMIFS('6. Details'!$J$5:$J$3624,'6. Details'!$C$5:$C$3624,"Total Overhead Cost",'6. Details'!$A$5:$A$3624,'5. summary of exp'!$A26)</f>
        <v>875000</v>
      </c>
      <c r="J26" s="768">
        <f>SUMIFS('6. Details'!$M$5:$M$3624,'6. Details'!$C$5:$C$3624,"Total Overhead Cost",'6. Details'!$A$5:$A$3624,'5. summary of exp'!$A26)</f>
        <v>1750000</v>
      </c>
      <c r="K26" s="768">
        <f t="shared" si="1"/>
        <v>1750000</v>
      </c>
      <c r="L26" s="768">
        <f>SUMIFS('6. Details'!$K$5:$K$3624,'6. Details'!$C$5:$C$3624,"Total Overhead Cost",'6. Details'!$A$5:$A$3624,'5. summary of exp'!$A26)</f>
        <v>1750000</v>
      </c>
      <c r="M26" s="768">
        <f>SUMIFS('6. Details'!$L$5:$L$3624,'6. Details'!$C$5:$C$3624,"Total Overhead Cost",'6. Details'!$A$5:$A$3624,'5. summary of exp'!$A26)</f>
        <v>0</v>
      </c>
      <c r="N26" s="768">
        <f>SUMIFS('6. Details'!$I$5:$I$3624,'6. Details'!$C$5:$C$3624,"Total",'6. Details'!$A$5:$A$3624,'5. summary of exp'!$A26)</f>
        <v>0</v>
      </c>
      <c r="O26" s="768">
        <f>SUMIFS('6. Details'!$J$5:$J$3624,'6. Details'!$C$5:$C$3624,"Total",'6. Details'!$A$5:$A$3624,'5. summary of exp'!$A26)</f>
        <v>0</v>
      </c>
      <c r="P26" s="768">
        <f>SUMIFS('6. Details'!$M$5:$M$3624,'6. Details'!$C$5:$C$3624,"Total ",'6. Details'!$A$5:$A$3624,'5. summary of exp'!$A26)</f>
        <v>0</v>
      </c>
      <c r="Q26" s="768">
        <f>SUMIFS('6. Details'!$K$5:$K$3624,'6. Details'!$C$5:$C$3624,"Total",'6. Details'!$A$5:$A$3624,'5. summary of exp'!$A26)</f>
        <v>0</v>
      </c>
      <c r="R26" s="768">
        <f>SUMIFS('6. Details'!$L$5:$L$3624,'6. Details'!$C$5:$C$3624,"Total",'6. Details'!$A$5:$A$3624,'5. summary of exp'!$A26)</f>
        <v>0</v>
      </c>
      <c r="S26" s="768">
        <f t="shared" si="0"/>
        <v>1750000</v>
      </c>
    </row>
    <row r="27" spans="1:19" x14ac:dyDescent="0.25">
      <c r="A27" s="769" t="s">
        <v>1337</v>
      </c>
      <c r="B27" s="767" t="s">
        <v>1359</v>
      </c>
      <c r="C27" s="768">
        <f>SUMIFS('6. Details'!$I$5:$I$3624,'6. Details'!$C$5:$C$3624,"Consolidated Salary",'6. Details'!$A$5:$A$3624,'5. summary of exp'!$A27)</f>
        <v>0</v>
      </c>
      <c r="D27" s="768">
        <f>SUMIFS('6. Details'!$M$5:$M$3624,'6. Details'!$C$5:$C$3624,"Consolidated Salary",'6. Details'!$A$5:$A$3624,'5. summary of exp'!$A27)</f>
        <v>0</v>
      </c>
      <c r="E27" s="768">
        <f>SUMIFS('6. Details'!$J$5:$J$3624,'6. Details'!$C$5:$C$3624,"Consolidated Salary",'6. Details'!$A$5:$A$3624,'5. summary of exp'!$A27)</f>
        <v>0</v>
      </c>
      <c r="F27" s="768">
        <f>SUMIFS('6. Details'!$K$5:$K$3624,'6. Details'!$C$5:$C$3624,"Consolidated Salary",'6. Details'!$A$5:$A$3624,'5. summary of exp'!$A27)</f>
        <v>0</v>
      </c>
      <c r="G27" s="768">
        <f>SUMIFS('6. Details'!$L$5:$L$3624,'6. Details'!$C$5:$C$3624,"Consolidated Salary",'6. Details'!$A$5:$A$3624,'5. summary of exp'!$A27)</f>
        <v>0</v>
      </c>
      <c r="H27" s="768">
        <f>SUMIFS('6. Details'!$I$5:$I$3624,'6. Details'!$C$5:$C$3624,"Total Overhead Cost",'6. Details'!$A$5:$A$3624,'5. summary of exp'!$A27)</f>
        <v>3000000</v>
      </c>
      <c r="I27" s="768">
        <f>SUMIFS('6. Details'!$J$5:$J$3624,'6. Details'!$C$5:$C$3624,"Total Overhead Cost",'6. Details'!$A$5:$A$3624,'5. summary of exp'!$A27)</f>
        <v>875000</v>
      </c>
      <c r="J27" s="768">
        <f>SUMIFS('6. Details'!$M$5:$M$3624,'6. Details'!$C$5:$C$3624,"Total Overhead Cost",'6. Details'!$A$5:$A$3624,'5. summary of exp'!$A27)</f>
        <v>1750000</v>
      </c>
      <c r="K27" s="768">
        <f t="shared" si="1"/>
        <v>1750000</v>
      </c>
      <c r="L27" s="768">
        <f>SUMIFS('6. Details'!$K$5:$K$3624,'6. Details'!$C$5:$C$3624,"Total Overhead Cost",'6. Details'!$A$5:$A$3624,'5. summary of exp'!$A27)</f>
        <v>1750000</v>
      </c>
      <c r="M27" s="768">
        <f>SUMIFS('6. Details'!$L$5:$L$3624,'6. Details'!$C$5:$C$3624,"Total Overhead Cost",'6. Details'!$A$5:$A$3624,'5. summary of exp'!$A27)</f>
        <v>0</v>
      </c>
      <c r="N27" s="768">
        <f>SUMIFS('6. Details'!$I$5:$I$3624,'6. Details'!$C$5:$C$3624,"Total",'6. Details'!$A$5:$A$3624,'5. summary of exp'!$A27)</f>
        <v>0</v>
      </c>
      <c r="O27" s="768">
        <f>SUMIFS('6. Details'!$J$5:$J$3624,'6. Details'!$C$5:$C$3624,"Total",'6. Details'!$A$5:$A$3624,'5. summary of exp'!$A27)</f>
        <v>0</v>
      </c>
      <c r="P27" s="768">
        <f>SUMIFS('6. Details'!$M$5:$M$3624,'6. Details'!$C$5:$C$3624,"Total ",'6. Details'!$A$5:$A$3624,'5. summary of exp'!$A27)</f>
        <v>0</v>
      </c>
      <c r="Q27" s="768">
        <f>SUMIFS('6. Details'!$K$5:$K$3624,'6. Details'!$C$5:$C$3624,"Total",'6. Details'!$A$5:$A$3624,'5. summary of exp'!$A27)</f>
        <v>0</v>
      </c>
      <c r="R27" s="768">
        <f>SUMIFS('6. Details'!$L$5:$L$3624,'6. Details'!$C$5:$C$3624,"Total",'6. Details'!$A$5:$A$3624,'5. summary of exp'!$A27)</f>
        <v>0</v>
      </c>
      <c r="S27" s="768">
        <f t="shared" si="0"/>
        <v>1750000</v>
      </c>
    </row>
    <row r="28" spans="1:19" x14ac:dyDescent="0.25">
      <c r="A28" s="770" t="s">
        <v>416</v>
      </c>
      <c r="B28" s="767" t="s">
        <v>922</v>
      </c>
      <c r="C28" s="768">
        <f>SUMIFS('6. Details'!$I$5:$I$3624,'6. Details'!$C$5:$C$3624,"Consolidated Salary",'6. Details'!$A$5:$A$3624,'5. summary of exp'!$A28)</f>
        <v>0</v>
      </c>
      <c r="D28" s="768">
        <f>SUMIFS('6. Details'!$M$5:$M$3624,'6. Details'!$C$5:$C$3624,"Consolidated Salary",'6. Details'!$A$5:$A$3624,'5. summary of exp'!$A28)</f>
        <v>0</v>
      </c>
      <c r="E28" s="768">
        <f>SUMIFS('6. Details'!$J$5:$J$3624,'6. Details'!$C$5:$C$3624,"Consolidated Salary",'6. Details'!$A$5:$A$3624,'5. summary of exp'!$A28)</f>
        <v>0</v>
      </c>
      <c r="F28" s="768">
        <f>SUMIFS('6. Details'!$K$5:$K$3624,'6. Details'!$C$5:$C$3624,"Consolidated Salary",'6. Details'!$A$5:$A$3624,'5. summary of exp'!$A28)</f>
        <v>0</v>
      </c>
      <c r="G28" s="768">
        <f>SUMIFS('6. Details'!$L$5:$L$3624,'6. Details'!$C$5:$C$3624,"Consolidated Salary",'6. Details'!$A$5:$A$3624,'5. summary of exp'!$A28)</f>
        <v>0</v>
      </c>
      <c r="H28" s="768">
        <f>SUMIFS('6. Details'!$I$5:$I$3624,'6. Details'!$C$5:$C$3624,"Total Overhead Cost",'6. Details'!$A$5:$A$3624,'5. summary of exp'!$A28)</f>
        <v>62000000</v>
      </c>
      <c r="I28" s="768">
        <f>SUMIFS('6. Details'!$J$5:$J$3624,'6. Details'!$C$5:$C$3624,"Total Overhead Cost",'6. Details'!$A$5:$A$3624,'5. summary of exp'!$A28)</f>
        <v>24362500</v>
      </c>
      <c r="J28" s="768">
        <f>SUMIFS('6. Details'!$M$5:$M$3624,'6. Details'!$C$5:$C$3624,"Total Overhead Cost",'6. Details'!$A$5:$A$3624,'5. summary of exp'!$A28)</f>
        <v>46880000</v>
      </c>
      <c r="K28" s="768">
        <f t="shared" si="1"/>
        <v>46880000</v>
      </c>
      <c r="L28" s="768">
        <f>SUMIFS('6. Details'!$K$5:$K$3624,'6. Details'!$C$5:$C$3624,"Total Overhead Cost",'6. Details'!$A$5:$A$3624,'5. summary of exp'!$A28)</f>
        <v>46880000</v>
      </c>
      <c r="M28" s="768">
        <f>SUMIFS('6. Details'!$L$5:$L$3624,'6. Details'!$C$5:$C$3624,"Total Overhead Cost",'6. Details'!$A$5:$A$3624,'5. summary of exp'!$A28)</f>
        <v>0</v>
      </c>
      <c r="N28" s="768">
        <f>SUMIFS('6. Details'!$I$5:$I$3624,'6. Details'!$C$5:$C$3624,"Total",'6. Details'!$A$5:$A$3624,'5. summary of exp'!$A28)</f>
        <v>500000000</v>
      </c>
      <c r="O28" s="768">
        <f>SUMIFS('6. Details'!$J$5:$J$3624,'6. Details'!$C$5:$C$3624,"Total",'6. Details'!$A$5:$A$3624,'5. summary of exp'!$A28)</f>
        <v>3584000</v>
      </c>
      <c r="P28" s="768">
        <f>SUMIFS('6. Details'!$M$5:$M$3624,'6. Details'!$C$5:$C$3624,"Total",'6. Details'!$A$5:$A$3624,'5. summary of exp'!$A28)</f>
        <v>250000000</v>
      </c>
      <c r="Q28" s="768">
        <f>SUMIFS('6. Details'!$K$5:$K$3624,'6. Details'!$C$5:$C$3624,"Total",'6. Details'!$A$5:$A$3624,'5. summary of exp'!$A28)</f>
        <v>50000000</v>
      </c>
      <c r="R28" s="768">
        <f>SUMIFS('6. Details'!$L$5:$L$3624,'6. Details'!$C$5:$C$3624,"Total",'6. Details'!$A$5:$A$3624,'5. summary of exp'!$A28)</f>
        <v>200000000</v>
      </c>
      <c r="S28" s="768">
        <f t="shared" si="0"/>
        <v>296880000</v>
      </c>
    </row>
    <row r="29" spans="1:19" x14ac:dyDescent="0.25">
      <c r="A29" s="770" t="s">
        <v>418</v>
      </c>
      <c r="B29" s="767" t="s">
        <v>895</v>
      </c>
      <c r="C29" s="768">
        <f>SUMIFS('6. Details'!$I$5:$I$3624,'6. Details'!$C$5:$C$3624,"Consolidated Salary",'6. Details'!$A$5:$A$3624,'5. summary of exp'!$A29)</f>
        <v>16688056.550000001</v>
      </c>
      <c r="D29" s="768">
        <f>SUMIFS('6. Details'!$M$5:$M$3624,'6. Details'!$C$5:$C$3624,"Consolidated Salary",'6. Details'!$A$5:$A$3624,'5. summary of exp'!$A29)</f>
        <v>16688056.550000001</v>
      </c>
      <c r="E29" s="768">
        <f>SUMIFS('6. Details'!$J$5:$J$3624,'6. Details'!$C$5:$C$3624,"Consolidated Salary",'6. Details'!$A$5:$A$3624,'5. summary of exp'!$A29)</f>
        <v>3272464</v>
      </c>
      <c r="F29" s="768">
        <f>SUMIFS('6. Details'!$K$5:$K$3624,'6. Details'!$C$5:$C$3624,"Consolidated Salary",'6. Details'!$A$5:$A$3624,'5. summary of exp'!$A29)</f>
        <v>16688056.550000001</v>
      </c>
      <c r="G29" s="768">
        <f>SUMIFS('6. Details'!$L$5:$L$3624,'6. Details'!$C$5:$C$3624,"Consolidated Salary",'6. Details'!$A$5:$A$3624,'5. summary of exp'!$A29)</f>
        <v>0</v>
      </c>
      <c r="H29" s="768">
        <f>SUMIFS('6. Details'!$I$5:$I$3624,'6. Details'!$C$5:$C$3624,"Total Overhead Cost",'6. Details'!$A$5:$A$3624,'5. summary of exp'!$A29)</f>
        <v>42000000</v>
      </c>
      <c r="I29" s="768">
        <f>SUMIFS('6. Details'!$J$5:$J$3624,'6. Details'!$C$5:$C$3624,"Total Overhead Cost",'6. Details'!$A$5:$A$3624,'5. summary of exp'!$A29)</f>
        <v>1050000</v>
      </c>
      <c r="J29" s="768">
        <f>SUMIFS('6. Details'!$M$5:$M$3624,'6. Details'!$C$5:$C$3624,"Total Overhead Cost",'6. Details'!$A$5:$A$3624,'5. summary of exp'!$A29)</f>
        <v>30500000</v>
      </c>
      <c r="K29" s="768">
        <f t="shared" si="1"/>
        <v>47188056.549999997</v>
      </c>
      <c r="L29" s="768">
        <f>SUMIFS('6. Details'!$K$5:$K$3624,'6. Details'!$C$5:$C$3624,"Total Overhead Cost",'6. Details'!$A$5:$A$3624,'5. summary of exp'!$A29)</f>
        <v>30500000</v>
      </c>
      <c r="M29" s="768">
        <f>SUMIFS('6. Details'!$L$5:$L$3624,'6. Details'!$C$5:$C$3624,"Total Overhead Cost",'6. Details'!$A$5:$A$3624,'5. summary of exp'!$A29)</f>
        <v>0</v>
      </c>
      <c r="N29" s="768">
        <f>SUMIFS('6. Details'!$I$5:$I$3624,'6. Details'!$C$5:$C$3624,"Total",'6. Details'!$A$5:$A$3624,'5. summary of exp'!$A29)</f>
        <v>96000000</v>
      </c>
      <c r="O29" s="768">
        <f>SUMIFS('6. Details'!$J$5:$J$3624,'6. Details'!$C$5:$C$3624,"Total",'6. Details'!$A$5:$A$3624,'5. summary of exp'!$A29)</f>
        <v>10500000</v>
      </c>
      <c r="P29" s="768">
        <f>SUMIFS('6. Details'!$M$5:$M$3624,'6. Details'!$C$5:$C$3624,"Total",'6. Details'!$A$5:$A$3624,'5. summary of exp'!$A29)</f>
        <v>71000000</v>
      </c>
      <c r="Q29" s="768">
        <f>SUMIFS('6. Details'!$K$5:$K$3624,'6. Details'!$C$5:$C$3624,"Total",'6. Details'!$A$5:$A$3624,'5. summary of exp'!$A29)</f>
        <v>71000000</v>
      </c>
      <c r="R29" s="768">
        <f>SUMIFS('6. Details'!$L$5:$L$3624,'6. Details'!$C$5:$C$3624,"Total",'6. Details'!$A$5:$A$3624,'5. summary of exp'!$A29)</f>
        <v>0</v>
      </c>
      <c r="S29" s="768">
        <f t="shared" si="0"/>
        <v>118188056.55</v>
      </c>
    </row>
    <row r="30" spans="1:19" x14ac:dyDescent="0.25">
      <c r="A30" s="766" t="s">
        <v>380</v>
      </c>
      <c r="B30" s="767" t="s">
        <v>932</v>
      </c>
      <c r="C30" s="768">
        <f>SUMIFS('6. Details'!$I$5:$I$3624,'6. Details'!$C$5:$C$3624,"Consolidated Salary",'6. Details'!$A$5:$A$3624,'5. summary of exp'!$A30)</f>
        <v>670555560</v>
      </c>
      <c r="D30" s="768">
        <f>SUMIFS('6. Details'!$M$5:$M$3624,'6. Details'!$C$5:$C$3624,"Consolidated Salary",'6. Details'!$A$5:$A$3624,'5. summary of exp'!$A30)</f>
        <v>470000000</v>
      </c>
      <c r="E30" s="768">
        <f>SUMIFS('6. Details'!$J$5:$J$3624,'6. Details'!$C$5:$C$3624,"Consolidated Salary",'6. Details'!$A$5:$A$3624,'5. summary of exp'!$A30)</f>
        <v>170308746</v>
      </c>
      <c r="F30" s="768">
        <f>SUMIFS('6. Details'!$K$5:$K$3624,'6. Details'!$C$5:$C$3624,"Consolidated Salary",'6. Details'!$A$5:$A$3624,'5. summary of exp'!$A30)</f>
        <v>470000000</v>
      </c>
      <c r="G30" s="768">
        <f>SUMIFS('6. Details'!$L$5:$L$3624,'6. Details'!$C$5:$C$3624,"Consolidated Salary",'6. Details'!$A$5:$A$3624,'5. summary of exp'!$A30)</f>
        <v>0</v>
      </c>
      <c r="H30" s="768">
        <f>SUMIFS('6. Details'!$I$5:$I$3624,'6. Details'!$C$5:$C$3624,"Total Overhead Cost",'6. Details'!$A$5:$A$3624,'5. summary of exp'!$A30)</f>
        <v>1826000000</v>
      </c>
      <c r="I30" s="768">
        <f>SUMIFS('6. Details'!$J$5:$J$3624,'6. Details'!$C$5:$C$3624,"Total Overhead Cost",'6. Details'!$A$5:$A$3624,'5. summary of exp'!$A30)</f>
        <v>1165177600</v>
      </c>
      <c r="J30" s="768">
        <f>SUMIFS('6. Details'!$M$5:$M$3624,'6. Details'!$C$5:$C$3624,"Total Overhead Cost",'6. Details'!$A$5:$A$3624,'5. summary of exp'!$A30)</f>
        <v>1917000000</v>
      </c>
      <c r="K30" s="768">
        <f t="shared" si="1"/>
        <v>2387000000</v>
      </c>
      <c r="L30" s="768">
        <f>SUMIFS('6. Details'!$K$5:$K$3624,'6. Details'!$C$5:$C$3624,"Total Overhead Cost",'6. Details'!$A$5:$A$3624,'5. summary of exp'!$A30)</f>
        <v>1917000000</v>
      </c>
      <c r="M30" s="768">
        <f>SUMIFS('6. Details'!$L$5:$L$3624,'6. Details'!$C$5:$C$3624,"Total Overhead Cost",'6. Details'!$A$5:$A$3624,'5. summary of exp'!$A30)</f>
        <v>0</v>
      </c>
      <c r="N30" s="768">
        <f>SUMIFS('6. Details'!$I$5:$I$3624,'6. Details'!$C$5:$C$3624,"Total",'6. Details'!$A$5:$A$3624,'5. summary of exp'!$A30)</f>
        <v>2581000000</v>
      </c>
      <c r="O30" s="768">
        <f>SUMIFS('6. Details'!$J$5:$J$3624,'6. Details'!$C$5:$C$3624,"Total",'6. Details'!$A$5:$A$3624,'5. summary of exp'!$A30)</f>
        <v>1002024696</v>
      </c>
      <c r="P30" s="768">
        <f>SUMIFS('6. Details'!$M$5:$M$3624,'6. Details'!$C$5:$C$3624,"Total",'6. Details'!$A$5:$A$3624,'5. summary of exp'!$A30)</f>
        <v>2181000000</v>
      </c>
      <c r="Q30" s="768">
        <f>SUMIFS('6. Details'!$K$5:$K$3624,'6. Details'!$C$5:$C$3624,"Total",'6. Details'!$A$5:$A$3624,'5. summary of exp'!$A30)</f>
        <v>2181000000</v>
      </c>
      <c r="R30" s="768">
        <f>SUMIFS('6. Details'!$L$5:$L$3624,'6. Details'!$C$5:$C$3624,"Total",'6. Details'!$A$5:$A$3624,'5. summary of exp'!$A30)</f>
        <v>0</v>
      </c>
      <c r="S30" s="768">
        <f t="shared" si="0"/>
        <v>4568000000</v>
      </c>
    </row>
    <row r="31" spans="1:19" x14ac:dyDescent="0.25">
      <c r="A31" s="770" t="s">
        <v>700</v>
      </c>
      <c r="B31" s="767" t="s">
        <v>821</v>
      </c>
      <c r="C31" s="768">
        <f>SUMIFS('6. Details'!$I$5:$I$3624,'6. Details'!$C$5:$C$3624,"Consolidated Salary",'6. Details'!$A$5:$A$3624,'5. summary of exp'!$A31)</f>
        <v>0</v>
      </c>
      <c r="D31" s="768">
        <f>SUMIFS('6. Details'!$M$5:$M$3624,'6. Details'!$C$5:$C$3624,"Consolidated Salary",'6. Details'!$A$5:$A$3624,'5. summary of exp'!$A31)</f>
        <v>0</v>
      </c>
      <c r="E31" s="768">
        <f>SUMIFS('6. Details'!$J$5:$J$3624,'6. Details'!$C$5:$C$3624,"Consolidated Salary",'6. Details'!$A$5:$A$3624,'5. summary of exp'!$A31)</f>
        <v>0</v>
      </c>
      <c r="F31" s="768">
        <f>SUMIFS('6. Details'!$K$5:$K$3624,'6. Details'!$C$5:$C$3624,"Consolidated Salary",'6. Details'!$A$5:$A$3624,'5. summary of exp'!$A31)</f>
        <v>0</v>
      </c>
      <c r="G31" s="768">
        <f>SUMIFS('6. Details'!$L$5:$L$3624,'6. Details'!$C$5:$C$3624,"Consolidated Salary",'6. Details'!$A$5:$A$3624,'5. summary of exp'!$A31)</f>
        <v>0</v>
      </c>
      <c r="H31" s="768">
        <f>SUMIFS('6. Details'!$I$5:$I$3624,'6. Details'!$C$5:$C$3624,"Total Overhead Cost",'6. Details'!$A$5:$A$3624,'5. summary of exp'!$A31)</f>
        <v>600000</v>
      </c>
      <c r="I31" s="768">
        <f>SUMIFS('6. Details'!$J$5:$J$3624,'6. Details'!$C$5:$C$3624,"Total Overhead Cost",'6. Details'!$A$5:$A$3624,'5. summary of exp'!$A31)</f>
        <v>175000</v>
      </c>
      <c r="J31" s="768">
        <f>SUMIFS('6. Details'!$M$5:$M$3624,'6. Details'!$C$5:$C$3624,"Total Overhead Cost",'6. Details'!$A$5:$A$3624,'5. summary of exp'!$A31)</f>
        <v>250000</v>
      </c>
      <c r="K31" s="768">
        <f t="shared" si="1"/>
        <v>250000</v>
      </c>
      <c r="L31" s="768">
        <f>SUMIFS('6. Details'!$K$5:$K$3624,'6. Details'!$C$5:$C$3624,"Total Overhead Cost",'6. Details'!$A$5:$A$3624,'5. summary of exp'!$A31)</f>
        <v>250000</v>
      </c>
      <c r="M31" s="768">
        <f>SUMIFS('6. Details'!$L$5:$L$3624,'6. Details'!$C$5:$C$3624,"Total Overhead Cost",'6. Details'!$A$5:$A$3624,'5. summary of exp'!$A31)</f>
        <v>0</v>
      </c>
      <c r="N31" s="768">
        <f>SUMIFS('6. Details'!$I$5:$I$3624,'6. Details'!$C$5:$C$3624,"Total",'6. Details'!$A$5:$A$3624,'5. summary of exp'!$A31)</f>
        <v>0</v>
      </c>
      <c r="O31" s="768">
        <f>SUMIFS('6. Details'!$J$5:$J$3624,'6. Details'!$C$5:$C$3624,"Total",'6. Details'!$A$5:$A$3624,'5. summary of exp'!$A31)</f>
        <v>0</v>
      </c>
      <c r="P31" s="768">
        <f>SUMIFS('6. Details'!$M$5:$M$3624,'6. Details'!$C$5:$C$3624,"Total",'6. Details'!$A$5:$A$3624,'5. summary of exp'!$A31)</f>
        <v>0</v>
      </c>
      <c r="Q31" s="768">
        <f>SUMIFS('6. Details'!$K$5:$K$3624,'6. Details'!$C$5:$C$3624,"Total",'6. Details'!$A$5:$A$3624,'5. summary of exp'!$A31)</f>
        <v>0</v>
      </c>
      <c r="R31" s="768">
        <f>SUMIFS('6. Details'!$L$5:$L$3624,'6. Details'!$C$5:$C$3624,"Total",'6. Details'!$A$5:$A$3624,'5. summary of exp'!$A31)</f>
        <v>0</v>
      </c>
      <c r="S31" s="768">
        <f t="shared" si="0"/>
        <v>250000</v>
      </c>
    </row>
    <row r="32" spans="1:19" x14ac:dyDescent="0.25">
      <c r="A32" s="770" t="s">
        <v>701</v>
      </c>
      <c r="B32" s="767" t="s">
        <v>822</v>
      </c>
      <c r="C32" s="768">
        <f>SUMIFS('6. Details'!$I$5:$I$3624,'6. Details'!$C$5:$C$3624,"Consolidated Salary",'6. Details'!$A$5:$A$3624,'5. summary of exp'!$A32)</f>
        <v>0</v>
      </c>
      <c r="D32" s="768">
        <f>SUMIFS('6. Details'!$M$5:$M$3624,'6. Details'!$C$5:$C$3624,"Consolidated Salary",'6. Details'!$A$5:$A$3624,'5. summary of exp'!$A32)</f>
        <v>0</v>
      </c>
      <c r="E32" s="768">
        <f>SUMIFS('6. Details'!$J$5:$J$3624,'6. Details'!$C$5:$C$3624,"Consolidated Salary",'6. Details'!$A$5:$A$3624,'5. summary of exp'!$A32)</f>
        <v>0</v>
      </c>
      <c r="F32" s="768">
        <f>SUMIFS('6. Details'!$K$5:$K$3624,'6. Details'!$C$5:$C$3624,"Consolidated Salary",'6. Details'!$A$5:$A$3624,'5. summary of exp'!$A32)</f>
        <v>0</v>
      </c>
      <c r="G32" s="768">
        <f>SUMIFS('6. Details'!$L$5:$L$3624,'6. Details'!$C$5:$C$3624,"Consolidated Salary",'6. Details'!$A$5:$A$3624,'5. summary of exp'!$A32)</f>
        <v>0</v>
      </c>
      <c r="H32" s="768">
        <f>SUMIFS('6. Details'!$I$5:$I$3624,'6. Details'!$C$5:$C$3624,"Total Overhead Cost",'6. Details'!$A$5:$A$3624,'5. summary of exp'!$A32)</f>
        <v>300000</v>
      </c>
      <c r="I32" s="768">
        <f>SUMIFS('6. Details'!$J$5:$J$3624,'6. Details'!$C$5:$C$3624,"Total Overhead Cost",'6. Details'!$A$5:$A$3624,'5. summary of exp'!$A32)</f>
        <v>87500</v>
      </c>
      <c r="J32" s="768">
        <f>SUMIFS('6. Details'!$M$5:$M$3624,'6. Details'!$C$5:$C$3624,"Total Overhead Cost",'6. Details'!$A$5:$A$3624,'5. summary of exp'!$A32)</f>
        <v>125000</v>
      </c>
      <c r="K32" s="768">
        <f t="shared" si="1"/>
        <v>125000</v>
      </c>
      <c r="L32" s="768">
        <f>SUMIFS('6. Details'!$K$5:$K$3624,'6. Details'!$C$5:$C$3624,"Total Overhead Cost",'6. Details'!$A$5:$A$3624,'5. summary of exp'!$A32)</f>
        <v>125000</v>
      </c>
      <c r="M32" s="768">
        <f>SUMIFS('6. Details'!$L$5:$L$3624,'6. Details'!$C$5:$C$3624,"Total Overhead Cost",'6. Details'!$A$5:$A$3624,'5. summary of exp'!$A32)</f>
        <v>0</v>
      </c>
      <c r="N32" s="768">
        <f>SUMIFS('6. Details'!$I$5:$I$3624,'6. Details'!$C$5:$C$3624,"Total",'6. Details'!$A$5:$A$3624,'5. summary of exp'!$A32)</f>
        <v>0</v>
      </c>
      <c r="O32" s="768">
        <f>SUMIFS('6. Details'!$J$5:$J$3624,'6. Details'!$C$5:$C$3624,"Total",'6. Details'!$A$5:$A$3624,'5. summary of exp'!$A32)</f>
        <v>0</v>
      </c>
      <c r="P32" s="768">
        <f>SUMIFS('6. Details'!$M$5:$M$3624,'6. Details'!$C$5:$C$3624,"Total",'6. Details'!$A$5:$A$3624,'5. summary of exp'!$A32)</f>
        <v>0</v>
      </c>
      <c r="Q32" s="768">
        <f>SUMIFS('6. Details'!$K$5:$K$3624,'6. Details'!$C$5:$C$3624,"Total",'6. Details'!$A$5:$A$3624,'5. summary of exp'!$A32)</f>
        <v>0</v>
      </c>
      <c r="R32" s="768">
        <f>SUMIFS('6. Details'!$L$5:$L$3624,'6. Details'!$C$5:$C$3624,"Total",'6. Details'!$A$5:$A$3624,'5. summary of exp'!$A32)</f>
        <v>0</v>
      </c>
      <c r="S32" s="768">
        <f t="shared" si="0"/>
        <v>125000</v>
      </c>
    </row>
    <row r="33" spans="1:19" x14ac:dyDescent="0.25">
      <c r="A33" s="770" t="s">
        <v>702</v>
      </c>
      <c r="B33" s="767" t="s">
        <v>823</v>
      </c>
      <c r="C33" s="768">
        <f>SUMIFS('6. Details'!$I$5:$I$3624,'6. Details'!$C$5:$C$3624,"Consolidated Salary",'6. Details'!$A$5:$A$3624,'5. summary of exp'!$A33)</f>
        <v>0</v>
      </c>
      <c r="D33" s="768">
        <f>SUMIFS('6. Details'!$M$5:$M$3624,'6. Details'!$C$5:$C$3624,"Consolidated Salary",'6. Details'!$A$5:$A$3624,'5. summary of exp'!$A33)</f>
        <v>0</v>
      </c>
      <c r="E33" s="768">
        <f>SUMIFS('6. Details'!$J$5:$J$3624,'6. Details'!$C$5:$C$3624,"Consolidated Salary",'6. Details'!$A$5:$A$3624,'5. summary of exp'!$A33)</f>
        <v>0</v>
      </c>
      <c r="F33" s="768">
        <f>SUMIFS('6. Details'!$K$5:$K$3624,'6. Details'!$C$5:$C$3624,"Consolidated Salary",'6. Details'!$A$5:$A$3624,'5. summary of exp'!$A33)</f>
        <v>0</v>
      </c>
      <c r="G33" s="768">
        <f>SUMIFS('6. Details'!$L$5:$L$3624,'6. Details'!$C$5:$C$3624,"Consolidated Salary",'6. Details'!$A$5:$A$3624,'5. summary of exp'!$A33)</f>
        <v>0</v>
      </c>
      <c r="H33" s="768">
        <f>SUMIFS('6. Details'!$I$5:$I$3624,'6. Details'!$C$5:$C$3624,"Total Overhead Cost",'6. Details'!$A$5:$A$3624,'5. summary of exp'!$A33)</f>
        <v>120000</v>
      </c>
      <c r="I33" s="768">
        <f>SUMIFS('6. Details'!$J$5:$J$3624,'6. Details'!$C$5:$C$3624,"Total Overhead Cost",'6. Details'!$A$5:$A$3624,'5. summary of exp'!$A33)</f>
        <v>35000</v>
      </c>
      <c r="J33" s="768">
        <f>SUMIFS('6. Details'!$M$5:$M$3624,'6. Details'!$C$5:$C$3624,"Total Overhead Cost",'6. Details'!$A$5:$A$3624,'5. summary of exp'!$A33)</f>
        <v>50000</v>
      </c>
      <c r="K33" s="768">
        <f t="shared" si="1"/>
        <v>50000</v>
      </c>
      <c r="L33" s="768">
        <f>SUMIFS('6. Details'!$K$5:$K$3624,'6. Details'!$C$5:$C$3624,"Total Overhead Cost",'6. Details'!$A$5:$A$3624,'5. summary of exp'!$A33)</f>
        <v>50000</v>
      </c>
      <c r="M33" s="768">
        <f>SUMIFS('6. Details'!$L$5:$L$3624,'6. Details'!$C$5:$C$3624,"Total Overhead Cost",'6. Details'!$A$5:$A$3624,'5. summary of exp'!$A33)</f>
        <v>0</v>
      </c>
      <c r="N33" s="768">
        <f>SUMIFS('6. Details'!$I$5:$I$3624,'6. Details'!$C$5:$C$3624,"Total",'6. Details'!$A$5:$A$3624,'5. summary of exp'!$A33)</f>
        <v>0</v>
      </c>
      <c r="O33" s="768">
        <f>SUMIFS('6. Details'!$J$5:$J$3624,'6. Details'!$C$5:$C$3624,"Total",'6. Details'!$A$5:$A$3624,'5. summary of exp'!$A33)</f>
        <v>0</v>
      </c>
      <c r="P33" s="768">
        <f>SUMIFS('6. Details'!$M$5:$M$3624,'6. Details'!$C$5:$C$3624,"Total",'6. Details'!$A$5:$A$3624,'5. summary of exp'!$A33)</f>
        <v>0</v>
      </c>
      <c r="Q33" s="768">
        <f>SUMIFS('6. Details'!$K$5:$K$3624,'6. Details'!$C$5:$C$3624,"Total",'6. Details'!$A$5:$A$3624,'5. summary of exp'!$A33)</f>
        <v>0</v>
      </c>
      <c r="R33" s="768">
        <f>SUMIFS('6. Details'!$L$5:$L$3624,'6. Details'!$C$5:$C$3624,"Total",'6. Details'!$A$5:$A$3624,'5. summary of exp'!$A33)</f>
        <v>0</v>
      </c>
      <c r="S33" s="768">
        <f t="shared" si="0"/>
        <v>50000</v>
      </c>
    </row>
    <row r="34" spans="1:19" x14ac:dyDescent="0.25">
      <c r="A34" s="770" t="s">
        <v>703</v>
      </c>
      <c r="B34" s="767" t="s">
        <v>824</v>
      </c>
      <c r="C34" s="768">
        <f>SUMIFS('6. Details'!$I$5:$I$3624,'6. Details'!$C$5:$C$3624,"Consolidated Salary",'6. Details'!$A$5:$A$3624,'5. summary of exp'!$A34)</f>
        <v>0</v>
      </c>
      <c r="D34" s="768">
        <f>SUMIFS('6. Details'!$M$5:$M$3624,'6. Details'!$C$5:$C$3624,"Consolidated Salary",'6. Details'!$A$5:$A$3624,'5. summary of exp'!$A34)</f>
        <v>0</v>
      </c>
      <c r="E34" s="768">
        <f>SUMIFS('6. Details'!$J$5:$J$3624,'6. Details'!$C$5:$C$3624,"Consolidated Salary",'6. Details'!$A$5:$A$3624,'5. summary of exp'!$A34)</f>
        <v>0</v>
      </c>
      <c r="F34" s="768">
        <f>SUMIFS('6. Details'!$K$5:$K$3624,'6. Details'!$C$5:$C$3624,"Consolidated Salary",'6. Details'!$A$5:$A$3624,'5. summary of exp'!$A34)</f>
        <v>0</v>
      </c>
      <c r="G34" s="768">
        <f>SUMIFS('6. Details'!$L$5:$L$3624,'6. Details'!$C$5:$C$3624,"Consolidated Salary",'6. Details'!$A$5:$A$3624,'5. summary of exp'!$A34)</f>
        <v>0</v>
      </c>
      <c r="H34" s="768">
        <f>SUMIFS('6. Details'!$I$5:$I$3624,'6. Details'!$C$5:$C$3624,"Total Overhead Cost",'6. Details'!$A$5:$A$3624,'5. summary of exp'!$A34)</f>
        <v>300000</v>
      </c>
      <c r="I34" s="768">
        <f>SUMIFS('6. Details'!$J$5:$J$3624,'6. Details'!$C$5:$C$3624,"Total Overhead Cost",'6. Details'!$A$5:$A$3624,'5. summary of exp'!$A34)</f>
        <v>87500</v>
      </c>
      <c r="J34" s="768">
        <f>SUMIFS('6. Details'!$M$5:$M$3624,'6. Details'!$C$5:$C$3624,"Total Overhead Cost",'6. Details'!$A$5:$A$3624,'5. summary of exp'!$A34)</f>
        <v>125000</v>
      </c>
      <c r="K34" s="768">
        <f t="shared" si="1"/>
        <v>125000</v>
      </c>
      <c r="L34" s="768">
        <f>SUMIFS('6. Details'!$K$5:$K$3624,'6. Details'!$C$5:$C$3624,"Total Overhead Cost",'6. Details'!$A$5:$A$3624,'5. summary of exp'!$A34)</f>
        <v>125000</v>
      </c>
      <c r="M34" s="768">
        <f>SUMIFS('6. Details'!$L$5:$L$3624,'6. Details'!$C$5:$C$3624,"Total Overhead Cost",'6. Details'!$A$5:$A$3624,'5. summary of exp'!$A34)</f>
        <v>0</v>
      </c>
      <c r="N34" s="768">
        <f>SUMIFS('6. Details'!$I$5:$I$3624,'6. Details'!$C$5:$C$3624,"Total",'6. Details'!$A$5:$A$3624,'5. summary of exp'!$A34)</f>
        <v>0</v>
      </c>
      <c r="O34" s="768">
        <f>SUMIFS('6. Details'!$J$5:$J$3624,'6. Details'!$C$5:$C$3624,"Total",'6. Details'!$A$5:$A$3624,'5. summary of exp'!$A34)</f>
        <v>0</v>
      </c>
      <c r="P34" s="768">
        <f>SUMIFS('6. Details'!$M$5:$M$3624,'6. Details'!$C$5:$C$3624,"Total",'6. Details'!$A$5:$A$3624,'5. summary of exp'!$A34)</f>
        <v>0</v>
      </c>
      <c r="Q34" s="768">
        <f>SUMIFS('6. Details'!$K$5:$K$3624,'6. Details'!$C$5:$C$3624,"Total",'6. Details'!$A$5:$A$3624,'5. summary of exp'!$A34)</f>
        <v>0</v>
      </c>
      <c r="R34" s="768">
        <f>SUMIFS('6. Details'!$L$5:$L$3624,'6. Details'!$C$5:$C$3624,"Total",'6. Details'!$A$5:$A$3624,'5. summary of exp'!$A34)</f>
        <v>0</v>
      </c>
      <c r="S34" s="768">
        <f t="shared" si="0"/>
        <v>125000</v>
      </c>
    </row>
    <row r="35" spans="1:19" x14ac:dyDescent="0.25">
      <c r="A35" s="770" t="s">
        <v>382</v>
      </c>
      <c r="B35" s="767" t="s">
        <v>825</v>
      </c>
      <c r="C35" s="768">
        <f>SUMIFS('6. Details'!$I$5:$I$3624,'6. Details'!$C$5:$C$3624,"Consolidated Salary",'6. Details'!$A$5:$A$3624,'5. summary of exp'!$A35)</f>
        <v>0</v>
      </c>
      <c r="D35" s="768">
        <f>SUMIFS('6. Details'!$M$5:$M$3624,'6. Details'!$C$5:$C$3624,"Consolidated Salary",'6. Details'!$A$5:$A$3624,'5. summary of exp'!$A35)</f>
        <v>0</v>
      </c>
      <c r="E35" s="768">
        <f>SUMIFS('6. Details'!$J$5:$J$3624,'6. Details'!$C$5:$C$3624,"Consolidated Salary",'6. Details'!$A$5:$A$3624,'5. summary of exp'!$A35)</f>
        <v>0</v>
      </c>
      <c r="F35" s="768">
        <f>SUMIFS('6. Details'!$K$5:$K$3624,'6. Details'!$C$5:$C$3624,"Consolidated Salary",'6. Details'!$A$5:$A$3624,'5. summary of exp'!$A35)</f>
        <v>0</v>
      </c>
      <c r="G35" s="768">
        <f>SUMIFS('6. Details'!$L$5:$L$3624,'6. Details'!$C$5:$C$3624,"Consolidated Salary",'6. Details'!$A$5:$A$3624,'5. summary of exp'!$A35)</f>
        <v>0</v>
      </c>
      <c r="H35" s="768">
        <f>SUMIFS('6. Details'!$I$5:$I$3624,'6. Details'!$C$5:$C$3624,"Total Overhead Cost",'6. Details'!$A$5:$A$3624,'5. summary of exp'!$A35)</f>
        <v>4800000</v>
      </c>
      <c r="I35" s="768">
        <f>SUMIFS('6. Details'!$J$5:$J$3624,'6. Details'!$C$5:$C$3624,"Total Overhead Cost",'6. Details'!$A$5:$A$3624,'5. summary of exp'!$A35)</f>
        <v>700000</v>
      </c>
      <c r="J35" s="768">
        <f>SUMIFS('6. Details'!$M$5:$M$3624,'6. Details'!$C$5:$C$3624,"Total Overhead Cost",'6. Details'!$A$5:$A$3624,'5. summary of exp'!$A35)</f>
        <v>4800000</v>
      </c>
      <c r="K35" s="768">
        <f t="shared" si="1"/>
        <v>4800000</v>
      </c>
      <c r="L35" s="768">
        <f>SUMIFS('6. Details'!$K$5:$K$3624,'6. Details'!$C$5:$C$3624,"Total Overhead Cost",'6. Details'!$A$5:$A$3624,'5. summary of exp'!$A35)</f>
        <v>4800000</v>
      </c>
      <c r="M35" s="768">
        <f>SUMIFS('6. Details'!$L$5:$L$3624,'6. Details'!$C$5:$C$3624,"Total Overhead Cost",'6. Details'!$A$5:$A$3624,'5. summary of exp'!$A35)</f>
        <v>0</v>
      </c>
      <c r="N35" s="768">
        <f>SUMIFS('6. Details'!$I$5:$I$3624,'6. Details'!$C$5:$C$3624,"Total",'6. Details'!$A$5:$A$3624,'5. summary of exp'!$A35)</f>
        <v>0</v>
      </c>
      <c r="O35" s="768">
        <f>SUMIFS('6. Details'!$J$5:$J$3624,'6. Details'!$C$5:$C$3624,"Total",'6. Details'!$A$5:$A$3624,'5. summary of exp'!$A35)</f>
        <v>0</v>
      </c>
      <c r="P35" s="768">
        <f>SUMIFS('6. Details'!$M$5:$M$3624,'6. Details'!$C$5:$C$3624,"Total",'6. Details'!$A$5:$A$3624,'5. summary of exp'!$A35)</f>
        <v>0</v>
      </c>
      <c r="Q35" s="768">
        <f>SUMIFS('6. Details'!$K$5:$K$3624,'6. Details'!$C$5:$C$3624,"Total",'6. Details'!$A$5:$A$3624,'5. summary of exp'!$A35)</f>
        <v>0</v>
      </c>
      <c r="R35" s="768">
        <f>SUMIFS('6. Details'!$L$5:$L$3624,'6. Details'!$C$5:$C$3624,"Total",'6. Details'!$A$5:$A$3624,'5. summary of exp'!$A35)</f>
        <v>0</v>
      </c>
      <c r="S35" s="768">
        <f t="shared" si="0"/>
        <v>4800000</v>
      </c>
    </row>
    <row r="36" spans="1:19" x14ac:dyDescent="0.25">
      <c r="A36" s="770" t="s">
        <v>383</v>
      </c>
      <c r="B36" s="767" t="s">
        <v>826</v>
      </c>
      <c r="C36" s="768">
        <f>SUMIFS('6. Details'!$I$5:$I$3624,'6. Details'!$C$5:$C$3624,"Consolidated Salary",'6. Details'!$A$5:$A$3624,'5. summary of exp'!$A36)</f>
        <v>0</v>
      </c>
      <c r="D36" s="768">
        <f>SUMIFS('6. Details'!$M$5:$M$3624,'6. Details'!$C$5:$C$3624,"Consolidated Salary",'6. Details'!$A$5:$A$3624,'5. summary of exp'!$A36)</f>
        <v>0</v>
      </c>
      <c r="E36" s="768">
        <f>SUMIFS('6. Details'!$J$5:$J$3624,'6. Details'!$C$5:$C$3624,"Consolidated Salary",'6. Details'!$A$5:$A$3624,'5. summary of exp'!$A36)</f>
        <v>0</v>
      </c>
      <c r="F36" s="768">
        <f>SUMIFS('6. Details'!$K$5:$K$3624,'6. Details'!$C$5:$C$3624,"Consolidated Salary",'6. Details'!$A$5:$A$3624,'5. summary of exp'!$A36)</f>
        <v>0</v>
      </c>
      <c r="G36" s="768">
        <f>SUMIFS('6. Details'!$L$5:$L$3624,'6. Details'!$C$5:$C$3624,"Consolidated Salary",'6. Details'!$A$5:$A$3624,'5. summary of exp'!$A36)</f>
        <v>0</v>
      </c>
      <c r="H36" s="768">
        <f>SUMIFS('6. Details'!$I$5:$I$3624,'6. Details'!$C$5:$C$3624,"Total Overhead Cost",'6. Details'!$A$5:$A$3624,'5. summary of exp'!$A36)</f>
        <v>6612000</v>
      </c>
      <c r="I36" s="768">
        <f>SUMIFS('6. Details'!$J$5:$J$3624,'6. Details'!$C$5:$C$3624,"Total Overhead Cost",'6. Details'!$A$5:$A$3624,'5. summary of exp'!$A36)</f>
        <v>700000</v>
      </c>
      <c r="J36" s="768">
        <f>SUMIFS('6. Details'!$M$5:$M$3624,'6. Details'!$C$5:$C$3624,"Total Overhead Cost",'6. Details'!$A$5:$A$3624,'5. summary of exp'!$A36)</f>
        <v>6612000</v>
      </c>
      <c r="K36" s="768">
        <f t="shared" si="1"/>
        <v>6612000</v>
      </c>
      <c r="L36" s="768">
        <f>SUMIFS('6. Details'!$K$5:$K$3624,'6. Details'!$C$5:$C$3624,"Total Overhead Cost",'6. Details'!$A$5:$A$3624,'5. summary of exp'!$A36)</f>
        <v>6612000</v>
      </c>
      <c r="M36" s="768">
        <f>SUMIFS('6. Details'!$L$5:$L$3624,'6. Details'!$C$5:$C$3624,"Total Overhead Cost",'6. Details'!$A$5:$A$3624,'5. summary of exp'!$A36)</f>
        <v>0</v>
      </c>
      <c r="N36" s="768">
        <f>SUMIFS('6. Details'!$I$5:$I$3624,'6. Details'!$C$5:$C$3624,"Total",'6. Details'!$A$5:$A$3624,'5. summary of exp'!$A36)</f>
        <v>0</v>
      </c>
      <c r="O36" s="768">
        <f>SUMIFS('6. Details'!$J$5:$J$3624,'6. Details'!$C$5:$C$3624,"Total",'6. Details'!$A$5:$A$3624,'5. summary of exp'!$A36)</f>
        <v>0</v>
      </c>
      <c r="P36" s="768">
        <f>SUMIFS('6. Details'!$M$5:$M$3624,'6. Details'!$C$5:$C$3624,"Total",'6. Details'!$A$5:$A$3624,'5. summary of exp'!$A36)</f>
        <v>0</v>
      </c>
      <c r="Q36" s="768">
        <f>SUMIFS('6. Details'!$K$5:$K$3624,'6. Details'!$C$5:$C$3624,"Total",'6. Details'!$A$5:$A$3624,'5. summary of exp'!$A36)</f>
        <v>0</v>
      </c>
      <c r="R36" s="768">
        <f>SUMIFS('6. Details'!$L$5:$L$3624,'6. Details'!$C$5:$C$3624,"Total",'6. Details'!$A$5:$A$3624,'5. summary of exp'!$A36)</f>
        <v>0</v>
      </c>
      <c r="S36" s="768">
        <f t="shared" si="0"/>
        <v>6612000</v>
      </c>
    </row>
    <row r="37" spans="1:19" x14ac:dyDescent="0.25">
      <c r="A37" s="770" t="s">
        <v>384</v>
      </c>
      <c r="B37" s="767" t="s">
        <v>827</v>
      </c>
      <c r="C37" s="768">
        <f>SUMIFS('6. Details'!$I$5:$I$3624,'6. Details'!$C$5:$C$3624,"Consolidated Salary",'6. Details'!$A$5:$A$3624,'5. summary of exp'!$A37)</f>
        <v>0</v>
      </c>
      <c r="D37" s="768">
        <f>SUMIFS('6. Details'!$M$5:$M$3624,'6. Details'!$C$5:$C$3624,"Consolidated Salary",'6. Details'!$A$5:$A$3624,'5. summary of exp'!$A37)</f>
        <v>0</v>
      </c>
      <c r="E37" s="768">
        <f>SUMIFS('6. Details'!$J$5:$J$3624,'6. Details'!$C$5:$C$3624,"Consolidated Salary",'6. Details'!$A$5:$A$3624,'5. summary of exp'!$A37)</f>
        <v>0</v>
      </c>
      <c r="F37" s="768">
        <f>SUMIFS('6. Details'!$K$5:$K$3624,'6. Details'!$C$5:$C$3624,"Consolidated Salary",'6. Details'!$A$5:$A$3624,'5. summary of exp'!$A37)</f>
        <v>0</v>
      </c>
      <c r="G37" s="768">
        <f>SUMIFS('6. Details'!$L$5:$L$3624,'6. Details'!$C$5:$C$3624,"Consolidated Salary",'6. Details'!$A$5:$A$3624,'5. summary of exp'!$A37)</f>
        <v>0</v>
      </c>
      <c r="H37" s="768">
        <f>SUMIFS('6. Details'!$I$5:$I$3624,'6. Details'!$C$5:$C$3624,"Total Overhead Cost",'6. Details'!$A$5:$A$3624,'5. summary of exp'!$A37)</f>
        <v>21600000</v>
      </c>
      <c r="I37" s="768">
        <f>SUMIFS('6. Details'!$J$5:$J$3624,'6. Details'!$C$5:$C$3624,"Total Overhead Cost",'6. Details'!$A$5:$A$3624,'5. summary of exp'!$A37)</f>
        <v>6300000</v>
      </c>
      <c r="J37" s="768">
        <f>SUMIFS('6. Details'!$M$5:$M$3624,'6. Details'!$C$5:$C$3624,"Total Overhead Cost",'6. Details'!$A$5:$A$3624,'5. summary of exp'!$A37)</f>
        <v>21600000</v>
      </c>
      <c r="K37" s="768">
        <f t="shared" si="1"/>
        <v>21600000</v>
      </c>
      <c r="L37" s="768">
        <f>SUMIFS('6. Details'!$K$5:$K$3624,'6. Details'!$C$5:$C$3624,"Total Overhead Cost",'6. Details'!$A$5:$A$3624,'5. summary of exp'!$A37)</f>
        <v>21600000</v>
      </c>
      <c r="M37" s="768">
        <f>SUMIFS('6. Details'!$L$5:$L$3624,'6. Details'!$C$5:$C$3624,"Total Overhead Cost",'6. Details'!$A$5:$A$3624,'5. summary of exp'!$A37)</f>
        <v>0</v>
      </c>
      <c r="N37" s="768">
        <f>SUMIFS('6. Details'!$I$5:$I$3624,'6. Details'!$C$5:$C$3624,"Total",'6. Details'!$A$5:$A$3624,'5. summary of exp'!$A37)</f>
        <v>0</v>
      </c>
      <c r="O37" s="768">
        <f>SUMIFS('6. Details'!$J$5:$J$3624,'6. Details'!$C$5:$C$3624,"Total",'6. Details'!$A$5:$A$3624,'5. summary of exp'!$A37)</f>
        <v>0</v>
      </c>
      <c r="P37" s="768">
        <f>SUMIFS('6. Details'!$M$5:$M$3624,'6. Details'!$C$5:$C$3624,"Total",'6. Details'!$A$5:$A$3624,'5. summary of exp'!$A37)</f>
        <v>0</v>
      </c>
      <c r="Q37" s="768">
        <f>SUMIFS('6. Details'!$K$5:$K$3624,'6. Details'!$C$5:$C$3624,"Total",'6. Details'!$A$5:$A$3624,'5. summary of exp'!$A37)</f>
        <v>0</v>
      </c>
      <c r="R37" s="768">
        <f>SUMIFS('6. Details'!$L$5:$L$3624,'6. Details'!$C$5:$C$3624,"Total",'6. Details'!$A$5:$A$3624,'5. summary of exp'!$A37)</f>
        <v>0</v>
      </c>
      <c r="S37" s="768">
        <f t="shared" ref="S37:S72" si="2">D37+J37+P37</f>
        <v>21600000</v>
      </c>
    </row>
    <row r="38" spans="1:19" x14ac:dyDescent="0.25">
      <c r="A38" s="770" t="s">
        <v>385</v>
      </c>
      <c r="B38" s="767" t="s">
        <v>828</v>
      </c>
      <c r="C38" s="768">
        <f>SUMIFS('6. Details'!$I$5:$I$3624,'6. Details'!$C$5:$C$3624,"Consolidated Salary",'6. Details'!$A$5:$A$3624,'5. summary of exp'!$A38)</f>
        <v>0</v>
      </c>
      <c r="D38" s="768">
        <f>SUMIFS('6. Details'!$M$5:$M$3624,'6. Details'!$C$5:$C$3624,"Consolidated Salary",'6. Details'!$A$5:$A$3624,'5. summary of exp'!$A38)</f>
        <v>0</v>
      </c>
      <c r="E38" s="768">
        <f>SUMIFS('6. Details'!$J$5:$J$3624,'6. Details'!$C$5:$C$3624,"Consolidated Salary",'6. Details'!$A$5:$A$3624,'5. summary of exp'!$A38)</f>
        <v>0</v>
      </c>
      <c r="F38" s="768">
        <f>SUMIFS('6. Details'!$K$5:$K$3624,'6. Details'!$C$5:$C$3624,"Consolidated Salary",'6. Details'!$A$5:$A$3624,'5. summary of exp'!$A38)</f>
        <v>0</v>
      </c>
      <c r="G38" s="768">
        <f>SUMIFS('6. Details'!$L$5:$L$3624,'6. Details'!$C$5:$C$3624,"Consolidated Salary",'6. Details'!$A$5:$A$3624,'5. summary of exp'!$A38)</f>
        <v>0</v>
      </c>
      <c r="H38" s="768">
        <f>SUMIFS('6. Details'!$I$5:$I$3624,'6. Details'!$C$5:$C$3624,"Total Overhead Cost",'6. Details'!$A$5:$A$3624,'5. summary of exp'!$A38)</f>
        <v>2400000</v>
      </c>
      <c r="I38" s="768">
        <f>SUMIFS('6. Details'!$J$5:$J$3624,'6. Details'!$C$5:$C$3624,"Total Overhead Cost",'6. Details'!$A$5:$A$3624,'5. summary of exp'!$A38)</f>
        <v>350000</v>
      </c>
      <c r="J38" s="768">
        <f>SUMIFS('6. Details'!$M$5:$M$3624,'6. Details'!$C$5:$C$3624,"Total Overhead Cost",'6. Details'!$A$5:$A$3624,'5. summary of exp'!$A38)</f>
        <v>2400000</v>
      </c>
      <c r="K38" s="768">
        <f t="shared" si="1"/>
        <v>2400000</v>
      </c>
      <c r="L38" s="768">
        <f>SUMIFS('6. Details'!$K$5:$K$3624,'6. Details'!$C$5:$C$3624,"Total Overhead Cost",'6. Details'!$A$5:$A$3624,'5. summary of exp'!$A38)</f>
        <v>2400000</v>
      </c>
      <c r="M38" s="768">
        <f>SUMIFS('6. Details'!$L$5:$L$3624,'6. Details'!$C$5:$C$3624,"Total Overhead Cost",'6. Details'!$A$5:$A$3624,'5. summary of exp'!$A38)</f>
        <v>0</v>
      </c>
      <c r="N38" s="768">
        <f>SUMIFS('6. Details'!$I$5:$I$3624,'6. Details'!$C$5:$C$3624,"Total",'6. Details'!$A$5:$A$3624,'5. summary of exp'!$A38)</f>
        <v>0</v>
      </c>
      <c r="O38" s="768">
        <f>SUMIFS('6. Details'!$J$5:$J$3624,'6. Details'!$C$5:$C$3624,"Total",'6. Details'!$A$5:$A$3624,'5. summary of exp'!$A38)</f>
        <v>0</v>
      </c>
      <c r="P38" s="768">
        <f>SUMIFS('6. Details'!$M$5:$M$3624,'6. Details'!$C$5:$C$3624,"Total",'6. Details'!$A$5:$A$3624,'5. summary of exp'!$A38)</f>
        <v>0</v>
      </c>
      <c r="Q38" s="768">
        <f>SUMIFS('6. Details'!$K$5:$K$3624,'6. Details'!$C$5:$C$3624,"Total",'6. Details'!$A$5:$A$3624,'5. summary of exp'!$A38)</f>
        <v>0</v>
      </c>
      <c r="R38" s="768">
        <f>SUMIFS('6. Details'!$L$5:$L$3624,'6. Details'!$C$5:$C$3624,"Total",'6. Details'!$A$5:$A$3624,'5. summary of exp'!$A38)</f>
        <v>0</v>
      </c>
      <c r="S38" s="768">
        <f t="shared" si="2"/>
        <v>2400000</v>
      </c>
    </row>
    <row r="39" spans="1:19" x14ac:dyDescent="0.25">
      <c r="A39" s="770" t="s">
        <v>704</v>
      </c>
      <c r="B39" s="767" t="s">
        <v>203</v>
      </c>
      <c r="C39" s="768">
        <f>SUMIFS('6. Details'!$I$5:$I$3624,'6. Details'!$C$5:$C$3624,"Consolidated Salary",'6. Details'!$A$5:$A$3624,'5. summary of exp'!$A39)</f>
        <v>0</v>
      </c>
      <c r="D39" s="768">
        <f>SUMIFS('6. Details'!$M$5:$M$3624,'6. Details'!$C$5:$C$3624,"Consolidated Salary",'6. Details'!$A$5:$A$3624,'5. summary of exp'!$A39)</f>
        <v>0</v>
      </c>
      <c r="E39" s="768">
        <f>SUMIFS('6. Details'!$J$5:$J$3624,'6. Details'!$C$5:$C$3624,"Consolidated Salary",'6. Details'!$A$5:$A$3624,'5. summary of exp'!$A39)</f>
        <v>0</v>
      </c>
      <c r="F39" s="768">
        <f>SUMIFS('6. Details'!$K$5:$K$3624,'6. Details'!$C$5:$C$3624,"Consolidated Salary",'6. Details'!$A$5:$A$3624,'5. summary of exp'!$A39)</f>
        <v>0</v>
      </c>
      <c r="G39" s="768">
        <f>SUMIFS('6. Details'!$L$5:$L$3624,'6. Details'!$C$5:$C$3624,"Consolidated Salary",'6. Details'!$A$5:$A$3624,'5. summary of exp'!$A39)</f>
        <v>0</v>
      </c>
      <c r="H39" s="768">
        <f>SUMIFS('6. Details'!$I$5:$I$3624,'6. Details'!$C$5:$C$3624,"Total Overhead Cost",'6. Details'!$A$5:$A$3624,'5. summary of exp'!$A39)</f>
        <v>43705000</v>
      </c>
      <c r="I39" s="768">
        <f>SUMIFS('6. Details'!$J$5:$J$3624,'6. Details'!$C$5:$C$3624,"Total Overhead Cost",'6. Details'!$A$5:$A$3624,'5. summary of exp'!$A39)</f>
        <v>175000</v>
      </c>
      <c r="J39" s="768">
        <f>SUMIFS('6. Details'!$M$5:$M$3624,'6. Details'!$C$5:$C$3624,"Total Overhead Cost",'6. Details'!$A$5:$A$3624,'5. summary of exp'!$A39)</f>
        <v>43445000</v>
      </c>
      <c r="K39" s="768">
        <f t="shared" si="1"/>
        <v>43445000</v>
      </c>
      <c r="L39" s="768">
        <f>SUMIFS('6. Details'!$K$5:$K$3624,'6. Details'!$C$5:$C$3624,"Total Overhead Cost",'6. Details'!$A$5:$A$3624,'5. summary of exp'!$A39)</f>
        <v>43445000</v>
      </c>
      <c r="M39" s="768">
        <f>SUMIFS('6. Details'!$L$5:$L$3624,'6. Details'!$C$5:$C$3624,"Total Overhead Cost",'6. Details'!$A$5:$A$3624,'5. summary of exp'!$A39)</f>
        <v>0</v>
      </c>
      <c r="N39" s="768">
        <f>SUMIFS('6. Details'!$I$5:$I$3624,'6. Details'!$C$5:$C$3624,"Total",'6. Details'!$A$5:$A$3624,'5. summary of exp'!$A39)</f>
        <v>25000000</v>
      </c>
      <c r="O39" s="768">
        <f>SUMIFS('6. Details'!$J$5:$J$3624,'6. Details'!$C$5:$C$3624,"Total",'6. Details'!$A$5:$A$3624,'5. summary of exp'!$A39)</f>
        <v>0</v>
      </c>
      <c r="P39" s="768">
        <f>SUMIFS('6. Details'!$M$5:$M$3624,'6. Details'!$C$5:$C$3624,"Total",'6. Details'!$A$5:$A$3624,'5. summary of exp'!$A39)</f>
        <v>15000000</v>
      </c>
      <c r="Q39" s="768">
        <f>SUMIFS('6. Details'!$K$5:$K$3624,'6. Details'!$C$5:$C$3624,"Total",'6. Details'!$A$5:$A$3624,'5. summary of exp'!$A39)</f>
        <v>15000000</v>
      </c>
      <c r="R39" s="768">
        <f>SUMIFS('6. Details'!$L$5:$L$3624,'6. Details'!$C$5:$C$3624,"Total",'6. Details'!$A$5:$A$3624,'5. summary of exp'!$A39)</f>
        <v>0</v>
      </c>
      <c r="S39" s="768">
        <f t="shared" si="2"/>
        <v>58445000</v>
      </c>
    </row>
    <row r="40" spans="1:19" x14ac:dyDescent="0.25">
      <c r="A40" s="770" t="s">
        <v>705</v>
      </c>
      <c r="B40" s="767" t="s">
        <v>829</v>
      </c>
      <c r="C40" s="768">
        <f>SUMIFS('6. Details'!$I$5:$I$3624,'6. Details'!$C$5:$C$3624,"Consolidated Salary",'6. Details'!$A$5:$A$3624,'5. summary of exp'!$A40)</f>
        <v>22832780</v>
      </c>
      <c r="D40" s="768">
        <f>SUMIFS('6. Details'!$M$5:$M$3624,'6. Details'!$C$5:$C$3624,"Consolidated Salary",'6. Details'!$A$5:$A$3624,'5. summary of exp'!$A40)</f>
        <v>22832780</v>
      </c>
      <c r="E40" s="768">
        <f>SUMIFS('6. Details'!$J$5:$J$3624,'6. Details'!$C$5:$C$3624,"Consolidated Salary",'6. Details'!$A$5:$A$3624,'5. summary of exp'!$A40)</f>
        <v>7947096</v>
      </c>
      <c r="F40" s="768">
        <f>SUMIFS('6. Details'!$K$5:$K$3624,'6. Details'!$C$5:$C$3624,"Consolidated Salary",'6. Details'!$A$5:$A$3624,'5. summary of exp'!$A40)</f>
        <v>22832780</v>
      </c>
      <c r="G40" s="768">
        <f>SUMIFS('6. Details'!$L$5:$L$3624,'6. Details'!$C$5:$C$3624,"Consolidated Salary",'6. Details'!$A$5:$A$3624,'5. summary of exp'!$A40)</f>
        <v>0</v>
      </c>
      <c r="H40" s="768">
        <f>SUMIFS('6. Details'!$I$5:$I$3624,'6. Details'!$C$5:$C$3624,"Total Overhead Cost",'6. Details'!$A$5:$A$3624,'5. summary of exp'!$A40)</f>
        <v>900000</v>
      </c>
      <c r="I40" s="768">
        <f>SUMIFS('6. Details'!$J$5:$J$3624,'6. Details'!$C$5:$C$3624,"Total Overhead Cost",'6. Details'!$A$5:$A$3624,'5. summary of exp'!$A40)</f>
        <v>262500000</v>
      </c>
      <c r="J40" s="768">
        <f>SUMIFS('6. Details'!$M$5:$M$3624,'6. Details'!$C$5:$C$3624,"Total Overhead Cost",'6. Details'!$A$5:$A$3624,'5. summary of exp'!$A40)</f>
        <v>525000</v>
      </c>
      <c r="K40" s="768">
        <f t="shared" si="1"/>
        <v>23357780</v>
      </c>
      <c r="L40" s="768">
        <f>SUMIFS('6. Details'!$K$5:$K$3624,'6. Details'!$C$5:$C$3624,"Total Overhead Cost",'6. Details'!$A$5:$A$3624,'5. summary of exp'!$A40)</f>
        <v>525000</v>
      </c>
      <c r="M40" s="768">
        <f>SUMIFS('6. Details'!$L$5:$L$3624,'6. Details'!$C$5:$C$3624,"Total Overhead Cost",'6. Details'!$A$5:$A$3624,'5. summary of exp'!$A40)</f>
        <v>0</v>
      </c>
      <c r="N40" s="768">
        <f>SUMIFS('6. Details'!$I$5:$I$3624,'6. Details'!$C$5:$C$3624,"Total",'6. Details'!$A$5:$A$3624,'5. summary of exp'!$A40)</f>
        <v>5000000</v>
      </c>
      <c r="O40" s="768">
        <f>SUMIFS('6. Details'!$J$5:$J$3624,'6. Details'!$C$5:$C$3624,"Total",'6. Details'!$A$5:$A$3624,'5. summary of exp'!$A40)</f>
        <v>0</v>
      </c>
      <c r="P40" s="768">
        <f>SUMIFS('6. Details'!$M$5:$M$3624,'6. Details'!$C$5:$C$3624,"Total",'6. Details'!$A$5:$A$3624,'5. summary of exp'!$A40)</f>
        <v>0</v>
      </c>
      <c r="Q40" s="768">
        <f>SUMIFS('6. Details'!$K$5:$K$3624,'6. Details'!$C$5:$C$3624,"Total",'6. Details'!$A$5:$A$3624,'5. summary of exp'!$A40)</f>
        <v>0</v>
      </c>
      <c r="R40" s="768">
        <f>SUMIFS('6. Details'!$L$5:$L$3624,'6. Details'!$C$5:$C$3624,"Total",'6. Details'!$A$5:$A$3624,'5. summary of exp'!$A40)</f>
        <v>0</v>
      </c>
      <c r="S40" s="768">
        <f t="shared" si="2"/>
        <v>23357780</v>
      </c>
    </row>
    <row r="41" spans="1:19" x14ac:dyDescent="0.25">
      <c r="A41" s="770" t="s">
        <v>346</v>
      </c>
      <c r="B41" s="767" t="s">
        <v>830</v>
      </c>
      <c r="C41" s="768">
        <f>SUMIFS('6. Details'!$I$5:$I$3624,'6. Details'!$C$5:$C$3624,"Consolidated Salary",'6. Details'!$A$5:$A$3624,'5. summary of exp'!$A41)</f>
        <v>42564840</v>
      </c>
      <c r="D41" s="768">
        <f>SUMIFS('6. Details'!$M$5:$M$3624,'6. Details'!$C$5:$C$3624,"Consolidated Salary",'6. Details'!$A$5:$A$3624,'5. summary of exp'!$A41)</f>
        <v>42564840</v>
      </c>
      <c r="E41" s="768">
        <f>SUMIFS('6. Details'!$J$5:$J$3624,'6. Details'!$C$5:$C$3624,"Consolidated Salary",'6. Details'!$A$5:$A$3624,'5. summary of exp'!$A41)</f>
        <v>17623363</v>
      </c>
      <c r="F41" s="768">
        <f>SUMIFS('6. Details'!$K$5:$K$3624,'6. Details'!$C$5:$C$3624,"Consolidated Salary",'6. Details'!$A$5:$A$3624,'5. summary of exp'!$A41)</f>
        <v>42564840</v>
      </c>
      <c r="G41" s="768">
        <f>SUMIFS('6. Details'!$L$5:$L$3624,'6. Details'!$C$5:$C$3624,"Consolidated Salary",'6. Details'!$A$5:$A$3624,'5. summary of exp'!$A41)</f>
        <v>0</v>
      </c>
      <c r="H41" s="768">
        <f>SUMIFS('6. Details'!$I$5:$I$3624,'6. Details'!$C$5:$C$3624,"Total Overhead Cost",'6. Details'!$A$5:$A$3624,'5. summary of exp'!$A41)</f>
        <v>420000000</v>
      </c>
      <c r="I41" s="768">
        <f>SUMIFS('6. Details'!$J$5:$J$3624,'6. Details'!$C$5:$C$3624,"Total Overhead Cost",'6. Details'!$A$5:$A$3624,'5. summary of exp'!$A41)</f>
        <v>22735290</v>
      </c>
      <c r="J41" s="768">
        <f>SUMIFS('6. Details'!$M$5:$M$3624,'6. Details'!$C$5:$C$3624,"Total Overhead Cost",'6. Details'!$A$5:$A$3624,'5. summary of exp'!$A41)</f>
        <v>217500000</v>
      </c>
      <c r="K41" s="768">
        <f t="shared" si="1"/>
        <v>260064840</v>
      </c>
      <c r="L41" s="768">
        <f>SUMIFS('6. Details'!$K$5:$K$3624,'6. Details'!$C$5:$C$3624,"Total Overhead Cost",'6. Details'!$A$5:$A$3624,'5. summary of exp'!$A41)</f>
        <v>217500000</v>
      </c>
      <c r="M41" s="768">
        <f>SUMIFS('6. Details'!$L$5:$L$3624,'6. Details'!$C$5:$C$3624,"Total Overhead Cost",'6. Details'!$A$5:$A$3624,'5. summary of exp'!$A41)</f>
        <v>0</v>
      </c>
      <c r="N41" s="768">
        <f>SUMIFS('6. Details'!$I$5:$I$3624,'6. Details'!$C$5:$C$3624,"Total",'6. Details'!$A$5:$A$3624,'5. summary of exp'!$A41)</f>
        <v>83000000</v>
      </c>
      <c r="O41" s="768">
        <f>SUMIFS('6. Details'!$J$5:$J$3624,'6. Details'!$C$5:$C$3624,"Total",'6. Details'!$A$5:$A$3624,'5. summary of exp'!$A41)</f>
        <v>44386387</v>
      </c>
      <c r="P41" s="768">
        <f>SUMIFS('6. Details'!$M$5:$M$3624,'6. Details'!$C$5:$C$3624,"Total",'6. Details'!$A$5:$A$3624,'5. summary of exp'!$A41)</f>
        <v>44478000</v>
      </c>
      <c r="Q41" s="768">
        <f>SUMIFS('6. Details'!$K$5:$K$3624,'6. Details'!$C$5:$C$3624,"Total",'6. Details'!$A$5:$A$3624,'5. summary of exp'!$A41)</f>
        <v>44478000</v>
      </c>
      <c r="R41" s="768">
        <f>SUMIFS('6. Details'!$L$5:$L$3624,'6. Details'!$C$5:$C$3624,"Total",'6. Details'!$A$5:$A$3624,'5. summary of exp'!$A41)</f>
        <v>0</v>
      </c>
      <c r="S41" s="768">
        <f t="shared" si="2"/>
        <v>304542840</v>
      </c>
    </row>
    <row r="42" spans="1:19" x14ac:dyDescent="0.25">
      <c r="A42" s="766" t="s">
        <v>709</v>
      </c>
      <c r="B42" s="767" t="s">
        <v>896</v>
      </c>
      <c r="C42" s="768">
        <f>SUMIFS('6. Details'!$I$5:$I$3624,'6. Details'!$C$5:$C$3624,"Consolidated Salary",'6. Details'!$A$5:$A$3624,'5. summary of exp'!$A42)</f>
        <v>488000000</v>
      </c>
      <c r="D42" s="768">
        <f>SUMIFS('6. Details'!$M$5:$M$3624,'6. Details'!$C$5:$C$3624,"Consolidated Salary",'6. Details'!$A$5:$A$3624,'5. summary of exp'!$A42)</f>
        <v>350000000</v>
      </c>
      <c r="E42" s="768">
        <f>SUMIFS('6. Details'!$J$5:$J$3624,'6. Details'!$C$5:$C$3624,"Consolidated Salary",'6. Details'!$A$5:$A$3624,'5. summary of exp'!$A42)</f>
        <v>124994783</v>
      </c>
      <c r="F42" s="768">
        <f>SUMIFS('6. Details'!$K$5:$K$3624,'6. Details'!$C$5:$C$3624,"Consolidated Salary",'6. Details'!$A$5:$A$3624,'5. summary of exp'!$A42)</f>
        <v>350000000</v>
      </c>
      <c r="G42" s="768">
        <f>SUMIFS('6. Details'!$L$5:$L$3624,'6. Details'!$C$5:$C$3624,"Consolidated Salary",'6. Details'!$A$5:$A$3624,'5. summary of exp'!$A42)</f>
        <v>0</v>
      </c>
      <c r="H42" s="768">
        <f>SUMIFS('6. Details'!$I$5:$I$3624,'6. Details'!$C$5:$C$3624,"Total Overhead Cost",'6. Details'!$A$5:$A$3624,'5. summary of exp'!$A42)</f>
        <v>2057205248</v>
      </c>
      <c r="I42" s="768">
        <f>SUMIFS('6. Details'!$J$5:$J$3624,'6. Details'!$C$5:$C$3624,"Total Overhead Cost",'6. Details'!$A$5:$A$3624,'5. summary of exp'!$A42)</f>
        <v>455826644</v>
      </c>
      <c r="J42" s="768">
        <f>SUMIFS('6. Details'!$M$5:$M$3624,'6. Details'!$C$5:$C$3624,"Total Overhead Cost",'6. Details'!$A$5:$A$3624,'5. summary of exp'!$A42)</f>
        <v>1737205248</v>
      </c>
      <c r="K42" s="768">
        <f t="shared" si="1"/>
        <v>2087205248</v>
      </c>
      <c r="L42" s="768">
        <f>SUMIFS('6. Details'!$K$5:$K$3624,'6. Details'!$C$5:$C$3624,"Total Overhead Cost",'6. Details'!$A$5:$A$3624,'5. summary of exp'!$A42)</f>
        <v>1737205248</v>
      </c>
      <c r="M42" s="768">
        <f>SUMIFS('6. Details'!$L$5:$L$3624,'6. Details'!$C$5:$C$3624,"Total Overhead Cost",'6. Details'!$A$5:$A$3624,'5. summary of exp'!$A42)</f>
        <v>0</v>
      </c>
      <c r="N42" s="768">
        <f>SUMIFS('6. Details'!$I$5:$I$3624,'6. Details'!$C$5:$C$3624,"Total",'6. Details'!$A$5:$A$3624,'5. summary of exp'!$A42)</f>
        <v>799500000</v>
      </c>
      <c r="O42" s="768">
        <f>SUMIFS('6. Details'!$J$5:$J$3624,'6. Details'!$C$5:$C$3624,"Total",'6. Details'!$A$5:$A$3624,'5. summary of exp'!$A42)</f>
        <v>0</v>
      </c>
      <c r="P42" s="768">
        <f>SUMIFS('6. Details'!$M$5:$M$3624,'6. Details'!$C$5:$C$3624,"Total",'6. Details'!$A$5:$A$3624,'5. summary of exp'!$A42)</f>
        <v>479700000</v>
      </c>
      <c r="Q42" s="768">
        <f>SUMIFS('6. Details'!$K$5:$K$3624,'6. Details'!$C$5:$C$3624,"Total",'6. Details'!$A$5:$A$3624,'5. summary of exp'!$A42)</f>
        <v>479700000</v>
      </c>
      <c r="R42" s="768">
        <f>SUMIFS('6. Details'!$L$5:$L$3624,'6. Details'!$C$5:$C$3624,"Total",'6. Details'!$A$5:$A$3624,'5. summary of exp'!$A42)</f>
        <v>0</v>
      </c>
      <c r="S42" s="768">
        <f t="shared" si="2"/>
        <v>2566905248</v>
      </c>
    </row>
    <row r="43" spans="1:19" x14ac:dyDescent="0.25">
      <c r="A43" s="766" t="s">
        <v>322</v>
      </c>
      <c r="B43" s="767" t="s">
        <v>897</v>
      </c>
      <c r="C43" s="768">
        <f>SUMIFS('6. Details'!$I$5:$I$3624,'6. Details'!$C$5:$C$3624,"Consolidated Salary",'6. Details'!$A$5:$A$3624,'5. summary of exp'!$A43)</f>
        <v>14479820</v>
      </c>
      <c r="D43" s="768">
        <f>SUMIFS('6. Details'!$M$5:$M$3624,'6. Details'!$C$5:$C$3624,"Consolidated Salary",'6. Details'!$A$5:$A$3624,'5. summary of exp'!$A43)</f>
        <v>14479820</v>
      </c>
      <c r="E43" s="768">
        <f>SUMIFS('6. Details'!$J$5:$J$3624,'6. Details'!$C$5:$C$3624,"Consolidated Salary",'6. Details'!$A$5:$A$3624,'5. summary of exp'!$A43)</f>
        <v>4212282</v>
      </c>
      <c r="F43" s="768">
        <f>SUMIFS('6. Details'!$K$5:$K$3624,'6. Details'!$C$5:$C$3624,"Consolidated Salary",'6. Details'!$A$5:$A$3624,'5. summary of exp'!$A43)</f>
        <v>14479820</v>
      </c>
      <c r="G43" s="768">
        <f>SUMIFS('6. Details'!$L$5:$L$3624,'6. Details'!$C$5:$C$3624,"Consolidated Salary",'6. Details'!$A$5:$A$3624,'5. summary of exp'!$A43)</f>
        <v>0</v>
      </c>
      <c r="H43" s="768">
        <f>SUMIFS('6. Details'!$I$5:$I$3624,'6. Details'!$C$5:$C$3624,"Total Overhead Cost",'6. Details'!$A$5:$A$3624,'5. summary of exp'!$A43)</f>
        <v>108000000</v>
      </c>
      <c r="I43" s="768">
        <f>SUMIFS('6. Details'!$J$5:$J$3624,'6. Details'!$C$5:$C$3624,"Total Overhead Cost",'6. Details'!$A$5:$A$3624,'5. summary of exp'!$A43)</f>
        <v>875000</v>
      </c>
      <c r="J43" s="768">
        <f>SUMIFS('6. Details'!$M$5:$M$3624,'6. Details'!$C$5:$C$3624,"Total Overhead Cost",'6. Details'!$A$5:$A$3624,'5. summary of exp'!$A43)</f>
        <v>61450000</v>
      </c>
      <c r="K43" s="768">
        <f t="shared" si="1"/>
        <v>75929820</v>
      </c>
      <c r="L43" s="768">
        <f>SUMIFS('6. Details'!$K$5:$K$3624,'6. Details'!$C$5:$C$3624,"Total Overhead Cost",'6. Details'!$A$5:$A$3624,'5. summary of exp'!$A43)</f>
        <v>61450000</v>
      </c>
      <c r="M43" s="768">
        <f>SUMIFS('6. Details'!$L$5:$L$3624,'6. Details'!$C$5:$C$3624,"Total Overhead Cost",'6. Details'!$A$5:$A$3624,'5. summary of exp'!$A43)</f>
        <v>0</v>
      </c>
      <c r="N43" s="768">
        <f>SUMIFS('6. Details'!$I$5:$I$3624,'6. Details'!$C$5:$C$3624,"Total",'6. Details'!$A$5:$A$3624,'5. summary of exp'!$A43)</f>
        <v>0</v>
      </c>
      <c r="O43" s="768">
        <f>SUMIFS('6. Details'!$J$5:$J$3624,'6. Details'!$C$5:$C$3624,"Total",'6. Details'!$A$5:$A$3624,'5. summary of exp'!$A43)</f>
        <v>0</v>
      </c>
      <c r="P43" s="768">
        <f>SUMIFS('6. Details'!$M$5:$M$3624,'6. Details'!$C$5:$C$3624,"Total",'6. Details'!$A$5:$A$3624,'5. summary of exp'!$A43)</f>
        <v>0</v>
      </c>
      <c r="Q43" s="768">
        <f>SUMIFS('6. Details'!$K$5:$K$3624,'6. Details'!$C$5:$C$3624,"Total",'6. Details'!$A$5:$A$3624,'5. summary of exp'!$A43)</f>
        <v>0</v>
      </c>
      <c r="R43" s="768">
        <f>SUMIFS('6. Details'!$L$5:$L$3624,'6. Details'!$C$5:$C$3624,"Total",'6. Details'!$A$5:$A$3624,'5. summary of exp'!$A43)</f>
        <v>0</v>
      </c>
      <c r="S43" s="768">
        <f t="shared" si="2"/>
        <v>75929820</v>
      </c>
    </row>
    <row r="44" spans="1:19" x14ac:dyDescent="0.25">
      <c r="A44" s="766" t="s">
        <v>315</v>
      </c>
      <c r="B44" s="767" t="s">
        <v>1406</v>
      </c>
      <c r="C44" s="768">
        <f>SUMIFS('6. Details'!$I$5:$I$3624,'6. Details'!$C$5:$C$3624,"Consolidated Salary",'6. Details'!$A$5:$A$3624,'5. summary of exp'!$A44)</f>
        <v>110176130</v>
      </c>
      <c r="D44" s="768">
        <f>SUMIFS('6. Details'!$M$5:$M$3624,'6. Details'!$C$5:$C$3624,"Consolidated Salary",'6. Details'!$A$5:$A$3624,'5. summary of exp'!$A44)</f>
        <v>115176130</v>
      </c>
      <c r="E44" s="768">
        <f>SUMIFS('6. Details'!$J$5:$J$3624,'6. Details'!$C$5:$C$3624,"Consolidated Salary",'6. Details'!$A$5:$A$3624,'5. summary of exp'!$A44)</f>
        <v>46810733</v>
      </c>
      <c r="F44" s="768">
        <f>SUMIFS('6. Details'!$K$5:$K$3624,'6. Details'!$C$5:$C$3624,"Consolidated Salary",'6. Details'!$A$5:$A$3624,'5. summary of exp'!$A44)</f>
        <v>115176130</v>
      </c>
      <c r="G44" s="768">
        <f>SUMIFS('6. Details'!$L$5:$L$3624,'6. Details'!$C$5:$C$3624,"Consolidated Salary",'6. Details'!$A$5:$A$3624,'5. summary of exp'!$A44)</f>
        <v>0</v>
      </c>
      <c r="H44" s="768">
        <f>SUMIFS('6. Details'!$I$5:$I$3624,'6. Details'!$C$5:$C$3624,"Total Overhead Cost",'6. Details'!$A$5:$A$3624,'5. summary of exp'!$A44)</f>
        <v>47300000</v>
      </c>
      <c r="I44" s="768">
        <f>SUMIFS('6. Details'!$J$5:$J$3624,'6. Details'!$C$5:$C$3624,"Total Overhead Cost",'6. Details'!$A$5:$A$3624,'5. summary of exp'!$A44)</f>
        <v>46450000</v>
      </c>
      <c r="J44" s="768">
        <f>SUMIFS('6. Details'!$M$5:$M$3624,'6. Details'!$C$5:$C$3624,"Total Overhead Cost",'6. Details'!$A$5:$A$3624,'5. summary of exp'!$A44)</f>
        <v>70900000</v>
      </c>
      <c r="K44" s="768">
        <f t="shared" si="1"/>
        <v>186076130</v>
      </c>
      <c r="L44" s="768">
        <f>SUMIFS('6. Details'!$K$5:$K$3624,'6. Details'!$C$5:$C$3624,"Total Overhead Cost",'6. Details'!$A$5:$A$3624,'5. summary of exp'!$A44)</f>
        <v>70900000</v>
      </c>
      <c r="M44" s="768">
        <f>SUMIFS('6. Details'!$L$5:$L$3624,'6. Details'!$C$5:$C$3624,"Total Overhead Cost",'6. Details'!$A$5:$A$3624,'5. summary of exp'!$A44)</f>
        <v>0</v>
      </c>
      <c r="N44" s="768">
        <f>SUMIFS('6. Details'!$I$5:$I$3624,'6. Details'!$C$5:$C$3624,"Total",'6. Details'!$A$5:$A$3624,'5. summary of exp'!$A44)</f>
        <v>530000000</v>
      </c>
      <c r="O44" s="768">
        <f>SUMIFS('6. Details'!$J$5:$J$3624,'6. Details'!$C$5:$C$3624,"Total",'6. Details'!$A$5:$A$3624,'5. summary of exp'!$A44)</f>
        <v>17220000</v>
      </c>
      <c r="P44" s="768">
        <f>SUMIFS('6. Details'!$M$5:$M$3624,'6. Details'!$C$5:$C$3624,"Total",'6. Details'!$A$5:$A$3624,'5. summary of exp'!$A44)</f>
        <v>345000000</v>
      </c>
      <c r="Q44" s="768">
        <f>SUMIFS('6. Details'!$K$5:$K$3624,'6. Details'!$C$5:$C$3624,"Total",'6. Details'!$A$5:$A$3624,'5. summary of exp'!$A44)</f>
        <v>345000000</v>
      </c>
      <c r="R44" s="768">
        <f>SUMIFS('6. Details'!$L$5:$L$3624,'6. Details'!$C$5:$C$3624,"Total",'6. Details'!$A$5:$A$3624,'5. summary of exp'!$A44)</f>
        <v>0</v>
      </c>
      <c r="S44" s="768">
        <f t="shared" si="2"/>
        <v>531076130</v>
      </c>
    </row>
    <row r="45" spans="1:19" x14ac:dyDescent="0.25">
      <c r="A45" s="766" t="s">
        <v>318</v>
      </c>
      <c r="B45" s="767" t="s">
        <v>923</v>
      </c>
      <c r="C45" s="768">
        <f>SUMIFS('6. Details'!$I$5:$I$3624,'6. Details'!$C$5:$C$3624,"Consolidated Salary",'6. Details'!$A$5:$A$3624,'5. summary of exp'!$A45)</f>
        <v>133342260</v>
      </c>
      <c r="D45" s="768">
        <f>SUMIFS('6. Details'!$M$5:$M$3624,'6. Details'!$C$5:$C$3624,"Consolidated Salary",'6. Details'!$A$5:$A$3624,'5. summary of exp'!$A45)</f>
        <v>133342260</v>
      </c>
      <c r="E45" s="768">
        <f>SUMIFS('6. Details'!$J$5:$J$3624,'6. Details'!$C$5:$C$3624,"Consolidated Salary",'6. Details'!$A$5:$A$3624,'5. summary of exp'!$A45)</f>
        <v>44854502</v>
      </c>
      <c r="F45" s="768">
        <f>SUMIFS('6. Details'!$K$5:$K$3624,'6. Details'!$C$5:$C$3624,"Consolidated Salary",'6. Details'!$A$5:$A$3624,'5. summary of exp'!$A45)</f>
        <v>133342260</v>
      </c>
      <c r="G45" s="768">
        <f>SUMIFS('6. Details'!$L$5:$L$3624,'6. Details'!$C$5:$C$3624,"Consolidated Salary",'6. Details'!$A$5:$A$3624,'5. summary of exp'!$A45)</f>
        <v>0</v>
      </c>
      <c r="H45" s="768">
        <f>SUMIFS('6. Details'!$I$5:$I$3624,'6. Details'!$C$5:$C$3624,"Total Overhead Cost",'6. Details'!$A$5:$A$3624,'5. summary of exp'!$A45)</f>
        <v>21297000</v>
      </c>
      <c r="I45" s="768">
        <f>SUMIFS('6. Details'!$J$5:$J$3624,'6. Details'!$C$5:$C$3624,"Total Overhead Cost",'6. Details'!$A$5:$A$3624,'5. summary of exp'!$A45)</f>
        <v>2625000</v>
      </c>
      <c r="J45" s="768">
        <f>SUMIFS('6. Details'!$M$5:$M$3624,'6. Details'!$C$5:$C$3624,"Total Overhead Cost",'6. Details'!$A$5:$A$3624,'5. summary of exp'!$A45)</f>
        <v>21297000</v>
      </c>
      <c r="K45" s="768">
        <f t="shared" si="1"/>
        <v>154639260</v>
      </c>
      <c r="L45" s="768">
        <f>SUMIFS('6. Details'!$K$5:$K$3624,'6. Details'!$C$5:$C$3624,"Total Overhead Cost",'6. Details'!$A$5:$A$3624,'5. summary of exp'!$A45)</f>
        <v>21297000</v>
      </c>
      <c r="M45" s="768">
        <f>SUMIFS('6. Details'!$L$5:$L$3624,'6. Details'!$C$5:$C$3624,"Total Overhead Cost",'6. Details'!$A$5:$A$3624,'5. summary of exp'!$A45)</f>
        <v>0</v>
      </c>
      <c r="N45" s="768">
        <f>SUMIFS('6. Details'!$I$5:$I$3624,'6. Details'!$C$5:$C$3624,"Total",'6. Details'!$A$5:$A$3624,'5. summary of exp'!$A45)</f>
        <v>90000000</v>
      </c>
      <c r="O45" s="768">
        <f>SUMIFS('6. Details'!$J$5:$J$3624,'6. Details'!$C$5:$C$3624,"Total",'6. Details'!$A$5:$A$3624,'5. summary of exp'!$A45)</f>
        <v>0</v>
      </c>
      <c r="P45" s="768">
        <f>SUMIFS('6. Details'!$M$5:$M$3624,'6. Details'!$C$5:$C$3624,"Total",'6. Details'!$A$5:$A$3624,'5. summary of exp'!$A45)</f>
        <v>70000000</v>
      </c>
      <c r="Q45" s="768">
        <f>SUMIFS('6. Details'!$K$5:$K$3624,'6. Details'!$C$5:$C$3624,"Total",'6. Details'!$A$5:$A$3624,'5. summary of exp'!$A45)</f>
        <v>70000000</v>
      </c>
      <c r="R45" s="768">
        <f>SUMIFS('6. Details'!$L$5:$L$3624,'6. Details'!$C$5:$C$3624,"Total",'6. Details'!$A$5:$A$3624,'5. summary of exp'!$A45)</f>
        <v>0</v>
      </c>
      <c r="S45" s="768">
        <f t="shared" si="2"/>
        <v>224639260</v>
      </c>
    </row>
    <row r="46" spans="1:19" x14ac:dyDescent="0.25">
      <c r="A46" s="766" t="s">
        <v>317</v>
      </c>
      <c r="B46" s="767" t="s">
        <v>924</v>
      </c>
      <c r="C46" s="768">
        <f>SUMIFS('6. Details'!$I$5:$I$3624,'6. Details'!$C$5:$C$3624,"Consolidated Salary",'6. Details'!$A$5:$A$3624,'5. summary of exp'!$A46)</f>
        <v>122907840</v>
      </c>
      <c r="D46" s="768">
        <f>SUMIFS('6. Details'!$M$5:$M$3624,'6. Details'!$C$5:$C$3624,"Consolidated Salary",'6. Details'!$A$5:$A$3624,'5. summary of exp'!$A46)</f>
        <v>122907840</v>
      </c>
      <c r="E46" s="768">
        <f>SUMIFS('6. Details'!$J$5:$J$3624,'6. Details'!$C$5:$C$3624,"Consolidated Salary",'6. Details'!$A$5:$A$3624,'5. summary of exp'!$A46)</f>
        <v>41414869</v>
      </c>
      <c r="F46" s="768">
        <f>SUMIFS('6. Details'!$K$5:$K$3624,'6. Details'!$C$5:$C$3624,"Consolidated Salary",'6. Details'!$A$5:$A$3624,'5. summary of exp'!$A46)</f>
        <v>122907840</v>
      </c>
      <c r="G46" s="768">
        <f>SUMIFS('6. Details'!$L$5:$L$3624,'6. Details'!$C$5:$C$3624,"Consolidated Salary",'6. Details'!$A$5:$A$3624,'5. summary of exp'!$A46)</f>
        <v>0</v>
      </c>
      <c r="H46" s="768">
        <f>SUMIFS('6. Details'!$I$5:$I$3624,'6. Details'!$C$5:$C$3624,"Total Overhead Cost",'6. Details'!$A$5:$A$3624,'5. summary of exp'!$A46)</f>
        <v>30000000</v>
      </c>
      <c r="I46" s="768">
        <f>SUMIFS('6. Details'!$J$5:$J$3624,'6. Details'!$C$5:$C$3624,"Total Overhead Cost",'6. Details'!$A$5:$A$3624,'5. summary of exp'!$A46)</f>
        <v>1532130</v>
      </c>
      <c r="J46" s="768">
        <f>SUMIFS('6. Details'!$M$5:$M$3624,'6. Details'!$C$5:$C$3624,"Total Overhead Cost",'6. Details'!$A$5:$A$3624,'5. summary of exp'!$A46)</f>
        <v>30000000</v>
      </c>
      <c r="K46" s="768">
        <f t="shared" si="1"/>
        <v>152907840</v>
      </c>
      <c r="L46" s="768">
        <f>SUMIFS('6. Details'!$K$5:$K$3624,'6. Details'!$C$5:$C$3624,"Total Overhead Cost",'6. Details'!$A$5:$A$3624,'5. summary of exp'!$A46)</f>
        <v>30000000</v>
      </c>
      <c r="M46" s="768">
        <f>SUMIFS('6. Details'!$L$5:$L$3624,'6. Details'!$C$5:$C$3624,"Total Overhead Cost",'6. Details'!$A$5:$A$3624,'5. summary of exp'!$A46)</f>
        <v>0</v>
      </c>
      <c r="N46" s="768">
        <f>SUMIFS('6. Details'!$I$5:$I$3624,'6. Details'!$C$5:$C$3624,"Total",'6. Details'!$A$5:$A$3624,'5. summary of exp'!$A46)</f>
        <v>67000000</v>
      </c>
      <c r="O46" s="768">
        <f>SUMIFS('6. Details'!$J$5:$J$3624,'6. Details'!$C$5:$C$3624,"Total",'6. Details'!$A$5:$A$3624,'5. summary of exp'!$A46)</f>
        <v>0</v>
      </c>
      <c r="P46" s="768">
        <f>SUMIFS('6. Details'!$M$5:$M$3624,'6. Details'!$C$5:$C$3624,"Total",'6. Details'!$A$5:$A$3624,'5. summary of exp'!$A46)</f>
        <v>23000000</v>
      </c>
      <c r="Q46" s="768">
        <f>SUMIFS('6. Details'!$K$5:$K$3624,'6. Details'!$C$5:$C$3624,"Total",'6. Details'!$A$5:$A$3624,'5. summary of exp'!$A46)</f>
        <v>23000000</v>
      </c>
      <c r="R46" s="768">
        <f>SUMIFS('6. Details'!$L$5:$L$3624,'6. Details'!$C$5:$C$3624,"Total",'6. Details'!$A$5:$A$3624,'5. summary of exp'!$A46)</f>
        <v>0</v>
      </c>
      <c r="S46" s="768">
        <f t="shared" si="2"/>
        <v>175907840</v>
      </c>
    </row>
    <row r="47" spans="1:19" x14ac:dyDescent="0.25">
      <c r="A47" s="770" t="s">
        <v>530</v>
      </c>
      <c r="B47" s="767" t="s">
        <v>831</v>
      </c>
      <c r="C47" s="768">
        <f>SUMIFS('6. Details'!$I$5:$I$3624,'6. Details'!$C$5:$C$3624,"Consolidated Salary",'6. Details'!$A$5:$A$3624,'5. summary of exp'!$A47)</f>
        <v>34772360</v>
      </c>
      <c r="D47" s="768">
        <f>SUMIFS('6. Details'!$M$5:$M$3624,'6. Details'!$C$5:$C$3624,"Consolidated Salary",'6. Details'!$A$5:$A$3624,'5. summary of exp'!$A47)</f>
        <v>34772360</v>
      </c>
      <c r="E47" s="768">
        <f>SUMIFS('6. Details'!$J$5:$J$3624,'6. Details'!$C$5:$C$3624,"Consolidated Salary",'6. Details'!$A$5:$A$3624,'5. summary of exp'!$A47)</f>
        <v>11456790</v>
      </c>
      <c r="F47" s="768">
        <f>SUMIFS('6. Details'!$K$5:$K$3624,'6. Details'!$C$5:$C$3624,"Consolidated Salary",'6. Details'!$A$5:$A$3624,'5. summary of exp'!$A47)</f>
        <v>34772360</v>
      </c>
      <c r="G47" s="768">
        <f>SUMIFS('6. Details'!$L$5:$L$3624,'6. Details'!$C$5:$C$3624,"Consolidated Salary",'6. Details'!$A$5:$A$3624,'5. summary of exp'!$A47)</f>
        <v>0</v>
      </c>
      <c r="H47" s="768">
        <f>SUMIFS('6. Details'!$I$5:$I$3624,'6. Details'!$C$5:$C$3624,"Total Overhead Cost",'6. Details'!$A$5:$A$3624,'5. summary of exp'!$A47)</f>
        <v>8000000</v>
      </c>
      <c r="I47" s="768">
        <f>SUMIFS('6. Details'!$J$5:$J$3624,'6. Details'!$C$5:$C$3624,"Total Overhead Cost",'6. Details'!$A$5:$A$3624,'5. summary of exp'!$A47)</f>
        <v>612000</v>
      </c>
      <c r="J47" s="768">
        <f>SUMIFS('6. Details'!$M$5:$M$3624,'6. Details'!$C$5:$C$3624,"Total Overhead Cost",'6. Details'!$A$5:$A$3624,'5. summary of exp'!$A47)</f>
        <v>7125000</v>
      </c>
      <c r="K47" s="768">
        <f t="shared" si="1"/>
        <v>41897360</v>
      </c>
      <c r="L47" s="768">
        <f>SUMIFS('6. Details'!$K$5:$K$3624,'6. Details'!$C$5:$C$3624,"Total Overhead Cost",'6. Details'!$A$5:$A$3624,'5. summary of exp'!$A47)</f>
        <v>7125000</v>
      </c>
      <c r="M47" s="768">
        <f>SUMIFS('6. Details'!$L$5:$L$3624,'6. Details'!$C$5:$C$3624,"Total Overhead Cost",'6. Details'!$A$5:$A$3624,'5. summary of exp'!$A47)</f>
        <v>0</v>
      </c>
      <c r="N47" s="768">
        <f>SUMIFS('6. Details'!$I$5:$I$3624,'6. Details'!$C$5:$C$3624,"Total",'6. Details'!$A$5:$A$3624,'5. summary of exp'!$A47)</f>
        <v>60000000</v>
      </c>
      <c r="O47" s="768">
        <f>SUMIFS('6. Details'!$J$5:$J$3624,'6. Details'!$C$5:$C$3624,"Total",'6. Details'!$A$5:$A$3624,'5. summary of exp'!$A47)</f>
        <v>0</v>
      </c>
      <c r="P47" s="768">
        <f>SUMIFS('6. Details'!$M$5:$M$3624,'6. Details'!$C$5:$C$3624,"Total",'6. Details'!$A$5:$A$3624,'5. summary of exp'!$A47)</f>
        <v>20500000</v>
      </c>
      <c r="Q47" s="768">
        <f>SUMIFS('6. Details'!$K$5:$K$3624,'6. Details'!$C$5:$C$3624,"Total",'6. Details'!$A$5:$A$3624,'5. summary of exp'!$A47)</f>
        <v>20500000</v>
      </c>
      <c r="R47" s="768">
        <f>SUMIFS('6. Details'!$L$5:$L$3624,'6. Details'!$C$5:$C$3624,"Total",'6. Details'!$A$5:$A$3624,'5. summary of exp'!$A47)</f>
        <v>0</v>
      </c>
      <c r="S47" s="768">
        <f t="shared" si="2"/>
        <v>62397360</v>
      </c>
    </row>
    <row r="48" spans="1:19" x14ac:dyDescent="0.25">
      <c r="A48" s="766" t="s">
        <v>465</v>
      </c>
      <c r="B48" s="767" t="s">
        <v>1876</v>
      </c>
      <c r="C48" s="768">
        <f>SUMIFS('6. Details'!$I$5:$I$3624,'6. Details'!$C$5:$C$3624,"Consolidated Salary",'6. Details'!$A$5:$A$3624,'5. summary of exp'!$A48)</f>
        <v>56843520</v>
      </c>
      <c r="D48" s="768">
        <f>SUMIFS('6. Details'!$M$5:$M$3624,'6. Details'!$C$5:$C$3624,"Consolidated Salary",'6. Details'!$A$5:$A$3624,'5. summary of exp'!$A48)</f>
        <v>56843520</v>
      </c>
      <c r="E48" s="768">
        <f>SUMIFS('6. Details'!$J$5:$J$3624,'6. Details'!$C$5:$C$3624,"Consolidated Salary",'6. Details'!$A$5:$A$3624,'5. summary of exp'!$A48)</f>
        <v>23138066</v>
      </c>
      <c r="F48" s="768">
        <f>SUMIFS('6. Details'!$K$5:$K$3624,'6. Details'!$C$5:$C$3624,"Consolidated Salary",'6. Details'!$A$5:$A$3624,'5. summary of exp'!$A48)</f>
        <v>56843520</v>
      </c>
      <c r="G48" s="768">
        <f>SUMIFS('6. Details'!$L$5:$L$3624,'6. Details'!$C$5:$C$3624,"Consolidated Salary",'6. Details'!$A$5:$A$3624,'5. summary of exp'!$A48)</f>
        <v>0</v>
      </c>
      <c r="H48" s="768">
        <f>SUMIFS('6. Details'!$I$5:$I$3624,'6. Details'!$C$5:$C$3624,"Total Overhead Cost",'6. Details'!$A$5:$A$3624,'5. summary of exp'!$A48)</f>
        <v>7600000</v>
      </c>
      <c r="I48" s="768">
        <f>SUMIFS('6. Details'!$J$5:$J$3624,'6. Details'!$C$5:$C$3624,"Total Overhead Cost",'6. Details'!$A$5:$A$3624,'5. summary of exp'!$A48)</f>
        <v>656250</v>
      </c>
      <c r="J48" s="768">
        <f>SUMIFS('6. Details'!$M$5:$M$3624,'6. Details'!$C$5:$C$3624,"Total Overhead Cost",'6. Details'!$A$5:$A$3624,'5. summary of exp'!$A48)</f>
        <v>3975000</v>
      </c>
      <c r="K48" s="768">
        <f t="shared" si="1"/>
        <v>60818520</v>
      </c>
      <c r="L48" s="768">
        <f>SUMIFS('6. Details'!$K$5:$K$3624,'6. Details'!$C$5:$C$3624,"Total Overhead Cost",'6. Details'!$A$5:$A$3624,'5. summary of exp'!$A48)</f>
        <v>3975000</v>
      </c>
      <c r="M48" s="768">
        <f>SUMIFS('6. Details'!$L$5:$L$3624,'6. Details'!$C$5:$C$3624,"Total Overhead Cost",'6. Details'!$A$5:$A$3624,'5. summary of exp'!$A48)</f>
        <v>0</v>
      </c>
      <c r="N48" s="768">
        <f>SUMIFS('6. Details'!$I$5:$I$3624,'6. Details'!$C$5:$C$3624,"Total",'6. Details'!$A$5:$A$3624,'5. summary of exp'!$A48)</f>
        <v>22000000</v>
      </c>
      <c r="O48" s="768">
        <f>SUMIFS('6. Details'!$J$5:$J$3624,'6. Details'!$C$5:$C$3624,"Total",'6. Details'!$A$5:$A$3624,'5. summary of exp'!$A48)</f>
        <v>0</v>
      </c>
      <c r="P48" s="768">
        <f>SUMIFS('6. Details'!$M$5:$M$3624,'6. Details'!$C$5:$C$3624,"Total",'6. Details'!$A$5:$A$3624,'5. summary of exp'!$A48)</f>
        <v>14000000</v>
      </c>
      <c r="Q48" s="768">
        <f>SUMIFS('6. Details'!$K$5:$K$3624,'6. Details'!$C$5:$C$3624,"Total",'6. Details'!$A$5:$A$3624,'5. summary of exp'!$A48)</f>
        <v>14000000</v>
      </c>
      <c r="R48" s="768">
        <f>SUMIFS('6. Details'!$L$5:$L$3624,'6. Details'!$C$5:$C$3624,"Total",'6. Details'!$A$5:$A$3624,'5. summary of exp'!$A48)</f>
        <v>0</v>
      </c>
      <c r="S48" s="768">
        <f t="shared" si="2"/>
        <v>74818520</v>
      </c>
    </row>
    <row r="49" spans="1:19" x14ac:dyDescent="0.25">
      <c r="A49" s="766" t="s">
        <v>30</v>
      </c>
      <c r="B49" s="767" t="s">
        <v>833</v>
      </c>
      <c r="C49" s="768">
        <f>SUMIFS('6. Details'!$I$5:$I$3624,'6. Details'!$C$5:$C$3624,"Consolidated Salary",'6. Details'!$A$5:$A$3624,'5. summary of exp'!$A49)</f>
        <v>167712340</v>
      </c>
      <c r="D49" s="768">
        <f>SUMIFS('6. Details'!$M$5:$M$3624,'6. Details'!$C$5:$C$3624,"Consolidated Salary",'6. Details'!$A$5:$A$3624,'5. summary of exp'!$A49)</f>
        <v>169712340</v>
      </c>
      <c r="E49" s="768">
        <f>SUMIFS('6. Details'!$J$5:$J$3624,'6. Details'!$C$5:$C$3624,"Consolidated Salary",'6. Details'!$A$5:$A$3624,'5. summary of exp'!$A49)</f>
        <v>70233699</v>
      </c>
      <c r="F49" s="768">
        <f>SUMIFS('6. Details'!$K$5:$K$3624,'6. Details'!$C$5:$C$3624,"Consolidated Salary",'6. Details'!$A$5:$A$3624,'5. summary of exp'!$A49)</f>
        <v>169712340</v>
      </c>
      <c r="G49" s="768">
        <f>SUMIFS('6. Details'!$L$5:$L$3624,'6. Details'!$C$5:$C$3624,"Consolidated Salary",'6. Details'!$A$5:$A$3624,'5. summary of exp'!$A49)</f>
        <v>0</v>
      </c>
      <c r="H49" s="768">
        <f>SUMIFS('6. Details'!$I$5:$I$3624,'6. Details'!$C$5:$C$3624,"Total Overhead Cost",'6. Details'!$A$5:$A$3624,'5. summary of exp'!$A49)</f>
        <v>16650000</v>
      </c>
      <c r="I49" s="768">
        <f>SUMIFS('6. Details'!$J$5:$J$3624,'6. Details'!$C$5:$C$3624,"Total Overhead Cost",'6. Details'!$A$5:$A$3624,'5. summary of exp'!$A49)</f>
        <v>3150000</v>
      </c>
      <c r="J49" s="768">
        <f>SUMIFS('6. Details'!$M$5:$M$3624,'6. Details'!$C$5:$C$3624,"Total Overhead Cost",'6. Details'!$A$5:$A$3624,'5. summary of exp'!$A49)</f>
        <v>51650000</v>
      </c>
      <c r="K49" s="768">
        <f t="shared" si="1"/>
        <v>221362340</v>
      </c>
      <c r="L49" s="768">
        <f>SUMIFS('6. Details'!$K$5:$K$3624,'6. Details'!$C$5:$C$3624,"Total Overhead Cost",'6. Details'!$A$5:$A$3624,'5. summary of exp'!$A49)</f>
        <v>51650000</v>
      </c>
      <c r="M49" s="768">
        <f>SUMIFS('6. Details'!$L$5:$L$3624,'6. Details'!$C$5:$C$3624,"Total Overhead Cost",'6. Details'!$A$5:$A$3624,'5. summary of exp'!$A49)</f>
        <v>0</v>
      </c>
      <c r="N49" s="768">
        <f>SUMIFS('6. Details'!$I$5:$I$3624,'6. Details'!$C$5:$C$3624,"Total",'6. Details'!$A$5:$A$3624,'5. summary of exp'!$A49)</f>
        <v>72000000</v>
      </c>
      <c r="O49" s="768">
        <f>SUMIFS('6. Details'!$J$5:$J$3624,'6. Details'!$C$5:$C$3624,"Total",'6. Details'!$A$5:$A$3624,'5. summary of exp'!$A49)</f>
        <v>0</v>
      </c>
      <c r="P49" s="768">
        <f>SUMIFS('6. Details'!$M$5:$M$3624,'6. Details'!$C$5:$C$3624,"Total",'6. Details'!$A$5:$A$3624,'5. summary of exp'!$A49)</f>
        <v>30000000</v>
      </c>
      <c r="Q49" s="768">
        <f>SUMIFS('6. Details'!$K$5:$K$3624,'6. Details'!$C$5:$C$3624,"Total",'6. Details'!$A$5:$A$3624,'5. summary of exp'!$A49)</f>
        <v>30000000</v>
      </c>
      <c r="R49" s="768">
        <f>SUMIFS('6. Details'!$L$5:$L$3624,'6. Details'!$C$5:$C$3624,"Total",'6. Details'!$A$5:$A$3624,'5. summary of exp'!$A49)</f>
        <v>0</v>
      </c>
      <c r="S49" s="768">
        <f t="shared" si="2"/>
        <v>251362340</v>
      </c>
    </row>
    <row r="50" spans="1:19" x14ac:dyDescent="0.25">
      <c r="A50" s="766" t="s">
        <v>390</v>
      </c>
      <c r="B50" s="767" t="s">
        <v>925</v>
      </c>
      <c r="C50" s="768">
        <f>SUMIFS('6. Details'!$I$5:$I$3624,'6. Details'!$C$5:$C$3624,"Consolidated Salary",'6. Details'!$A$5:$A$3624,'5. summary of exp'!$A50)</f>
        <v>291576160</v>
      </c>
      <c r="D50" s="768">
        <f>SUMIFS('6. Details'!$M$5:$M$3624,'6. Details'!$C$5:$C$3624,"Consolidated Salary",'6. Details'!$A$5:$A$3624,'5. summary of exp'!$A50)</f>
        <v>291576160</v>
      </c>
      <c r="E50" s="768">
        <f>SUMIFS('6. Details'!$J$5:$J$3624,'6. Details'!$C$5:$C$3624,"Consolidated Salary",'6. Details'!$A$5:$A$3624,'5. summary of exp'!$A50)</f>
        <v>107570452</v>
      </c>
      <c r="F50" s="768">
        <f>SUMIFS('6. Details'!$K$5:$K$3624,'6. Details'!$C$5:$C$3624,"Consolidated Salary",'6. Details'!$A$5:$A$3624,'5. summary of exp'!$A50)</f>
        <v>291576160</v>
      </c>
      <c r="G50" s="768">
        <f>SUMIFS('6. Details'!$L$5:$L$3624,'6. Details'!$C$5:$C$3624,"Consolidated Salary",'6. Details'!$A$5:$A$3624,'5. summary of exp'!$A50)</f>
        <v>0</v>
      </c>
      <c r="H50" s="768">
        <f>SUMIFS('6. Details'!$I$5:$I$3624,'6. Details'!$C$5:$C$3624,"Total Overhead Cost",'6. Details'!$A$5:$A$3624,'5. summary of exp'!$A50)</f>
        <v>744000000</v>
      </c>
      <c r="I50" s="768">
        <f>SUMIFS('6. Details'!$J$5:$J$3624,'6. Details'!$C$5:$C$3624,"Total Overhead Cost",'6. Details'!$A$5:$A$3624,'5. summary of exp'!$A50)</f>
        <v>459927316</v>
      </c>
      <c r="J50" s="768">
        <f>SUMIFS('6. Details'!$M$5:$M$3624,'6. Details'!$C$5:$C$3624,"Total Overhead Cost",'6. Details'!$A$5:$A$3624,'5. summary of exp'!$A50)</f>
        <v>1144000000</v>
      </c>
      <c r="K50" s="768">
        <f t="shared" si="1"/>
        <v>1435576160</v>
      </c>
      <c r="L50" s="768">
        <f>SUMIFS('6. Details'!$K$5:$K$3624,'6. Details'!$C$5:$C$3624,"Total Overhead Cost",'6. Details'!$A$5:$A$3624,'5. summary of exp'!$A50)</f>
        <v>1144000000</v>
      </c>
      <c r="M50" s="768">
        <f>SUMIFS('6. Details'!$L$5:$L$3624,'6. Details'!$C$5:$C$3624,"Total Overhead Cost",'6. Details'!$A$5:$A$3624,'5. summary of exp'!$A50)</f>
        <v>0</v>
      </c>
      <c r="N50" s="768">
        <f>SUMIFS('6. Details'!$I$5:$I$3624,'6. Details'!$C$5:$C$3624,"Total",'6. Details'!$A$5:$A$3624,'5. summary of exp'!$A50)</f>
        <v>630000000</v>
      </c>
      <c r="O50" s="768">
        <f>SUMIFS('6. Details'!$J$5:$J$3624,'6. Details'!$C$5:$C$3624,"Total",'6. Details'!$A$5:$A$3624,'5. summary of exp'!$A50)</f>
        <v>246743746</v>
      </c>
      <c r="P50" s="768">
        <f>SUMIFS('6. Details'!$M$5:$M$3624,'6. Details'!$C$5:$C$3624,"Total",'6. Details'!$A$5:$A$3624,'5. summary of exp'!$A50)</f>
        <v>470000000</v>
      </c>
      <c r="Q50" s="768">
        <f>SUMIFS('6. Details'!$K$5:$K$3624,'6. Details'!$C$5:$C$3624,"Total",'6. Details'!$A$5:$A$3624,'5. summary of exp'!$A50)</f>
        <v>470000000</v>
      </c>
      <c r="R50" s="768">
        <f>SUMIFS('6. Details'!$L$5:$L$3624,'6. Details'!$C$5:$C$3624,"Total",'6. Details'!$A$5:$A$3624,'5. summary of exp'!$A50)</f>
        <v>0</v>
      </c>
      <c r="S50" s="768">
        <f t="shared" si="2"/>
        <v>1905576160</v>
      </c>
    </row>
    <row r="51" spans="1:19" x14ac:dyDescent="0.25">
      <c r="A51" s="766" t="s">
        <v>541</v>
      </c>
      <c r="B51" s="767" t="s">
        <v>926</v>
      </c>
      <c r="C51" s="768">
        <f>SUMIFS('6. Details'!$I$5:$I$3624,'6. Details'!$C$5:$C$3624,"Consolidated Salary",'6. Details'!$A$5:$A$3624,'5. summary of exp'!$A51)</f>
        <v>63564760</v>
      </c>
      <c r="D51" s="768">
        <f>SUMIFS('6. Details'!$M$5:$M$3624,'6. Details'!$C$5:$C$3624,"Consolidated Salary",'6. Details'!$A$5:$A$3624,'5. summary of exp'!$A51)</f>
        <v>70564760</v>
      </c>
      <c r="E51" s="768">
        <f>SUMIFS('6. Details'!$J$5:$J$3624,'6. Details'!$C$5:$C$3624,"Consolidated Salary",'6. Details'!$A$5:$A$3624,'5. summary of exp'!$A51)</f>
        <v>26853036</v>
      </c>
      <c r="F51" s="768">
        <f>SUMIFS('6. Details'!$K$5:$K$3624,'6. Details'!$C$5:$C$3624,"Consolidated Salary",'6. Details'!$A$5:$A$3624,'5. summary of exp'!$A51)</f>
        <v>70564760</v>
      </c>
      <c r="G51" s="768">
        <f>SUMIFS('6. Details'!$L$5:$L$3624,'6. Details'!$C$5:$C$3624,"Consolidated Salary",'6. Details'!$A$5:$A$3624,'5. summary of exp'!$A51)</f>
        <v>0</v>
      </c>
      <c r="H51" s="768">
        <f>SUMIFS('6. Details'!$I$5:$I$3624,'6. Details'!$C$5:$C$3624,"Total Overhead Cost",'6. Details'!$A$5:$A$3624,'5. summary of exp'!$A51)</f>
        <v>74000000</v>
      </c>
      <c r="I51" s="768">
        <f>SUMIFS('6. Details'!$J$5:$J$3624,'6. Details'!$C$5:$C$3624,"Total Overhead Cost",'6. Details'!$A$5:$A$3624,'5. summary of exp'!$A51)</f>
        <v>34245876</v>
      </c>
      <c r="J51" s="768">
        <f>SUMIFS('6. Details'!$M$5:$M$3624,'6. Details'!$C$5:$C$3624,"Total Overhead Cost",'6. Details'!$A$5:$A$3624,'5. summary of exp'!$A51)</f>
        <v>69250000</v>
      </c>
      <c r="K51" s="768">
        <f t="shared" si="1"/>
        <v>139814760</v>
      </c>
      <c r="L51" s="768">
        <f>SUMIFS('6. Details'!$K$5:$K$3624,'6. Details'!$C$5:$C$3624,"Total Overhead Cost",'6. Details'!$A$5:$A$3624,'5. summary of exp'!$A51)</f>
        <v>69250000</v>
      </c>
      <c r="M51" s="768">
        <f>SUMIFS('6. Details'!$L$5:$L$3624,'6. Details'!$C$5:$C$3624,"Total Overhead Cost",'6. Details'!$A$5:$A$3624,'5. summary of exp'!$A51)</f>
        <v>0</v>
      </c>
      <c r="N51" s="768">
        <f>SUMIFS('6. Details'!$I$5:$I$3624,'6. Details'!$C$5:$C$3624,"Total",'6. Details'!$A$5:$A$3624,'5. summary of exp'!$A51)</f>
        <v>31800000</v>
      </c>
      <c r="O51" s="768">
        <f>SUMIFS('6. Details'!$J$5:$J$3624,'6. Details'!$C$5:$C$3624,"Total",'6. Details'!$A$5:$A$3624,'5. summary of exp'!$A51)</f>
        <v>0</v>
      </c>
      <c r="P51" s="768">
        <f>SUMIFS('6. Details'!$M$5:$M$3624,'6. Details'!$C$5:$C$3624,"Total",'6. Details'!$A$5:$A$3624,'5. summary of exp'!$A51)</f>
        <v>32000000</v>
      </c>
      <c r="Q51" s="768">
        <f>SUMIFS('6. Details'!$K$5:$K$3624,'6. Details'!$C$5:$C$3624,"Total",'6. Details'!$A$5:$A$3624,'5. summary of exp'!$A51)</f>
        <v>32000000</v>
      </c>
      <c r="R51" s="768">
        <f>SUMIFS('6. Details'!$L$5:$L$3624,'6. Details'!$C$5:$C$3624,"Total",'6. Details'!$A$5:$A$3624,'5. summary of exp'!$A51)</f>
        <v>0</v>
      </c>
      <c r="S51" s="768">
        <f t="shared" si="2"/>
        <v>171814760</v>
      </c>
    </row>
    <row r="52" spans="1:19" x14ac:dyDescent="0.25">
      <c r="A52" s="771" t="s">
        <v>348</v>
      </c>
      <c r="B52" s="767" t="s">
        <v>834</v>
      </c>
      <c r="C52" s="768">
        <f>SUMIFS('6. Details'!$I$5:$I$3624,'6. Details'!$C$5:$C$3624,"Consolidated Salary",'6. Details'!$A$5:$A$3624,'5. summary of exp'!$A52)</f>
        <v>85647220</v>
      </c>
      <c r="D52" s="768">
        <f>SUMIFS('6. Details'!$M$5:$M$3624,'6. Details'!$C$5:$C$3624,"Consolidated Salary",'6. Details'!$A$5:$A$3624,'5. summary of exp'!$A52)</f>
        <v>85647220</v>
      </c>
      <c r="E52" s="768">
        <f>SUMIFS('6. Details'!$J$5:$J$3624,'6. Details'!$C$5:$C$3624,"Consolidated Salary",'6. Details'!$A$5:$A$3624,'5. summary of exp'!$A52)</f>
        <v>33299876</v>
      </c>
      <c r="F52" s="768">
        <f>SUMIFS('6. Details'!$K$5:$K$3624,'6. Details'!$C$5:$C$3624,"Consolidated Salary",'6. Details'!$A$5:$A$3624,'5. summary of exp'!$A52)</f>
        <v>85647220</v>
      </c>
      <c r="G52" s="768">
        <f>SUMIFS('6. Details'!$L$5:$L$3624,'6. Details'!$C$5:$C$3624,"Consolidated Salary",'6. Details'!$A$5:$A$3624,'5. summary of exp'!$A52)</f>
        <v>0</v>
      </c>
      <c r="H52" s="768">
        <f>SUMIFS('6. Details'!$I$5:$I$3624,'6. Details'!$C$5:$C$3624,"Total Overhead Cost",'6. Details'!$A$5:$A$3624,'5. summary of exp'!$A52)</f>
        <v>17388000</v>
      </c>
      <c r="I52" s="768">
        <f>SUMIFS('6. Details'!$J$5:$J$3624,'6. Details'!$C$5:$C$3624,"Total Overhead Cost",'6. Details'!$A$5:$A$3624,'5. summary of exp'!$A52)</f>
        <v>2537500</v>
      </c>
      <c r="J52" s="768">
        <f>SUMIFS('6. Details'!$M$5:$M$3624,'6. Details'!$C$5:$C$3624,"Total Overhead Cost",'6. Details'!$A$5:$A$3624,'5. summary of exp'!$A52)</f>
        <v>13763000</v>
      </c>
      <c r="K52" s="768">
        <f t="shared" si="1"/>
        <v>99410220</v>
      </c>
      <c r="L52" s="768">
        <f>SUMIFS('6. Details'!$K$5:$K$3624,'6. Details'!$C$5:$C$3624,"Total Overhead Cost",'6. Details'!$A$5:$A$3624,'5. summary of exp'!$A52)</f>
        <v>13763000</v>
      </c>
      <c r="M52" s="768">
        <f>SUMIFS('6. Details'!$L$5:$L$3624,'6. Details'!$C$5:$C$3624,"Total Overhead Cost",'6. Details'!$A$5:$A$3624,'5. summary of exp'!$A52)</f>
        <v>0</v>
      </c>
      <c r="N52" s="768">
        <f>SUMIFS('6. Details'!$I$5:$I$3624,'6. Details'!$C$5:$C$3624,"Total",'6. Details'!$A$5:$A$3624,'5. summary of exp'!$A52)</f>
        <v>30000000</v>
      </c>
      <c r="O52" s="768">
        <f>SUMIFS('6. Details'!$J$5:$J$3624,'6. Details'!$C$5:$C$3624,"Total",'6. Details'!$A$5:$A$3624,'5. summary of exp'!$A52)</f>
        <v>0</v>
      </c>
      <c r="P52" s="768">
        <f>SUMIFS('6. Details'!$M$5:$M$3624,'6. Details'!$C$5:$C$3624,"Total",'6. Details'!$A$5:$A$3624,'5. summary of exp'!$A52)</f>
        <v>19000000</v>
      </c>
      <c r="Q52" s="768">
        <f>SUMIFS('6. Details'!$K$5:$K$3624,'6. Details'!$C$5:$C$3624,"Total",'6. Details'!$A$5:$A$3624,'5. summary of exp'!$A52)</f>
        <v>19000000</v>
      </c>
      <c r="R52" s="768">
        <f>SUMIFS('6. Details'!$L$5:$L$3624,'6. Details'!$C$5:$C$3624,"Total",'6. Details'!$A$5:$A$3624,'5. summary of exp'!$A52)</f>
        <v>0</v>
      </c>
      <c r="S52" s="768">
        <f t="shared" si="2"/>
        <v>118410220</v>
      </c>
    </row>
    <row r="53" spans="1:19" x14ac:dyDescent="0.25">
      <c r="A53" s="770" t="s">
        <v>424</v>
      </c>
      <c r="B53" s="767" t="s">
        <v>835</v>
      </c>
      <c r="C53" s="768">
        <f>SUMIFS('6. Details'!$I$5:$I$3624,'6. Details'!$C$5:$C$3624,"Consolidated Salary",'6. Details'!$A$5:$A$3624,'5. summary of exp'!$A53)</f>
        <v>65000000</v>
      </c>
      <c r="D53" s="768">
        <f>SUMIFS('6. Details'!$M$5:$M$3624,'6. Details'!$C$5:$C$3624,"Consolidated Salary",'6. Details'!$A$5:$A$3624,'5. summary of exp'!$A53)</f>
        <v>65000000</v>
      </c>
      <c r="E53" s="768">
        <f>SUMIFS('6. Details'!$J$5:$J$3624,'6. Details'!$C$5:$C$3624,"Consolidated Salary",'6. Details'!$A$5:$A$3624,'5. summary of exp'!$A53)</f>
        <v>21273427</v>
      </c>
      <c r="F53" s="768">
        <f>SUMIFS('6. Details'!$K$5:$K$3624,'6. Details'!$C$5:$C$3624,"Consolidated Salary",'6. Details'!$A$5:$A$3624,'5. summary of exp'!$A53)</f>
        <v>65000000</v>
      </c>
      <c r="G53" s="768">
        <f>SUMIFS('6. Details'!$L$5:$L$3624,'6. Details'!$C$5:$C$3624,"Consolidated Salary",'6. Details'!$A$5:$A$3624,'5. summary of exp'!$A53)</f>
        <v>0</v>
      </c>
      <c r="H53" s="768">
        <f>SUMIFS('6. Details'!$I$5:$I$3624,'6. Details'!$C$5:$C$3624,"Total Overhead Cost",'6. Details'!$A$5:$A$3624,'5. summary of exp'!$A53)</f>
        <v>34382000</v>
      </c>
      <c r="I53" s="768">
        <f>SUMIFS('6. Details'!$J$5:$J$3624,'6. Details'!$C$5:$C$3624,"Total Overhead Cost",'6. Details'!$A$5:$A$3624,'5. summary of exp'!$A53)</f>
        <v>1225000</v>
      </c>
      <c r="J53" s="768">
        <f>SUMIFS('6. Details'!$M$5:$M$3624,'6. Details'!$C$5:$C$3624,"Total Overhead Cost",'6. Details'!$A$5:$A$3624,'5. summary of exp'!$A53)</f>
        <v>30750000</v>
      </c>
      <c r="K53" s="768">
        <f t="shared" si="1"/>
        <v>95750000</v>
      </c>
      <c r="L53" s="768">
        <f>SUMIFS('6. Details'!$K$5:$K$3624,'6. Details'!$C$5:$C$3624,"Total Overhead Cost",'6. Details'!$A$5:$A$3624,'5. summary of exp'!$A53)</f>
        <v>30750000</v>
      </c>
      <c r="M53" s="768">
        <f>SUMIFS('6. Details'!$L$5:$L$3624,'6. Details'!$C$5:$C$3624,"Total Overhead Cost",'6. Details'!$A$5:$A$3624,'5. summary of exp'!$A53)</f>
        <v>0</v>
      </c>
      <c r="N53" s="768">
        <f>SUMIFS('6. Details'!$I$5:$I$3624,'6. Details'!$C$5:$C$3624,"Total",'6. Details'!$A$5:$A$3624,'5. summary of exp'!$A53)</f>
        <v>20000000</v>
      </c>
      <c r="O53" s="768">
        <f>SUMIFS('6. Details'!$J$5:$J$3624,'6. Details'!$C$5:$C$3624,"Total",'6. Details'!$A$5:$A$3624,'5. summary of exp'!$A53)</f>
        <v>0</v>
      </c>
      <c r="P53" s="768">
        <f>SUMIFS('6. Details'!$M$5:$M$3624,'6. Details'!$C$5:$C$3624,"Total",'6. Details'!$A$5:$A$3624,'5. summary of exp'!$A53)</f>
        <v>5500000</v>
      </c>
      <c r="Q53" s="768">
        <f>SUMIFS('6. Details'!$K$5:$K$3624,'6. Details'!$C$5:$C$3624,"Total",'6. Details'!$A$5:$A$3624,'5. summary of exp'!$A53)</f>
        <v>5500000</v>
      </c>
      <c r="R53" s="768">
        <f>SUMIFS('6. Details'!$L$5:$L$3624,'6. Details'!$C$5:$C$3624,"Total",'6. Details'!$A$5:$A$3624,'5. summary of exp'!$A53)</f>
        <v>0</v>
      </c>
      <c r="S53" s="768">
        <f t="shared" si="2"/>
        <v>101250000</v>
      </c>
    </row>
    <row r="54" spans="1:19" x14ac:dyDescent="0.25">
      <c r="A54" s="770" t="s">
        <v>425</v>
      </c>
      <c r="B54" s="767" t="s">
        <v>836</v>
      </c>
      <c r="C54" s="768">
        <f>SUMIFS('6. Details'!$I$5:$I$3624,'6. Details'!$C$5:$C$3624,"Consolidated Salary",'6. Details'!$A$5:$A$3624,'5. summary of exp'!$A54)</f>
        <v>47240780</v>
      </c>
      <c r="D54" s="768">
        <f>SUMIFS('6. Details'!$M$5:$M$3624,'6. Details'!$C$5:$C$3624,"Consolidated Salary",'6. Details'!$A$5:$A$3624,'5. summary of exp'!$A54)</f>
        <v>54240780</v>
      </c>
      <c r="E54" s="768">
        <f>SUMIFS('6. Details'!$J$5:$J$3624,'6. Details'!$C$5:$C$3624,"Consolidated Salary",'6. Details'!$A$5:$A$3624,'5. summary of exp'!$A54)</f>
        <v>13582397</v>
      </c>
      <c r="F54" s="768">
        <f>SUMIFS('6. Details'!$K$5:$K$3624,'6. Details'!$C$5:$C$3624,"Consolidated Salary",'6. Details'!$A$5:$A$3624,'5. summary of exp'!$A54)</f>
        <v>54240780</v>
      </c>
      <c r="G54" s="768">
        <f>SUMIFS('6. Details'!$L$5:$L$3624,'6. Details'!$C$5:$C$3624,"Consolidated Salary",'6. Details'!$A$5:$A$3624,'5. summary of exp'!$A54)</f>
        <v>0</v>
      </c>
      <c r="H54" s="768">
        <f>SUMIFS('6. Details'!$I$5:$I$3624,'6. Details'!$C$5:$C$3624,"Total Overhead Cost",'6. Details'!$A$5:$A$3624,'5. summary of exp'!$A54)</f>
        <v>25400000</v>
      </c>
      <c r="I54" s="768">
        <f>SUMIFS('6. Details'!$J$5:$J$3624,'6. Details'!$C$5:$C$3624,"Total Overhead Cost",'6. Details'!$A$5:$A$3624,'5. summary of exp'!$A54)</f>
        <v>525000</v>
      </c>
      <c r="J54" s="768">
        <f>SUMIFS('6. Details'!$M$5:$M$3624,'6. Details'!$C$5:$C$3624,"Total Overhead Cost",'6. Details'!$A$5:$A$3624,'5. summary of exp'!$A54)</f>
        <v>19650000</v>
      </c>
      <c r="K54" s="768">
        <f t="shared" si="1"/>
        <v>73890780</v>
      </c>
      <c r="L54" s="768">
        <f>SUMIFS('6. Details'!$K$5:$K$3624,'6. Details'!$C$5:$C$3624,"Total Overhead Cost",'6. Details'!$A$5:$A$3624,'5. summary of exp'!$A54)</f>
        <v>19650000</v>
      </c>
      <c r="M54" s="768">
        <f>SUMIFS('6. Details'!$L$5:$L$3624,'6. Details'!$C$5:$C$3624,"Total Overhead Cost",'6. Details'!$A$5:$A$3624,'5. summary of exp'!$A54)</f>
        <v>0</v>
      </c>
      <c r="N54" s="768">
        <f>SUMIFS('6. Details'!$I$5:$I$3624,'6. Details'!$C$5:$C$3624,"Total",'6. Details'!$A$5:$A$3624,'5. summary of exp'!$A54)</f>
        <v>26000000</v>
      </c>
      <c r="O54" s="768">
        <f>SUMIFS('6. Details'!$J$5:$J$3624,'6. Details'!$C$5:$C$3624,"Total",'6. Details'!$A$5:$A$3624,'5. summary of exp'!$A54)</f>
        <v>0</v>
      </c>
      <c r="P54" s="768">
        <f>SUMIFS('6. Details'!$M$5:$M$3624,'6. Details'!$C$5:$C$3624,"Total",'6. Details'!$A$5:$A$3624,'5. summary of exp'!$A54)</f>
        <v>0</v>
      </c>
      <c r="Q54" s="768">
        <f>SUMIFS('6. Details'!$K$5:$K$3624,'6. Details'!$C$5:$C$3624,"Total",'6. Details'!$A$5:$A$3624,'5. summary of exp'!$A54)</f>
        <v>0</v>
      </c>
      <c r="R54" s="768">
        <f>SUMIFS('6. Details'!$L$5:$L$3624,'6. Details'!$C$5:$C$3624,"Total",'6. Details'!$A$5:$A$3624,'5. summary of exp'!$A54)</f>
        <v>0</v>
      </c>
      <c r="S54" s="768">
        <f t="shared" si="2"/>
        <v>73890780</v>
      </c>
    </row>
    <row r="55" spans="1:19" x14ac:dyDescent="0.25">
      <c r="A55" s="766" t="s">
        <v>432</v>
      </c>
      <c r="B55" s="767" t="s">
        <v>1882</v>
      </c>
      <c r="C55" s="768">
        <f>SUMIFS('6. Details'!$I$5:$I$3624,'6. Details'!$C$5:$C$3624,"Consolidated Salary",'6. Details'!$A$5:$A$3624,'5. summary of exp'!$A55)</f>
        <v>11156490</v>
      </c>
      <c r="D55" s="768">
        <f>SUMIFS('6. Details'!$M$5:$M$3624,'6. Details'!$C$5:$C$3624,"Consolidated Salary",'6. Details'!$A$5:$A$3624,'5. summary of exp'!$A55)</f>
        <v>11156490</v>
      </c>
      <c r="E55" s="768">
        <f>SUMIFS('6. Details'!$J$5:$J$3624,'6. Details'!$C$5:$C$3624,"Consolidated Salary",'6. Details'!$A$5:$A$3624,'5. summary of exp'!$A55)</f>
        <v>2258456</v>
      </c>
      <c r="F55" s="768">
        <f>SUMIFS('6. Details'!$K$5:$K$3624,'6. Details'!$C$5:$C$3624,"Consolidated Salary",'6. Details'!$A$5:$A$3624,'5. summary of exp'!$A55)</f>
        <v>11156490</v>
      </c>
      <c r="G55" s="768">
        <f>SUMIFS('6. Details'!$L$5:$L$3624,'6. Details'!$C$5:$C$3624,"Consolidated Salary",'6. Details'!$A$5:$A$3624,'5. summary of exp'!$A55)</f>
        <v>0</v>
      </c>
      <c r="H55" s="768">
        <f>SUMIFS('6. Details'!$I$5:$I$3624,'6. Details'!$C$5:$C$3624,"Total Overhead Cost",'6. Details'!$A$5:$A$3624,'5. summary of exp'!$A55)</f>
        <v>3000000</v>
      </c>
      <c r="I55" s="768">
        <f>SUMIFS('6. Details'!$J$5:$J$3624,'6. Details'!$C$5:$C$3624,"Total Overhead Cost",'6. Details'!$A$5:$A$3624,'5. summary of exp'!$A55)</f>
        <v>875000</v>
      </c>
      <c r="J55" s="768">
        <f>SUMIFS('6. Details'!$M$5:$M$3624,'6. Details'!$C$5:$C$3624,"Total Overhead Cost",'6. Details'!$A$5:$A$3624,'5. summary of exp'!$A55)</f>
        <v>1750000</v>
      </c>
      <c r="K55" s="768">
        <f t="shared" si="1"/>
        <v>12906490</v>
      </c>
      <c r="L55" s="768">
        <f>SUMIFS('6. Details'!$K$5:$K$3624,'6. Details'!$C$5:$C$3624,"Total Overhead Cost",'6. Details'!$A$5:$A$3624,'5. summary of exp'!$A55)</f>
        <v>1750000</v>
      </c>
      <c r="M55" s="768">
        <f>SUMIFS('6. Details'!$L$5:$L$3624,'6. Details'!$C$5:$C$3624,"Total Overhead Cost",'6. Details'!$A$5:$A$3624,'5. summary of exp'!$A55)</f>
        <v>0</v>
      </c>
      <c r="N55" s="768">
        <f>SUMIFS('6. Details'!$I$5:$I$3624,'6. Details'!$C$5:$C$3624,"Total",'6. Details'!$A$5:$A$3624,'5. summary of exp'!$A55)</f>
        <v>100000000</v>
      </c>
      <c r="O55" s="768">
        <f>SUMIFS('6. Details'!$J$5:$J$3624,'6. Details'!$C$5:$C$3624,"Total",'6. Details'!$A$5:$A$3624,'5. summary of exp'!$A55)</f>
        <v>0</v>
      </c>
      <c r="P55" s="768">
        <f>SUMIFS('6. Details'!$M$5:$M$3624,'6. Details'!$C$5:$C$3624,"Total",'6. Details'!$A$5:$A$3624,'5. summary of exp'!$A55)</f>
        <v>80000000</v>
      </c>
      <c r="Q55" s="768">
        <f>SUMIFS('6. Details'!$K$5:$K$3624,'6. Details'!$C$5:$C$3624,"Total",'6. Details'!$A$5:$A$3624,'5. summary of exp'!$A55)</f>
        <v>80000000</v>
      </c>
      <c r="R55" s="768">
        <f>SUMIFS('6. Details'!$L$5:$L$3624,'6. Details'!$C$5:$C$3624,"Total",'6. Details'!$A$5:$A$3624,'5. summary of exp'!$A55)</f>
        <v>0</v>
      </c>
      <c r="S55" s="768">
        <f t="shared" si="2"/>
        <v>92906490</v>
      </c>
    </row>
    <row r="56" spans="1:19" x14ac:dyDescent="0.25">
      <c r="A56" s="770" t="s">
        <v>1346</v>
      </c>
      <c r="B56" s="767" t="s">
        <v>1710</v>
      </c>
      <c r="C56" s="768">
        <f>SUMIFS('6. Details'!$I$5:$I$3624,'6. Details'!$C$5:$C$3624,"Consolidated Salary",'6. Details'!$A$5:$A$3624,'5. summary of exp'!$A56)</f>
        <v>11591438</v>
      </c>
      <c r="D56" s="768">
        <f>SUMIFS('6. Details'!$M$5:$M$3624,'6. Details'!$C$5:$C$3624,"Consolidated Salary",'6. Details'!$A$5:$A$3624,'5. summary of exp'!$A56)</f>
        <v>11591438</v>
      </c>
      <c r="E56" s="768">
        <f>SUMIFS('6. Details'!$J$5:$J$3624,'6. Details'!$C$5:$C$3624,"Consolidated Salary",'6. Details'!$A$5:$A$3624,'5. summary of exp'!$A56)</f>
        <v>1351935</v>
      </c>
      <c r="F56" s="768">
        <f>SUMIFS('6. Details'!$K$5:$K$3624,'6. Details'!$C$5:$C$3624,"Consolidated Salary",'6. Details'!$A$5:$A$3624,'5. summary of exp'!$A56)</f>
        <v>11591438</v>
      </c>
      <c r="G56" s="768">
        <f>SUMIFS('6. Details'!$L$5:$L$3624,'6. Details'!$C$5:$C$3624,"Consolidated Salary",'6. Details'!$A$5:$A$3624,'5. summary of exp'!$A56)</f>
        <v>0</v>
      </c>
      <c r="H56" s="768">
        <f>SUMIFS('6. Details'!$I$5:$I$3624,'6. Details'!$C$5:$C$3624,"Total Overhead Cost",'6. Details'!$A$5:$A$3624,'5. summary of exp'!$A56)</f>
        <v>212000000</v>
      </c>
      <c r="I56" s="768">
        <f>SUMIFS('6. Details'!$J$5:$J$3624,'6. Details'!$C$5:$C$3624,"Total Overhead Cost",'6. Details'!$A$5:$A$3624,'5. summary of exp'!$A56)</f>
        <v>37350000</v>
      </c>
      <c r="J56" s="768">
        <f>SUMIFS('6. Details'!$M$5:$M$3624,'6. Details'!$C$5:$C$3624,"Total Overhead Cost",'6. Details'!$A$5:$A$3624,'5. summary of exp'!$A56)</f>
        <v>357000000</v>
      </c>
      <c r="K56" s="768">
        <f t="shared" si="1"/>
        <v>368591438</v>
      </c>
      <c r="L56" s="768">
        <f>SUMIFS('6. Details'!$K$5:$K$3624,'6. Details'!$C$5:$C$3624,"Total Overhead Cost",'6. Details'!$A$5:$A$3624,'5. summary of exp'!$A56)</f>
        <v>32000000</v>
      </c>
      <c r="M56" s="768">
        <f>SUMIFS('6. Details'!$L$5:$L$3624,'6. Details'!$C$5:$C$3624,"Total Overhead Cost",'6. Details'!$A$5:$A$3624,'5. summary of exp'!$A56)</f>
        <v>325000000</v>
      </c>
      <c r="N56" s="768">
        <f>SUMIFS('6. Details'!$I$5:$I$3624,'6. Details'!$C$5:$C$3624,"Total",'6. Details'!$A$5:$A$3624,'5. summary of exp'!$A56)</f>
        <v>0</v>
      </c>
      <c r="O56" s="768">
        <f>SUMIFS('6. Details'!$J$5:$J$3624,'6. Details'!$C$5:$C$3624,"Total",'6. Details'!$A$5:$A$3624,'5. summary of exp'!$A56)</f>
        <v>0</v>
      </c>
      <c r="P56" s="768">
        <f>SUMIFS('6. Details'!$M$5:$M$3624,'6. Details'!$C$5:$C$3624,"Total",'6. Details'!$A$5:$A$3624,'5. summary of exp'!$A56)</f>
        <v>120000000</v>
      </c>
      <c r="Q56" s="768">
        <f>SUMIFS('6. Details'!$K$5:$K$3624,'6. Details'!$C$5:$C$3624,"Total",'6. Details'!$A$5:$A$3624,'5. summary of exp'!$A56)</f>
        <v>40000000</v>
      </c>
      <c r="R56" s="768">
        <f>SUMIFS('6. Details'!$L$5:$L$3624,'6. Details'!$C$5:$C$3624,"Total",'6. Details'!$A$5:$A$3624,'5. summary of exp'!$A56)</f>
        <v>80000000</v>
      </c>
      <c r="S56" s="768">
        <f t="shared" si="2"/>
        <v>488591438</v>
      </c>
    </row>
    <row r="57" spans="1:19" x14ac:dyDescent="0.25">
      <c r="A57" s="770" t="s">
        <v>1713</v>
      </c>
      <c r="B57" s="767" t="s">
        <v>820</v>
      </c>
      <c r="C57" s="768">
        <f>SUMIFS('6. Details'!$I$5:$I$3624,'6. Details'!$C$5:$C$3624,"Consolidated Salary",'6. Details'!$A$5:$A$3624,'5. summary of exp'!$A57)</f>
        <v>0</v>
      </c>
      <c r="D57" s="768">
        <f>SUMIFS('6. Details'!$M$5:$M$3624,'6. Details'!$C$5:$C$3624,"Consolidated Salary",'6. Details'!$A$5:$A$3624,'5. summary of exp'!$A57)</f>
        <v>0</v>
      </c>
      <c r="E57" s="768">
        <f>SUMIFS('6. Details'!$J$5:$J$3624,'6. Details'!$C$5:$C$3624,"Consolidated Salary",'6. Details'!$A$5:$A$3624,'5. summary of exp'!$A57)</f>
        <v>0</v>
      </c>
      <c r="F57" s="768">
        <f>SUMIFS('6. Details'!$K$5:$K$3624,'6. Details'!$C$5:$C$3624,"Consolidated Salary",'6. Details'!$A$5:$A$3624,'5. summary of exp'!$A57)</f>
        <v>0</v>
      </c>
      <c r="G57" s="768">
        <f>SUMIFS('6. Details'!$L$5:$L$3624,'6. Details'!$C$5:$C$3624,"Consolidated Salary",'6. Details'!$A$5:$A$3624,'5. summary of exp'!$A57)</f>
        <v>0</v>
      </c>
      <c r="H57" s="768">
        <f>SUMIFS('6. Details'!$I$5:$I$3624,'6. Details'!$C$5:$C$3624,"Total Overhead Cost",'6. Details'!$A$5:$A$3624,'5. summary of exp'!$A57)</f>
        <v>260500000</v>
      </c>
      <c r="I57" s="768">
        <f>SUMIFS('6. Details'!$J$5:$J$3624,'6. Details'!$C$5:$C$3624,"Total Overhead Cost",'6. Details'!$A$5:$A$3624,'5. summary of exp'!$A57)</f>
        <v>563060695</v>
      </c>
      <c r="J57" s="768">
        <f>SUMIFS('6. Details'!$M$5:$M$3624,'6. Details'!$C$5:$C$3624,"Total Overhead Cost",'6. Details'!$A$5:$A$3624,'5. summary of exp'!$A57)</f>
        <v>962000000</v>
      </c>
      <c r="K57" s="768">
        <f t="shared" si="1"/>
        <v>962000000</v>
      </c>
      <c r="L57" s="768">
        <f>SUMIFS('6. Details'!$K$5:$K$3624,'6. Details'!$C$5:$C$3624,"Total Overhead Cost",'6. Details'!$A$5:$A$3624,'5. summary of exp'!$A57)</f>
        <v>162000000</v>
      </c>
      <c r="M57" s="768">
        <f>SUMIFS('6. Details'!$L$5:$L$3624,'6. Details'!$C$5:$C$3624,"Total Overhead Cost",'6. Details'!$A$5:$A$3624,'5. summary of exp'!$A57)</f>
        <v>800000000</v>
      </c>
      <c r="N57" s="768">
        <f>SUMIFS('6. Details'!$I$5:$I$3624,'6. Details'!$C$5:$C$3624,"Total",'6. Details'!$A$5:$A$3624,'5. summary of exp'!$A57)</f>
        <v>0</v>
      </c>
      <c r="O57" s="768">
        <f>SUMIFS('6. Details'!$J$5:$J$3624,'6. Details'!$C$5:$C$3624,"Total",'6. Details'!$A$5:$A$3624,'5. summary of exp'!$A57)</f>
        <v>0</v>
      </c>
      <c r="P57" s="768">
        <f>SUMIFS('6. Details'!$M$5:$M$3624,'6. Details'!$C$5:$C$3624,"Total",'6. Details'!$A$5:$A$3624,'5. summary of exp'!$A57)</f>
        <v>0</v>
      </c>
      <c r="Q57" s="768">
        <f>SUMIFS('6. Details'!$K$5:$K$3624,'6. Details'!$C$5:$C$3624,"Total",'6. Details'!$A$5:$A$3624,'5. summary of exp'!$A57)</f>
        <v>0</v>
      </c>
      <c r="R57" s="768">
        <f>SUMIFS('6. Details'!$L$5:$L$3624,'6. Details'!$C$5:$C$3624,"Total",'6. Details'!$A$5:$A$3624,'5. summary of exp'!$A57)</f>
        <v>0</v>
      </c>
      <c r="S57" s="768">
        <f t="shared" si="2"/>
        <v>962000000</v>
      </c>
    </row>
    <row r="58" spans="1:19" x14ac:dyDescent="0.25">
      <c r="A58" s="766" t="s">
        <v>328</v>
      </c>
      <c r="B58" s="767" t="s">
        <v>898</v>
      </c>
      <c r="C58" s="768">
        <f>SUMIFS('6. Details'!$I$5:$I$3624,'6. Details'!$C$5:$C$3624,"Consolidated Salary",'6. Details'!$A$5:$A$3624,'5. summary of exp'!$A58)</f>
        <v>117796850</v>
      </c>
      <c r="D58" s="768">
        <f>SUMIFS('6. Details'!$M$5:$M$3624,'6. Details'!$C$5:$C$3624,"Consolidated Salary",'6. Details'!$A$5:$A$3624,'5. summary of exp'!$A58)</f>
        <v>97796850</v>
      </c>
      <c r="E58" s="768">
        <f>SUMIFS('6. Details'!$J$5:$J$3624,'6. Details'!$C$5:$C$3624,"Consolidated Salary",'6. Details'!$A$5:$A$3624,'5. summary of exp'!$A58)</f>
        <v>36625479</v>
      </c>
      <c r="F58" s="768">
        <f>SUMIFS('6. Details'!$K$5:$K$3624,'6. Details'!$C$5:$C$3624,"Consolidated Salary",'6. Details'!$A$5:$A$3624,'5. summary of exp'!$A58)</f>
        <v>97796850</v>
      </c>
      <c r="G58" s="768">
        <f>SUMIFS('6. Details'!$L$5:$L$3624,'6. Details'!$C$5:$C$3624,"Consolidated Salary",'6. Details'!$A$5:$A$3624,'5. summary of exp'!$A58)</f>
        <v>0</v>
      </c>
      <c r="H58" s="768">
        <f>SUMIFS('6. Details'!$I$5:$I$3624,'6. Details'!$C$5:$C$3624,"Total Overhead Cost",'6. Details'!$A$5:$A$3624,'5. summary of exp'!$A58)</f>
        <v>168000000</v>
      </c>
      <c r="I58" s="768">
        <f>SUMIFS('6. Details'!$J$5:$J$3624,'6. Details'!$C$5:$C$3624,"Total Overhead Cost",'6. Details'!$A$5:$A$3624,'5. summary of exp'!$A58)</f>
        <v>47810000</v>
      </c>
      <c r="J58" s="768">
        <f>SUMIFS('6. Details'!$M$5:$M$3624,'6. Details'!$C$5:$C$3624,"Total Overhead Cost",'6. Details'!$A$5:$A$3624,'5. summary of exp'!$A58)</f>
        <v>145700000</v>
      </c>
      <c r="K58" s="768">
        <f t="shared" si="1"/>
        <v>243496850</v>
      </c>
      <c r="L58" s="768">
        <f>SUMIFS('6. Details'!$K$5:$K$3624,'6. Details'!$C$5:$C$3624,"Total Overhead Cost",'6. Details'!$A$5:$A$3624,'5. summary of exp'!$A58)</f>
        <v>15700000</v>
      </c>
      <c r="M58" s="768">
        <f>SUMIFS('6. Details'!$L$5:$L$3624,'6. Details'!$C$5:$C$3624,"Total Overhead Cost",'6. Details'!$A$5:$A$3624,'5. summary of exp'!$A58)</f>
        <v>130000000</v>
      </c>
      <c r="N58" s="768">
        <f>SUMIFS('6. Details'!$I$5:$I$3624,'6. Details'!$C$5:$C$3624,"Total",'6. Details'!$A$5:$A$3624,'5. summary of exp'!$A58)</f>
        <v>330000000</v>
      </c>
      <c r="O58" s="768">
        <f>SUMIFS('6. Details'!$J$5:$J$3624,'6. Details'!$C$5:$C$3624,"Total",'6. Details'!$A$5:$A$3624,'5. summary of exp'!$A58)</f>
        <v>11600000</v>
      </c>
      <c r="P58" s="768">
        <f>SUMIFS('6. Details'!$M$5:$M$3624,'6. Details'!$C$5:$C$3624,"Total",'6. Details'!$A$5:$A$3624,'5. summary of exp'!$A58)</f>
        <v>115000000</v>
      </c>
      <c r="Q58" s="768">
        <f>SUMIFS('6. Details'!$K$5:$K$3624,'6. Details'!$C$5:$C$3624,"Total",'6. Details'!$A$5:$A$3624,'5. summary of exp'!$A58)</f>
        <v>115000000</v>
      </c>
      <c r="R58" s="768">
        <f>SUMIFS('6. Details'!$L$5:$L$3624,'6. Details'!$C$5:$C$3624,"Total",'6. Details'!$A$5:$A$3624,'5. summary of exp'!$A58)</f>
        <v>0</v>
      </c>
      <c r="S58" s="768">
        <f t="shared" si="2"/>
        <v>358496850</v>
      </c>
    </row>
    <row r="59" spans="1:19" x14ac:dyDescent="0.25">
      <c r="A59" s="766" t="s">
        <v>435</v>
      </c>
      <c r="B59" s="767" t="s">
        <v>837</v>
      </c>
      <c r="C59" s="768">
        <f>SUMIFS('6. Details'!$I$5:$I$3624,'6. Details'!$C$5:$C$3624,"Consolidated Salary",'6. Details'!$A$5:$A$3624,'5. summary of exp'!$A59)</f>
        <v>61020000</v>
      </c>
      <c r="D59" s="768">
        <f>SUMIFS('6. Details'!$M$5:$M$3624,'6. Details'!$C$5:$C$3624,"Consolidated Salary",'6. Details'!$A$5:$A$3624,'5. summary of exp'!$A59)</f>
        <v>61020000</v>
      </c>
      <c r="E59" s="768">
        <f>SUMIFS('6. Details'!$J$5:$J$3624,'6. Details'!$C$5:$C$3624,"Consolidated Salary",'6. Details'!$A$5:$A$3624,'5. summary of exp'!$A59)</f>
        <v>22500000</v>
      </c>
      <c r="F59" s="768">
        <f>SUMIFS('6. Details'!$K$5:$K$3624,'6. Details'!$C$5:$C$3624,"Consolidated Salary",'6. Details'!$A$5:$A$3624,'5. summary of exp'!$A59)</f>
        <v>61020000</v>
      </c>
      <c r="G59" s="768">
        <f>SUMIFS('6. Details'!$L$5:$L$3624,'6. Details'!$C$5:$C$3624,"Consolidated Salary",'6. Details'!$A$5:$A$3624,'5. summary of exp'!$A59)</f>
        <v>0</v>
      </c>
      <c r="H59" s="768">
        <f>SUMIFS('6. Details'!$I$5:$I$3624,'6. Details'!$C$5:$C$3624,"Total Overhead Cost",'6. Details'!$A$5:$A$3624,'5. summary of exp'!$A59)</f>
        <v>600000</v>
      </c>
      <c r="I59" s="768">
        <f>SUMIFS('6. Details'!$J$5:$J$3624,'6. Details'!$C$5:$C$3624,"Total Overhead Cost",'6. Details'!$A$5:$A$3624,'5. summary of exp'!$A59)</f>
        <v>175000</v>
      </c>
      <c r="J59" s="768">
        <f>SUMIFS('6. Details'!$M$5:$M$3624,'6. Details'!$C$5:$C$3624,"Total Overhead Cost",'6. Details'!$A$5:$A$3624,'5. summary of exp'!$A59)</f>
        <v>350000</v>
      </c>
      <c r="K59" s="768">
        <f t="shared" si="1"/>
        <v>61370000</v>
      </c>
      <c r="L59" s="768">
        <f>SUMIFS('6. Details'!$K$5:$K$3624,'6. Details'!$C$5:$C$3624,"Total Overhead Cost",'6. Details'!$A$5:$A$3624,'5. summary of exp'!$A59)</f>
        <v>350000</v>
      </c>
      <c r="M59" s="768">
        <f>SUMIFS('6. Details'!$L$5:$L$3624,'6. Details'!$C$5:$C$3624,"Total Overhead Cost",'6. Details'!$A$5:$A$3624,'5. summary of exp'!$A59)</f>
        <v>0</v>
      </c>
      <c r="N59" s="768">
        <f>SUMIFS('6. Details'!$I$5:$I$3624,'6. Details'!$C$5:$C$3624,"Total",'6. Details'!$A$5:$A$3624,'5. summary of exp'!$A59)</f>
        <v>0</v>
      </c>
      <c r="O59" s="768">
        <f>SUMIFS('6. Details'!$J$5:$J$3624,'6. Details'!$C$5:$C$3624,"Total",'6. Details'!$A$5:$A$3624,'5. summary of exp'!$A59)</f>
        <v>0</v>
      </c>
      <c r="P59" s="768">
        <f>SUMIFS('6. Details'!$M$5:$M$3624,'6. Details'!$C$5:$C$3624,"Total",'6. Details'!$A$5:$A$3624,'5. summary of exp'!$A59)</f>
        <v>0</v>
      </c>
      <c r="Q59" s="768">
        <f>SUMIFS('6. Details'!$K$5:$K$3624,'6. Details'!$C$5:$C$3624,"Total",'6. Details'!$A$5:$A$3624,'5. summary of exp'!$A59)</f>
        <v>0</v>
      </c>
      <c r="R59" s="768">
        <f>SUMIFS('6. Details'!$L$5:$L$3624,'6. Details'!$C$5:$C$3624,"Total",'6. Details'!$A$5:$A$3624,'5. summary of exp'!$A59)</f>
        <v>0</v>
      </c>
      <c r="S59" s="768">
        <f t="shared" si="2"/>
        <v>61370000</v>
      </c>
    </row>
    <row r="60" spans="1:19" x14ac:dyDescent="0.25">
      <c r="A60" s="766"/>
      <c r="B60" s="772" t="s">
        <v>1911</v>
      </c>
      <c r="C60" s="773">
        <f>SUM(C5:C59)</f>
        <v>2903216804.5500002</v>
      </c>
      <c r="D60" s="773">
        <f>SUM(D5:D59)</f>
        <v>2627913644.5500002</v>
      </c>
      <c r="E60" s="768"/>
      <c r="F60" s="773">
        <f>SUM(F5:F59)</f>
        <v>2627913644.5500002</v>
      </c>
      <c r="G60" s="773">
        <f>SUM(G5:G59)</f>
        <v>0</v>
      </c>
      <c r="H60" s="773">
        <f>SUM(H5:H59)</f>
        <v>8976659248</v>
      </c>
      <c r="I60" s="773">
        <f>SUM(I5:I59)</f>
        <v>4584070189</v>
      </c>
      <c r="J60" s="773">
        <f>SUM(J5:J59)</f>
        <v>9704627248</v>
      </c>
      <c r="K60" s="768"/>
      <c r="L60" s="773">
        <f>SUM(L5:L59)</f>
        <v>8449627248</v>
      </c>
      <c r="M60" s="773">
        <f>SUM(M5:M59)</f>
        <v>1255000000</v>
      </c>
      <c r="N60" s="773">
        <f>SUM(N5:N59)</f>
        <v>6098300000</v>
      </c>
      <c r="O60" s="773">
        <f>SUM(O5:O59)</f>
        <v>1336058829</v>
      </c>
      <c r="P60" s="773">
        <f>SUM(P5:P59)</f>
        <v>4385178000</v>
      </c>
      <c r="Q60" s="773">
        <f t="shared" ref="Q60:R60" si="3">SUM(Q5:Q59)</f>
        <v>4105178000</v>
      </c>
      <c r="R60" s="773">
        <f t="shared" si="3"/>
        <v>280000000</v>
      </c>
      <c r="S60" s="773">
        <f>SUM(S5:S59)</f>
        <v>16717718892.549999</v>
      </c>
    </row>
    <row r="61" spans="1:19" x14ac:dyDescent="0.25">
      <c r="A61" s="766"/>
      <c r="B61" s="772"/>
      <c r="C61" s="773"/>
      <c r="D61" s="773"/>
      <c r="E61" s="768"/>
      <c r="F61" s="768"/>
      <c r="G61" s="768"/>
      <c r="H61" s="773"/>
      <c r="I61" s="768"/>
      <c r="J61" s="773"/>
      <c r="K61" s="768"/>
      <c r="L61" s="768"/>
      <c r="M61" s="768"/>
      <c r="N61" s="773"/>
      <c r="O61" s="768"/>
      <c r="P61" s="773"/>
      <c r="Q61" s="773"/>
      <c r="R61" s="773"/>
      <c r="S61" s="773"/>
    </row>
    <row r="62" spans="1:19" x14ac:dyDescent="0.25">
      <c r="A62" s="766"/>
      <c r="B62" s="774" t="s">
        <v>1912</v>
      </c>
      <c r="C62" s="768"/>
      <c r="D62" s="768"/>
      <c r="E62" s="768"/>
      <c r="F62" s="768"/>
      <c r="G62" s="768"/>
      <c r="H62" s="768"/>
      <c r="I62" s="768"/>
      <c r="J62" s="768"/>
      <c r="K62" s="768"/>
      <c r="L62" s="768"/>
      <c r="M62" s="768"/>
      <c r="N62" s="768"/>
      <c r="O62" s="768"/>
      <c r="P62" s="768"/>
      <c r="Q62" s="768"/>
      <c r="R62" s="768"/>
      <c r="S62" s="768"/>
    </row>
    <row r="63" spans="1:19" x14ac:dyDescent="0.25">
      <c r="A63" s="766" t="s">
        <v>339</v>
      </c>
      <c r="B63" s="767" t="s">
        <v>899</v>
      </c>
      <c r="C63" s="768">
        <f>SUMIFS('6. Details'!$I$5:$I$3624,'6. Details'!$C$5:$C$3624,"Consolidated Salary",'6. Details'!$A$5:$A$3624,'5. summary of exp'!$A63)</f>
        <v>1328763200</v>
      </c>
      <c r="D63" s="768">
        <f>SUMIFS('6. Details'!$M$5:$M$3624,'6. Details'!$C$5:$C$3624,"Consolidated Salary",'6. Details'!$A$5:$A$3624,'5. summary of exp'!$A63)</f>
        <v>1328763200</v>
      </c>
      <c r="E63" s="768">
        <f>SUMIFS('6. Details'!$J$5:$J$3624,'6. Details'!$C$5:$C$3624,"Consolidated Salary",'6. Details'!$A$5:$A$3624,'5. summary of exp'!$A63)</f>
        <v>543490386</v>
      </c>
      <c r="F63" s="768">
        <f>SUMIFS('6. Details'!$K$5:$K$3624,'6. Details'!$C$5:$C$3624,"Consolidated Salary",'6. Details'!$A$5:$A$3624,'5. summary of exp'!$A63)</f>
        <v>1328763200</v>
      </c>
      <c r="G63" s="768">
        <f>SUMIFS('6. Details'!$L$5:$L$3624,'6. Details'!$C$5:$C$3624,"Consolidated Salary",'6. Details'!$A$5:$A$3624,'5. summary of exp'!$A63)</f>
        <v>0</v>
      </c>
      <c r="H63" s="768">
        <f>SUMIFS('6. Details'!$I$5:$I$3624,'6. Details'!$C$5:$C$3624,"Total Overhead Cost",'6. Details'!$A$5:$A$3624,'5. summary of exp'!$A63)</f>
        <v>633000000</v>
      </c>
      <c r="I63" s="768">
        <f>SUMIFS('6. Details'!$J$5:$J$3624,'6. Details'!$C$5:$C$3624,"Total Overhead Cost",'6. Details'!$A$5:$A$3624,'5. summary of exp'!$A63)</f>
        <v>12710000</v>
      </c>
      <c r="J63" s="768">
        <f>SUMIFS('6. Details'!$M$5:$M$3624,'6. Details'!$C$5:$C$3624,"Total Overhead Cost",'6. Details'!$A$5:$A$3624,'5. summary of exp'!$A63)</f>
        <v>209000000</v>
      </c>
      <c r="K63" s="768">
        <f t="shared" si="1"/>
        <v>1537763200</v>
      </c>
      <c r="L63" s="768">
        <f>SUMIFS('6. Details'!$K$5:$K$3624,'6. Details'!$C$5:$C$3624,"Total Overhead Cost",'6. Details'!$A$5:$A$3624,'5. summary of exp'!$A63)</f>
        <v>139500000</v>
      </c>
      <c r="M63" s="768">
        <f>SUMIFS('6. Details'!$L$5:$L$3624,'6. Details'!$C$5:$C$3624,"Total Overhead Cost",'6. Details'!$A$5:$A$3624,'5. summary of exp'!$A63)</f>
        <v>69500000</v>
      </c>
      <c r="N63" s="768">
        <f>SUMIFS('6. Details'!$I$5:$I$3624,'6. Details'!$C$5:$C$3624,"Total",'6. Details'!$A$5:$A$3624,'5. summary of exp'!$A63)</f>
        <v>1068000000</v>
      </c>
      <c r="O63" s="768">
        <f>SUMIFS('6. Details'!$J$5:$J$3624,'6. Details'!$C$5:$C$3624,"Total",'6. Details'!$A$5:$A$3624,'5. summary of exp'!$A63)</f>
        <v>10946000</v>
      </c>
      <c r="P63" s="768">
        <f>SUMIFS('6. Details'!$M$5:$M$3624,'6. Details'!$C$5:$C$3624,"Total",'6. Details'!$A$5:$A$3624,'5. summary of exp'!$A63)</f>
        <v>538000000</v>
      </c>
      <c r="Q63" s="768">
        <f>SUMIFS('6. Details'!$K$5:$K$3624,'6. Details'!$C$5:$C$3624,"Total",'6. Details'!$A$5:$A$3624,'5. summary of exp'!$A63)</f>
        <v>338000000</v>
      </c>
      <c r="R63" s="768">
        <f>SUMIFS('6. Details'!$L$5:$L$3624,'6. Details'!$C$5:$C$3624,"Total",'6. Details'!$A$5:$A$3624,'5. summary of exp'!$A63)</f>
        <v>200000000</v>
      </c>
      <c r="S63" s="768">
        <f t="shared" si="2"/>
        <v>2075763200</v>
      </c>
    </row>
    <row r="64" spans="1:19" x14ac:dyDescent="0.25">
      <c r="A64" s="770" t="s">
        <v>387</v>
      </c>
      <c r="B64" s="767" t="s">
        <v>838</v>
      </c>
      <c r="C64" s="768">
        <f>SUMIFS('6. Details'!$I$5:$I$3624,'6. Details'!$C$5:$C$3624,"Consolidated Salary",'6. Details'!$A$5:$A$3624,'5. summary of exp'!$A64)</f>
        <v>0</v>
      </c>
      <c r="D64" s="768">
        <f>SUMIFS('6. Details'!$M$5:$M$3624,'6. Details'!$C$5:$C$3624,"Consolidated Salary",'6. Details'!$A$5:$A$3624,'5. summary of exp'!$A64)</f>
        <v>0</v>
      </c>
      <c r="E64" s="768">
        <f>SUMIFS('6. Details'!$J$5:$J$3624,'6. Details'!$C$5:$C$3624,"Consolidated Salary",'6. Details'!$A$5:$A$3624,'5. summary of exp'!$A64)</f>
        <v>0</v>
      </c>
      <c r="F64" s="768">
        <f>SUMIFS('6. Details'!$K$5:$K$3624,'6. Details'!$C$5:$C$3624,"Consolidated Salary",'6. Details'!$A$5:$A$3624,'5. summary of exp'!$A64)</f>
        <v>0</v>
      </c>
      <c r="G64" s="768">
        <f>SUMIFS('6. Details'!$L$5:$L$3624,'6. Details'!$C$5:$C$3624,"Consolidated Salary",'6. Details'!$A$5:$A$3624,'5. summary of exp'!$A64)</f>
        <v>0</v>
      </c>
      <c r="H64" s="768">
        <f>SUMIFS('6. Details'!$I$5:$I$3624,'6. Details'!$C$5:$C$3624,"Total Overhead Cost",'6. Details'!$A$5:$A$3624,'5. summary of exp'!$A64)</f>
        <v>23600000</v>
      </c>
      <c r="I64" s="768">
        <f>SUMIFS('6. Details'!$J$5:$J$3624,'6. Details'!$C$5:$C$3624,"Total Overhead Cost",'6. Details'!$A$5:$A$3624,'5. summary of exp'!$A64)</f>
        <v>0</v>
      </c>
      <c r="J64" s="768">
        <f>SUMIFS('6. Details'!$M$5:$M$3624,'6. Details'!$C$5:$C$3624,"Total Overhead Cost",'6. Details'!$A$5:$A$3624,'5. summary of exp'!$A64)</f>
        <v>23485000</v>
      </c>
      <c r="K64" s="768">
        <f t="shared" si="1"/>
        <v>23485000</v>
      </c>
      <c r="L64" s="768">
        <f>SUMIFS('6. Details'!$K$5:$K$3624,'6. Details'!$C$5:$C$3624,"Total Overhead Cost",'6. Details'!$A$5:$A$3624,'5. summary of exp'!$A64)</f>
        <v>23485000</v>
      </c>
      <c r="M64" s="768">
        <f>SUMIFS('6. Details'!$L$5:$L$3624,'6. Details'!$C$5:$C$3624,"Total Overhead Cost",'6. Details'!$A$5:$A$3624,'5. summary of exp'!$A64)</f>
        <v>0</v>
      </c>
      <c r="N64" s="768">
        <f>SUMIFS('6. Details'!$I$5:$I$3624,'6. Details'!$C$5:$C$3624,"Total",'6. Details'!$A$5:$A$3624,'5. summary of exp'!$A64)</f>
        <v>47000000</v>
      </c>
      <c r="O64" s="768">
        <f>SUMIFS('6. Details'!$J$5:$J$3624,'6. Details'!$C$5:$C$3624,"Total",'6. Details'!$A$5:$A$3624,'5. summary of exp'!$A64)</f>
        <v>0</v>
      </c>
      <c r="P64" s="768">
        <f>SUMIFS('6. Details'!$M$5:$M$3624,'6. Details'!$C$5:$C$3624,"Total",'6. Details'!$A$5:$A$3624,'5. summary of exp'!$A64)</f>
        <v>47000000</v>
      </c>
      <c r="Q64" s="768">
        <f>SUMIFS('6. Details'!$K$5:$K$3624,'6. Details'!$C$5:$C$3624,"Total",'6. Details'!$A$5:$A$3624,'5. summary of exp'!$A64)</f>
        <v>47000000</v>
      </c>
      <c r="R64" s="768">
        <f>SUMIFS('6. Details'!$L$5:$L$3624,'6. Details'!$C$5:$C$3624,"Total",'6. Details'!$A$5:$A$3624,'5. summary of exp'!$A64)</f>
        <v>0</v>
      </c>
      <c r="S64" s="768">
        <f t="shared" si="2"/>
        <v>70485000</v>
      </c>
    </row>
    <row r="65" spans="1:19" x14ac:dyDescent="0.25">
      <c r="A65" s="770" t="s">
        <v>438</v>
      </c>
      <c r="B65" s="767" t="s">
        <v>839</v>
      </c>
      <c r="C65" s="768">
        <f>SUMIFS('6. Details'!$I$5:$I$3624,'6. Details'!$C$5:$C$3624,"Consolidated Salary",'6. Details'!$A$5:$A$3624,'5. summary of exp'!$A65)</f>
        <v>0</v>
      </c>
      <c r="D65" s="768">
        <f>SUMIFS('6. Details'!$M$5:$M$3624,'6. Details'!$C$5:$C$3624,"Consolidated Salary",'6. Details'!$A$5:$A$3624,'5. summary of exp'!$A65)</f>
        <v>0</v>
      </c>
      <c r="E65" s="768">
        <f>SUMIFS('6. Details'!$J$5:$J$3624,'6. Details'!$C$5:$C$3624,"Consolidated Salary",'6. Details'!$A$5:$A$3624,'5. summary of exp'!$A65)</f>
        <v>0</v>
      </c>
      <c r="F65" s="768">
        <f>SUMIFS('6. Details'!$K$5:$K$3624,'6. Details'!$C$5:$C$3624,"Consolidated Salary",'6. Details'!$A$5:$A$3624,'5. summary of exp'!$A65)</f>
        <v>0</v>
      </c>
      <c r="G65" s="768">
        <f>SUMIFS('6. Details'!$L$5:$L$3624,'6. Details'!$C$5:$C$3624,"Consolidated Salary",'6. Details'!$A$5:$A$3624,'5. summary of exp'!$A65)</f>
        <v>0</v>
      </c>
      <c r="H65" s="768">
        <f>SUMIFS('6. Details'!$I$5:$I$3624,'6. Details'!$C$5:$C$3624,"Total Overhead Cost",'6. Details'!$A$5:$A$3624,'5. summary of exp'!$A65)</f>
        <v>52250000</v>
      </c>
      <c r="I65" s="768">
        <f>SUMIFS('6. Details'!$J$5:$J$3624,'6. Details'!$C$5:$C$3624,"Total Overhead Cost",'6. Details'!$A$5:$A$3624,'5. summary of exp'!$A65)</f>
        <v>0</v>
      </c>
      <c r="J65" s="768">
        <f>SUMIFS('6. Details'!$M$5:$M$3624,'6. Details'!$C$5:$C$3624,"Total Overhead Cost",'6. Details'!$A$5:$A$3624,'5. summary of exp'!$A65)</f>
        <v>37250000</v>
      </c>
      <c r="K65" s="768">
        <f t="shared" si="1"/>
        <v>37250000</v>
      </c>
      <c r="L65" s="768">
        <f>SUMIFS('6. Details'!$K$5:$K$3624,'6. Details'!$C$5:$C$3624,"Total Overhead Cost",'6. Details'!$A$5:$A$3624,'5. summary of exp'!$A65)</f>
        <v>37250000</v>
      </c>
      <c r="M65" s="768">
        <f>SUMIFS('6. Details'!$L$5:$L$3624,'6. Details'!$C$5:$C$3624,"Total Overhead Cost",'6. Details'!$A$5:$A$3624,'5. summary of exp'!$A65)</f>
        <v>0</v>
      </c>
      <c r="N65" s="768">
        <f>SUMIFS('6. Details'!$I$5:$I$3624,'6. Details'!$C$5:$C$3624,"Total",'6. Details'!$A$5:$A$3624,'5. summary of exp'!$A65)</f>
        <v>65000000</v>
      </c>
      <c r="O65" s="768">
        <f>SUMIFS('6. Details'!$J$5:$J$3624,'6. Details'!$C$5:$C$3624,"Total",'6. Details'!$A$5:$A$3624,'5. summary of exp'!$A65)</f>
        <v>0</v>
      </c>
      <c r="P65" s="768">
        <f>SUMIFS('6. Details'!$M$5:$M$3624,'6. Details'!$C$5:$C$3624,"Total",'6. Details'!$A$5:$A$3624,'5. summary of exp'!$A65)</f>
        <v>25000000</v>
      </c>
      <c r="Q65" s="768">
        <f>SUMIFS('6. Details'!$K$5:$K$3624,'6. Details'!$C$5:$C$3624,"Total",'6. Details'!$A$5:$A$3624,'5. summary of exp'!$A65)</f>
        <v>25000000</v>
      </c>
      <c r="R65" s="768">
        <f>SUMIFS('6. Details'!$L$5:$L$3624,'6. Details'!$C$5:$C$3624,"Total",'6. Details'!$A$5:$A$3624,'5. summary of exp'!$A65)</f>
        <v>0</v>
      </c>
      <c r="S65" s="768">
        <f t="shared" si="2"/>
        <v>62250000</v>
      </c>
    </row>
    <row r="66" spans="1:19" x14ac:dyDescent="0.25">
      <c r="A66" s="775" t="s">
        <v>345</v>
      </c>
      <c r="B66" s="776" t="s">
        <v>937</v>
      </c>
      <c r="C66" s="768">
        <f>SUMIFS('6. Details'!$I$5:$I$3624,'6. Details'!$C$5:$C$3624,"Consolidated Salary",'6. Details'!$A$5:$A$3624,'5. summary of exp'!$A66)</f>
        <v>0</v>
      </c>
      <c r="D66" s="768">
        <f>SUMIFS('6. Details'!$M$5:$M$3624,'6. Details'!$C$5:$C$3624,"Consolidated Salary",'6. Details'!$A$5:$A$3624,'5. summary of exp'!$A66)</f>
        <v>0</v>
      </c>
      <c r="E66" s="768">
        <f>SUMIFS('6. Details'!$J$5:$J$3624,'6. Details'!$C$5:$C$3624,"Consolidated Salary",'6. Details'!$A$5:$A$3624,'5. summary of exp'!$A66)</f>
        <v>0</v>
      </c>
      <c r="F66" s="768">
        <f>SUMIFS('6. Details'!$K$5:$K$3624,'6. Details'!$C$5:$C$3624,"Consolidated Salary",'6. Details'!$A$5:$A$3624,'5. summary of exp'!$A66)</f>
        <v>0</v>
      </c>
      <c r="G66" s="768">
        <f>SUMIFS('6. Details'!$L$5:$L$3624,'6. Details'!$C$5:$C$3624,"Consolidated Salary",'6. Details'!$A$5:$A$3624,'5. summary of exp'!$A66)</f>
        <v>0</v>
      </c>
      <c r="H66" s="768">
        <f>SUMIFS('6. Details'!$I$5:$I$3624,'6. Details'!$C$5:$C$3624,"Total Overhead Cost",'6. Details'!$A$5:$A$3624,'5. summary of exp'!$A66)</f>
        <v>0</v>
      </c>
      <c r="I66" s="768">
        <f>SUMIFS('6. Details'!$J$5:$J$3624,'6. Details'!$C$5:$C$3624,"Total Overhead Cost",'6. Details'!$A$5:$A$3624,'5. summary of exp'!$A66)</f>
        <v>0</v>
      </c>
      <c r="J66" s="768">
        <f>SUMIFS('6. Details'!$M$5:$M$3624,'6. Details'!$C$5:$C$3624,"Total Overhead Cost",'6. Details'!$A$5:$A$3624,'5. summary of exp'!$A66)</f>
        <v>0</v>
      </c>
      <c r="K66" s="768">
        <f t="shared" si="1"/>
        <v>0</v>
      </c>
      <c r="L66" s="768">
        <f>SUMIFS('6. Details'!$K$5:$K$3624,'6. Details'!$C$5:$C$3624,"Total Overhead Cost",'6. Details'!$A$5:$A$3624,'5. summary of exp'!$A66)</f>
        <v>0</v>
      </c>
      <c r="M66" s="768">
        <f>SUMIFS('6. Details'!$L$5:$L$3624,'6. Details'!$C$5:$C$3624,"Total Overhead Cost",'6. Details'!$A$5:$A$3624,'5. summary of exp'!$A66)</f>
        <v>0</v>
      </c>
      <c r="N66" s="768">
        <f>SUMIFS('6. Details'!$I$5:$I$3624,'6. Details'!$C$5:$C$3624,"Total",'6. Details'!$A$5:$A$3624,'5. summary of exp'!$A66)</f>
        <v>590000000</v>
      </c>
      <c r="O66" s="768">
        <f>SUMIFS('6. Details'!$J$5:$J$3624,'6. Details'!$C$5:$C$3624,"Total",'6. Details'!$A$5:$A$3624,'5. summary of exp'!$A66)</f>
        <v>8225000</v>
      </c>
      <c r="P66" s="768">
        <f>SUMIFS('6. Details'!$M$5:$M$3624,'6. Details'!$C$5:$C$3624,"Total",'6. Details'!$A$5:$A$3624,'5. summary of exp'!$A66)</f>
        <v>0</v>
      </c>
      <c r="Q66" s="768">
        <f>SUMIFS('6. Details'!$K$5:$K$3624,'6. Details'!$C$5:$C$3624,"Total",'6. Details'!$A$5:$A$3624,'5. summary of exp'!$A66)</f>
        <v>0</v>
      </c>
      <c r="R66" s="768">
        <f>SUMIFS('6. Details'!$L$5:$L$3624,'6. Details'!$C$5:$C$3624,"Total",'6. Details'!$A$5:$A$3624,'5. summary of exp'!$A66)</f>
        <v>0</v>
      </c>
      <c r="S66" s="768">
        <f t="shared" si="2"/>
        <v>0</v>
      </c>
    </row>
    <row r="67" spans="1:19" x14ac:dyDescent="0.25">
      <c r="A67" s="770" t="s">
        <v>236</v>
      </c>
      <c r="B67" s="767" t="s">
        <v>1689</v>
      </c>
      <c r="C67" s="768">
        <f>SUMIFS('6. Details'!$I$5:$I$3624,'6. Details'!$C$5:$C$3624,"Consolidated Salary",'6. Details'!$A$5:$A$3624,'5. summary of exp'!$A67)</f>
        <v>298905340</v>
      </c>
      <c r="D67" s="768">
        <f>SUMIFS('6. Details'!$M$5:$M$3624,'6. Details'!$C$5:$C$3624,"Consolidated Salary",'6. Details'!$A$5:$A$3624,'5. summary of exp'!$A67)</f>
        <v>298905340</v>
      </c>
      <c r="E67" s="768">
        <f>SUMIFS('6. Details'!$J$5:$J$3624,'6. Details'!$C$5:$C$3624,"Consolidated Salary",'6. Details'!$A$5:$A$3624,'5. summary of exp'!$A67)</f>
        <v>83330447</v>
      </c>
      <c r="F67" s="768">
        <f>SUMIFS('6. Details'!$K$5:$K$3624,'6. Details'!$C$5:$C$3624,"Consolidated Salary",'6. Details'!$A$5:$A$3624,'5. summary of exp'!$A67)</f>
        <v>298905340</v>
      </c>
      <c r="G67" s="768">
        <f>SUMIFS('6. Details'!$L$5:$L$3624,'6. Details'!$C$5:$C$3624,"Consolidated Salary",'6. Details'!$A$5:$A$3624,'5. summary of exp'!$A67)</f>
        <v>0</v>
      </c>
      <c r="H67" s="768">
        <f>SUMIFS('6. Details'!$I$5:$I$3624,'6. Details'!$C$5:$C$3624,"Total Overhead Cost",'6. Details'!$A$5:$A$3624,'5. summary of exp'!$A67)</f>
        <v>12000000</v>
      </c>
      <c r="I67" s="768">
        <f>SUMIFS('6. Details'!$J$5:$J$3624,'6. Details'!$C$5:$C$3624,"Total Overhead Cost",'6. Details'!$A$5:$A$3624,'5. summary of exp'!$A67)</f>
        <v>3500000</v>
      </c>
      <c r="J67" s="768">
        <f>SUMIFS('6. Details'!$M$5:$M$3624,'6. Details'!$C$5:$C$3624,"Total Overhead Cost",'6. Details'!$A$5:$A$3624,'5. summary of exp'!$A67)</f>
        <v>7000000</v>
      </c>
      <c r="K67" s="768">
        <f t="shared" si="1"/>
        <v>305905340</v>
      </c>
      <c r="L67" s="768">
        <f>SUMIFS('6. Details'!$K$5:$K$3624,'6. Details'!$C$5:$C$3624,"Total Overhead Cost",'6. Details'!$A$5:$A$3624,'5. summary of exp'!$A67)</f>
        <v>7000000</v>
      </c>
      <c r="M67" s="768">
        <f>SUMIFS('6. Details'!$L$5:$L$3624,'6. Details'!$C$5:$C$3624,"Total Overhead Cost",'6. Details'!$A$5:$A$3624,'5. summary of exp'!$A67)</f>
        <v>0</v>
      </c>
      <c r="N67" s="768">
        <f>SUMIFS('6. Details'!$I$5:$I$3624,'6. Details'!$C$5:$C$3624,"Total",'6. Details'!$A$5:$A$3624,'5. summary of exp'!$A67)</f>
        <v>162000000</v>
      </c>
      <c r="O67" s="768">
        <f>SUMIFS('6. Details'!$J$5:$J$3624,'6. Details'!$C$5:$C$3624,"Total",'6. Details'!$A$5:$A$3624,'5. summary of exp'!$A67)</f>
        <v>0</v>
      </c>
      <c r="P67" s="768">
        <f>SUMIFS('6. Details'!$M$5:$M$3624,'6. Details'!$C$5:$C$3624,"Total",'6. Details'!$A$5:$A$3624,'5. summary of exp'!$A67)</f>
        <v>100000000</v>
      </c>
      <c r="Q67" s="768">
        <f>SUMIFS('6. Details'!$K$5:$K$3624,'6. Details'!$C$5:$C$3624,"Total",'6. Details'!$A$5:$A$3624,'5. summary of exp'!$A67)</f>
        <v>100000000</v>
      </c>
      <c r="R67" s="768">
        <f>SUMIFS('6. Details'!$L$5:$L$3624,'6. Details'!$C$5:$C$3624,"Total",'6. Details'!$A$5:$A$3624,'5. summary of exp'!$A67)</f>
        <v>0</v>
      </c>
      <c r="S67" s="768">
        <f t="shared" si="2"/>
        <v>405905340</v>
      </c>
    </row>
    <row r="68" spans="1:19" x14ac:dyDescent="0.25">
      <c r="A68" s="770" t="s">
        <v>565</v>
      </c>
      <c r="B68" s="767" t="s">
        <v>840</v>
      </c>
      <c r="C68" s="768">
        <f>SUMIFS('6. Details'!$I$5:$I$3624,'6. Details'!$C$5:$C$3624,"Consolidated Salary",'6. Details'!$A$5:$A$3624,'5. summary of exp'!$A68)</f>
        <v>0</v>
      </c>
      <c r="D68" s="768">
        <f>SUMIFS('6. Details'!$M$5:$M$3624,'6. Details'!$C$5:$C$3624,"Consolidated Salary",'6. Details'!$A$5:$A$3624,'5. summary of exp'!$A68)</f>
        <v>0</v>
      </c>
      <c r="E68" s="768">
        <f>SUMIFS('6. Details'!$J$5:$J$3624,'6. Details'!$C$5:$C$3624,"Consolidated Salary",'6. Details'!$A$5:$A$3624,'5. summary of exp'!$A68)</f>
        <v>0</v>
      </c>
      <c r="F68" s="768">
        <f>SUMIFS('6. Details'!$K$5:$K$3624,'6. Details'!$C$5:$C$3624,"Consolidated Salary",'6. Details'!$A$5:$A$3624,'5. summary of exp'!$A68)</f>
        <v>0</v>
      </c>
      <c r="G68" s="768">
        <f>SUMIFS('6. Details'!$L$5:$L$3624,'6. Details'!$C$5:$C$3624,"Consolidated Salary",'6. Details'!$A$5:$A$3624,'5. summary of exp'!$A68)</f>
        <v>0</v>
      </c>
      <c r="H68" s="768">
        <f>SUMIFS('6. Details'!$I$5:$I$3624,'6. Details'!$C$5:$C$3624,"Total Overhead Cost",'6. Details'!$A$5:$A$3624,'5. summary of exp'!$A68)</f>
        <v>2100000</v>
      </c>
      <c r="I68" s="768">
        <f>SUMIFS('6. Details'!$J$5:$J$3624,'6. Details'!$C$5:$C$3624,"Total Overhead Cost",'6. Details'!$A$5:$A$3624,'5. summary of exp'!$A68)</f>
        <v>612500</v>
      </c>
      <c r="J68" s="768">
        <f>SUMIFS('6. Details'!$M$5:$M$3624,'6. Details'!$C$5:$C$3624,"Total Overhead Cost",'6. Details'!$A$5:$A$3624,'5. summary of exp'!$A68)</f>
        <v>1975000</v>
      </c>
      <c r="K68" s="768">
        <f t="shared" si="1"/>
        <v>1975000</v>
      </c>
      <c r="L68" s="768">
        <f>SUMIFS('6. Details'!$K$5:$K$3624,'6. Details'!$C$5:$C$3624,"Total Overhead Cost",'6. Details'!$A$5:$A$3624,'5. summary of exp'!$A68)</f>
        <v>1975000</v>
      </c>
      <c r="M68" s="768">
        <f>SUMIFS('6. Details'!$L$5:$L$3624,'6. Details'!$C$5:$C$3624,"Total Overhead Cost",'6. Details'!$A$5:$A$3624,'5. summary of exp'!$A68)</f>
        <v>0</v>
      </c>
      <c r="N68" s="768">
        <f>SUMIFS('6. Details'!$I$5:$I$3624,'6. Details'!$C$5:$C$3624,"Total",'6. Details'!$A$5:$A$3624,'5. summary of exp'!$A68)</f>
        <v>20000000</v>
      </c>
      <c r="O68" s="768">
        <f>SUMIFS('6. Details'!$J$5:$J$3624,'6. Details'!$C$5:$C$3624,"Total",'6. Details'!$A$5:$A$3624,'5. summary of exp'!$A68)</f>
        <v>0</v>
      </c>
      <c r="P68" s="768">
        <f>SUMIFS('6. Details'!$M$5:$M$3624,'6. Details'!$C$5:$C$3624,"Total",'6. Details'!$A$5:$A$3624,'5. summary of exp'!$A68)</f>
        <v>20000000</v>
      </c>
      <c r="Q68" s="768">
        <f>SUMIFS('6. Details'!$K$5:$K$3624,'6. Details'!$C$5:$C$3624,"Total",'6. Details'!$A$5:$A$3624,'5. summary of exp'!$A68)</f>
        <v>20000000</v>
      </c>
      <c r="R68" s="768">
        <f>SUMIFS('6. Details'!$L$5:$L$3624,'6. Details'!$C$5:$C$3624,"Total",'6. Details'!$A$5:$A$3624,'5. summary of exp'!$A68)</f>
        <v>0</v>
      </c>
      <c r="S68" s="768">
        <f t="shared" si="2"/>
        <v>21975000</v>
      </c>
    </row>
    <row r="69" spans="1:19" x14ac:dyDescent="0.25">
      <c r="A69" s="770" t="s">
        <v>566</v>
      </c>
      <c r="B69" s="767" t="s">
        <v>900</v>
      </c>
      <c r="C69" s="768">
        <f>SUMIFS('6. Details'!$I$5:$I$3624,'6. Details'!$C$5:$C$3624,"Consolidated Salary",'6. Details'!$A$5:$A$3624,'5. summary of exp'!$A69)</f>
        <v>636557250</v>
      </c>
      <c r="D69" s="768">
        <f>SUMIFS('6. Details'!$M$5:$M$3624,'6. Details'!$C$5:$C$3624,"Consolidated Salary",'6. Details'!$A$5:$A$3624,'5. summary of exp'!$A69)</f>
        <v>636557250</v>
      </c>
      <c r="E69" s="768">
        <f>SUMIFS('6. Details'!$J$5:$J$3624,'6. Details'!$C$5:$C$3624,"Consolidated Salary",'6. Details'!$A$5:$A$3624,'5. summary of exp'!$A69)</f>
        <v>254213110</v>
      </c>
      <c r="F69" s="768">
        <f>SUMIFS('6. Details'!$K$5:$K$3624,'6. Details'!$C$5:$C$3624,"Consolidated Salary",'6. Details'!$A$5:$A$3624,'5. summary of exp'!$A69)</f>
        <v>636557250</v>
      </c>
      <c r="G69" s="768">
        <f>SUMIFS('6. Details'!$L$5:$L$3624,'6. Details'!$C$5:$C$3624,"Consolidated Salary",'6. Details'!$A$5:$A$3624,'5. summary of exp'!$A69)</f>
        <v>0</v>
      </c>
      <c r="H69" s="768">
        <f>SUMIFS('6. Details'!$I$5:$I$3624,'6. Details'!$C$5:$C$3624,"Total Overhead Cost",'6. Details'!$A$5:$A$3624,'5. summary of exp'!$A69)</f>
        <v>220000000</v>
      </c>
      <c r="I69" s="768">
        <f>SUMIFS('6. Details'!$J$5:$J$3624,'6. Details'!$C$5:$C$3624,"Total Overhead Cost",'6. Details'!$A$5:$A$3624,'5. summary of exp'!$A69)</f>
        <v>79315350</v>
      </c>
      <c r="J69" s="768">
        <f>SUMIFS('6. Details'!$M$5:$M$3624,'6. Details'!$C$5:$C$3624,"Total Overhead Cost",'6. Details'!$A$5:$A$3624,'5. summary of exp'!$A69)</f>
        <v>193600000</v>
      </c>
      <c r="K69" s="768">
        <f t="shared" si="1"/>
        <v>830157250</v>
      </c>
      <c r="L69" s="768">
        <f>SUMIFS('6. Details'!$K$5:$K$3624,'6. Details'!$C$5:$C$3624,"Total Overhead Cost",'6. Details'!$A$5:$A$3624,'5. summary of exp'!$A69)</f>
        <v>193600000</v>
      </c>
      <c r="M69" s="768">
        <f>SUMIFS('6. Details'!$L$5:$L$3624,'6. Details'!$C$5:$C$3624,"Total Overhead Cost",'6. Details'!$A$5:$A$3624,'5. summary of exp'!$A69)</f>
        <v>0</v>
      </c>
      <c r="N69" s="768">
        <f>SUMIFS('6. Details'!$I$5:$I$3624,'6. Details'!$C$5:$C$3624,"Total",'6. Details'!$A$5:$A$3624,'5. summary of exp'!$A69)</f>
        <v>90000000</v>
      </c>
      <c r="O69" s="768">
        <f>SUMIFS('6. Details'!$J$5:$J$3624,'6. Details'!$C$5:$C$3624,"Total",'6. Details'!$A$5:$A$3624,'5. summary of exp'!$A69)</f>
        <v>49243060</v>
      </c>
      <c r="P69" s="768">
        <f>SUMIFS('6. Details'!$M$5:$M$3624,'6. Details'!$C$5:$C$3624,"Total",'6. Details'!$A$5:$A$3624,'5. summary of exp'!$A69)</f>
        <v>285000000</v>
      </c>
      <c r="Q69" s="768">
        <f>SUMIFS('6. Details'!$K$5:$K$3624,'6. Details'!$C$5:$C$3624,"Total",'6. Details'!$A$5:$A$3624,'5. summary of exp'!$A69)</f>
        <v>285000000</v>
      </c>
      <c r="R69" s="768">
        <f>SUMIFS('6. Details'!$L$5:$L$3624,'6. Details'!$C$5:$C$3624,"Total",'6. Details'!$A$5:$A$3624,'5. summary of exp'!$A69)</f>
        <v>0</v>
      </c>
      <c r="S69" s="768">
        <f t="shared" si="2"/>
        <v>1115157250</v>
      </c>
    </row>
    <row r="70" spans="1:19" x14ac:dyDescent="0.25">
      <c r="A70" s="770" t="s">
        <v>798</v>
      </c>
      <c r="B70" s="767" t="s">
        <v>841</v>
      </c>
      <c r="C70" s="768">
        <f>SUMIFS('6. Details'!$I$5:$I$3624,'6. Details'!$C$5:$C$3624,"Consolidated Salary",'6. Details'!$A$5:$A$3624,'5. summary of exp'!$A70)</f>
        <v>0</v>
      </c>
      <c r="D70" s="768">
        <f>SUMIFS('6. Details'!$M$5:$M$3624,'6. Details'!$C$5:$C$3624,"Consolidated Salary",'6. Details'!$A$5:$A$3624,'5. summary of exp'!$A70)</f>
        <v>0</v>
      </c>
      <c r="E70" s="768">
        <f>SUMIFS('6. Details'!$J$5:$J$3624,'6. Details'!$C$5:$C$3624,"Consolidated Salary",'6. Details'!$A$5:$A$3624,'5. summary of exp'!$A70)</f>
        <v>0</v>
      </c>
      <c r="F70" s="768">
        <f>SUMIFS('6. Details'!$K$5:$K$3624,'6. Details'!$C$5:$C$3624,"Consolidated Salary",'6. Details'!$A$5:$A$3624,'5. summary of exp'!$A70)</f>
        <v>0</v>
      </c>
      <c r="G70" s="768">
        <f>SUMIFS('6. Details'!$L$5:$L$3624,'6. Details'!$C$5:$C$3624,"Consolidated Salary",'6. Details'!$A$5:$A$3624,'5. summary of exp'!$A70)</f>
        <v>0</v>
      </c>
      <c r="H70" s="768">
        <f>SUMIFS('6. Details'!$I$5:$I$3624,'6. Details'!$C$5:$C$3624,"Total Overhead Cost",'6. Details'!$A$5:$A$3624,'5. summary of exp'!$A70)</f>
        <v>4212542000</v>
      </c>
      <c r="I70" s="768">
        <f>SUMIFS('6. Details'!$J$5:$J$3624,'6. Details'!$C$5:$C$3624,"Total Overhead Cost",'6. Details'!$A$5:$A$3624,'5. summary of exp'!$A70)</f>
        <v>1308121334</v>
      </c>
      <c r="J70" s="768">
        <f>SUMIFS('6. Details'!$M$5:$M$3624,'6. Details'!$C$5:$C$3624,"Total Overhead Cost",'6. Details'!$A$5:$A$3624,'5. summary of exp'!$A70)</f>
        <v>4537542000</v>
      </c>
      <c r="K70" s="768">
        <f t="shared" si="1"/>
        <v>4537542000</v>
      </c>
      <c r="L70" s="768">
        <f>SUMIFS('6. Details'!$K$5:$K$3624,'6. Details'!$C$5:$C$3624,"Total Overhead Cost",'6. Details'!$A$5:$A$3624,'5. summary of exp'!$A70)</f>
        <v>4537542000</v>
      </c>
      <c r="M70" s="768">
        <f>SUMIFS('6. Details'!$L$5:$L$3624,'6. Details'!$C$5:$C$3624,"Total Overhead Cost",'6. Details'!$A$5:$A$3624,'5. summary of exp'!$A70)</f>
        <v>0</v>
      </c>
      <c r="N70" s="768">
        <f>SUMIFS('6. Details'!$I$5:$I$3624,'6. Details'!$C$5:$C$3624,"Total",'6. Details'!$A$5:$A$3624,'5. summary of exp'!$A70)</f>
        <v>0</v>
      </c>
      <c r="O70" s="768">
        <f>SUMIFS('6. Details'!$J$5:$J$3624,'6. Details'!$C$5:$C$3624,"Total",'6. Details'!$A$5:$A$3624,'5. summary of exp'!$A70)</f>
        <v>0</v>
      </c>
      <c r="P70" s="768">
        <f>SUMIFS('6. Details'!$M$5:$M$3624,'6. Details'!$C$5:$C$3624,"Total",'6. Details'!$A$5:$A$3624,'5. summary of exp'!$A70)</f>
        <v>0</v>
      </c>
      <c r="Q70" s="768">
        <f>SUMIFS('6. Details'!$K$5:$K$3624,'6. Details'!$C$5:$C$3624,"Total",'6. Details'!$A$5:$A$3624,'5. summary of exp'!$A70)</f>
        <v>0</v>
      </c>
      <c r="R70" s="768">
        <f>SUMIFS('6. Details'!$L$5:$L$3624,'6. Details'!$C$5:$C$3624,"Total",'6. Details'!$A$5:$A$3624,'5. summary of exp'!$A70)</f>
        <v>0</v>
      </c>
      <c r="S70" s="768">
        <f t="shared" si="2"/>
        <v>4537542000</v>
      </c>
    </row>
    <row r="71" spans="1:19" x14ac:dyDescent="0.25">
      <c r="A71" s="770" t="s">
        <v>2075</v>
      </c>
      <c r="B71" s="767" t="s">
        <v>2100</v>
      </c>
      <c r="C71" s="768">
        <f>SUMIFS('6. Details'!$I$5:$I$3624,'6. Details'!$C$5:$C$3624,"Consolidated Salary",'6. Details'!$A$5:$A$3624,'5. summary of exp'!$A71)</f>
        <v>0</v>
      </c>
      <c r="D71" s="768">
        <f>SUMIFS('6. Details'!$M$5:$M$3624,'6. Details'!$C$5:$C$3624,"Consolidated Salary",'6. Details'!$A$5:$A$3624,'5. summary of exp'!$A71)</f>
        <v>0</v>
      </c>
      <c r="E71" s="768">
        <f>SUMIFS('6. Details'!$J$5:$J$3624,'6. Details'!$C$5:$C$3624,"Consolidated Salary",'6. Details'!$A$5:$A$3624,'5. summary of exp'!$A71)</f>
        <v>0</v>
      </c>
      <c r="F71" s="768">
        <f>SUMIFS('6. Details'!$K$5:$K$3624,'6. Details'!$C$5:$C$3624,"Consolidated Salary",'6. Details'!$A$5:$A$3624,'5. summary of exp'!$A71)</f>
        <v>0</v>
      </c>
      <c r="G71" s="768">
        <f>SUMIFS('6. Details'!$L$5:$L$3624,'6. Details'!$C$5:$C$3624,"Consolidated Salary",'6. Details'!$A$5:$A$3624,'5. summary of exp'!$A71)</f>
        <v>0</v>
      </c>
      <c r="H71" s="768">
        <f>SUMIFS('6. Details'!$I$5:$I$3624,'6. Details'!$C$5:$C$3624,"Total Overhead Cost",'6. Details'!$A$5:$A$3624,'5. summary of exp'!$A71)</f>
        <v>7086254228</v>
      </c>
      <c r="I71" s="768">
        <f>SUMIFS('6. Details'!$J$5:$J$3624,'6. Details'!$C$5:$C$3624,"Total Overhead Cost",'6. Details'!$A$5:$A$3624,'5. summary of exp'!$A71)</f>
        <v>1426452640</v>
      </c>
      <c r="J71" s="768">
        <f>SUMIFS('6. Details'!$M$5:$M$3624,'6. Details'!$C$5:$C$3624,"Total Overhead Cost",'6. Details'!$A$5:$A$3624,'5. summary of exp'!$A71)</f>
        <v>2141254228</v>
      </c>
      <c r="K71" s="768">
        <f t="shared" ref="K71" si="4">D71+J71</f>
        <v>2141254228</v>
      </c>
      <c r="L71" s="768">
        <f>SUMIFS('6. Details'!$K$5:$K$3624,'6. Details'!$C$5:$C$3624,"Total Overhead Cost",'6. Details'!$A$5:$A$3624,'5. summary of exp'!$A71)</f>
        <v>2141254228</v>
      </c>
      <c r="M71" s="768">
        <f>SUMIFS('6. Details'!$L$5:$L$3624,'6. Details'!$C$5:$C$3624,"Total Overhead Cost",'6. Details'!$A$5:$A$3624,'5. summary of exp'!$A71)</f>
        <v>0</v>
      </c>
      <c r="N71" s="768">
        <f>SUMIFS('6. Details'!$I$5:$I$3624,'6. Details'!$C$5:$C$3624,"Total",'6. Details'!$A$5:$A$3624,'5. summary of exp'!$A71)</f>
        <v>0</v>
      </c>
      <c r="O71" s="768">
        <f>SUMIFS('6. Details'!$J$5:$J$3624,'6. Details'!$C$5:$C$3624,"Total",'6. Details'!$A$5:$A$3624,'5. summary of exp'!$A71)</f>
        <v>0</v>
      </c>
      <c r="P71" s="768">
        <f>SUMIFS('6. Details'!$M$5:$M$3624,'6. Details'!$C$5:$C$3624,"Total",'6. Details'!$A$5:$A$3624,'5. summary of exp'!$A71)</f>
        <v>0</v>
      </c>
      <c r="Q71" s="768">
        <f>SUMIFS('6. Details'!$K$5:$K$3624,'6. Details'!$C$5:$C$3624,"Total",'6. Details'!$A$5:$A$3624,'5. summary of exp'!$A71)</f>
        <v>0</v>
      </c>
      <c r="R71" s="768">
        <f>SUMIFS('6. Details'!$L$5:$L$3624,'6. Details'!$C$5:$C$3624,"Total",'6. Details'!$A$5:$A$3624,'5. summary of exp'!$A71)</f>
        <v>0</v>
      </c>
      <c r="S71" s="768">
        <f t="shared" ref="S71" si="5">D71+J71+P71</f>
        <v>2141254228</v>
      </c>
    </row>
    <row r="72" spans="1:19" x14ac:dyDescent="0.25">
      <c r="A72" s="770" t="s">
        <v>797</v>
      </c>
      <c r="B72" s="767" t="s">
        <v>842</v>
      </c>
      <c r="C72" s="768">
        <f>SUMIFS('6. Details'!$I$5:$I$3624,'6. Details'!$C$5:$C$3624,"Consolidated Salary",'6. Details'!$A$5:$A$3624,'5. summary of exp'!$A72)</f>
        <v>0</v>
      </c>
      <c r="D72" s="768">
        <f>SUMIFS('6. Details'!$M$5:$M$3624,'6. Details'!$C$5:$C$3624,"Consolidated Salary",'6. Details'!$A$5:$A$3624,'5. summary of exp'!$A72)</f>
        <v>0</v>
      </c>
      <c r="E72" s="768">
        <f>SUMIFS('6. Details'!$J$5:$J$3624,'6. Details'!$C$5:$C$3624,"Consolidated Salary",'6. Details'!$A$5:$A$3624,'5. summary of exp'!$A72)</f>
        <v>0</v>
      </c>
      <c r="F72" s="768">
        <f>SUMIFS('6. Details'!$K$5:$K$3624,'6. Details'!$C$5:$C$3624,"Consolidated Salary",'6. Details'!$A$5:$A$3624,'5. summary of exp'!$A72)</f>
        <v>0</v>
      </c>
      <c r="G72" s="768">
        <f>SUMIFS('6. Details'!$L$5:$L$3624,'6. Details'!$C$5:$C$3624,"Consolidated Salary",'6. Details'!$A$5:$A$3624,'5. summary of exp'!$A72)</f>
        <v>0</v>
      </c>
      <c r="H72" s="768">
        <f>SUMIFS('6. Details'!$I$5:$I$3624,'6. Details'!$C$5:$C$3624,"Total Overhead Cost",'6. Details'!$A$5:$A$3624,'5. summary of exp'!$A72)</f>
        <v>1549000000</v>
      </c>
      <c r="I72" s="768">
        <f>SUMIFS('6. Details'!$J$5:$J$3624,'6. Details'!$C$5:$C$3624,"Total Overhead Cost",'6. Details'!$A$5:$A$3624,'5. summary of exp'!$A72)</f>
        <v>367991999</v>
      </c>
      <c r="J72" s="768">
        <f>SUMIFS('6. Details'!$M$5:$M$3624,'6. Details'!$C$5:$C$3624,"Total Overhead Cost",'6. Details'!$A$5:$A$3624,'5. summary of exp'!$A72)</f>
        <v>1537000000</v>
      </c>
      <c r="K72" s="768">
        <f t="shared" si="1"/>
        <v>1537000000</v>
      </c>
      <c r="L72" s="768">
        <f>SUMIFS('6. Details'!$K$5:$K$3624,'6. Details'!$C$5:$C$3624,"Total Overhead Cost",'6. Details'!$A$5:$A$3624,'5. summary of exp'!$A72)</f>
        <v>1537000000</v>
      </c>
      <c r="M72" s="768">
        <f>SUMIFS('6. Details'!$L$5:$L$3624,'6. Details'!$C$5:$C$3624,"Total Overhead Cost",'6. Details'!$A$5:$A$3624,'5. summary of exp'!$A72)</f>
        <v>0</v>
      </c>
      <c r="N72" s="768">
        <f>SUMIFS('6. Details'!$I$5:$I$3624,'6. Details'!$C$5:$C$3624,"Total",'6. Details'!$A$5:$A$3624,'5. summary of exp'!$A72)</f>
        <v>0</v>
      </c>
      <c r="O72" s="768">
        <f>SUMIFS('6. Details'!$J$5:$J$3624,'6. Details'!$C$5:$C$3624,"Total",'6. Details'!$A$5:$A$3624,'5. summary of exp'!$A72)</f>
        <v>0</v>
      </c>
      <c r="P72" s="768">
        <f>SUMIFS('6. Details'!$M$5:$M$3624,'6. Details'!$C$5:$C$3624,"Total",'6. Details'!$A$5:$A$3624,'5. summary of exp'!$A72)</f>
        <v>0</v>
      </c>
      <c r="Q72" s="768">
        <f>SUMIFS('6. Details'!$K$5:$K$3624,'6. Details'!$C$5:$C$3624,"Total",'6. Details'!$A$5:$A$3624,'5. summary of exp'!$A72)</f>
        <v>0</v>
      </c>
      <c r="R72" s="768">
        <f>SUMIFS('6. Details'!$L$5:$L$3624,'6. Details'!$C$5:$C$3624,"Total",'6. Details'!$A$5:$A$3624,'5. summary of exp'!$A72)</f>
        <v>0</v>
      </c>
      <c r="S72" s="768">
        <f t="shared" si="2"/>
        <v>1537000000</v>
      </c>
    </row>
    <row r="73" spans="1:19" x14ac:dyDescent="0.25">
      <c r="A73" s="770" t="s">
        <v>802</v>
      </c>
      <c r="B73" s="767" t="s">
        <v>843</v>
      </c>
      <c r="C73" s="768">
        <f>SUMIFS('6. Details'!$I$5:$I$3624,'6. Details'!$C$5:$C$3624,"Consolidated Salary",'6. Details'!$A$5:$A$3624,'5. summary of exp'!$A73)</f>
        <v>0</v>
      </c>
      <c r="D73" s="768">
        <f>SUMIFS('6. Details'!$M$5:$M$3624,'6. Details'!$C$5:$C$3624,"Consolidated Salary",'6. Details'!$A$5:$A$3624,'5. summary of exp'!$A73)</f>
        <v>0</v>
      </c>
      <c r="E73" s="768">
        <f>SUMIFS('6. Details'!$J$5:$J$3624,'6. Details'!$C$5:$C$3624,"Consolidated Salary",'6. Details'!$A$5:$A$3624,'5. summary of exp'!$A73)</f>
        <v>0</v>
      </c>
      <c r="F73" s="768">
        <f>SUMIFS('6. Details'!$K$5:$K$3624,'6. Details'!$C$5:$C$3624,"Consolidated Salary",'6. Details'!$A$5:$A$3624,'5. summary of exp'!$A73)</f>
        <v>0</v>
      </c>
      <c r="G73" s="768">
        <f>SUMIFS('6. Details'!$L$5:$L$3624,'6. Details'!$C$5:$C$3624,"Consolidated Salary",'6. Details'!$A$5:$A$3624,'5. summary of exp'!$A73)</f>
        <v>0</v>
      </c>
      <c r="H73" s="768">
        <f>SUMIFS('6. Details'!$I$5:$I$3624,'6. Details'!$C$5:$C$3624,"Total Overhead Cost",'6. Details'!$A$5:$A$3624,'5. summary of exp'!$A73)</f>
        <v>300000</v>
      </c>
      <c r="I73" s="768">
        <f>SUMIFS('6. Details'!$J$5:$J$3624,'6. Details'!$C$5:$C$3624,"Total Overhead Cost",'6. Details'!$A$5:$A$3624,'5. summary of exp'!$A73)</f>
        <v>0</v>
      </c>
      <c r="J73" s="768">
        <f>SUMIFS('6. Details'!$M$5:$M$3624,'6. Details'!$C$5:$C$3624,"Total Overhead Cost",'6. Details'!$A$5:$A$3624,'5. summary of exp'!$A73)</f>
        <v>300000</v>
      </c>
      <c r="K73" s="768">
        <f t="shared" si="1"/>
        <v>300000</v>
      </c>
      <c r="L73" s="768">
        <f>SUMIFS('6. Details'!$K$5:$K$3624,'6. Details'!$C$5:$C$3624,"Total Overhead Cost",'6. Details'!$A$5:$A$3624,'5. summary of exp'!$A73)</f>
        <v>300000</v>
      </c>
      <c r="M73" s="768">
        <f>SUMIFS('6. Details'!$L$5:$L$3624,'6. Details'!$C$5:$C$3624,"Total Overhead Cost",'6. Details'!$A$5:$A$3624,'5. summary of exp'!$A73)</f>
        <v>0</v>
      </c>
      <c r="N73" s="768">
        <f>SUMIFS('6. Details'!$I$5:$I$3624,'6. Details'!$C$5:$C$3624,"Total",'6. Details'!$A$5:$A$3624,'5. summary of exp'!$A73)</f>
        <v>0</v>
      </c>
      <c r="O73" s="768">
        <f>SUMIFS('6. Details'!$J$5:$J$3624,'6. Details'!$C$5:$C$3624,"Total",'6. Details'!$A$5:$A$3624,'5. summary of exp'!$A73)</f>
        <v>0</v>
      </c>
      <c r="P73" s="768">
        <f>SUMIFS('6. Details'!$M$5:$M$3624,'6. Details'!$C$5:$C$3624,"Total",'6. Details'!$A$5:$A$3624,'5. summary of exp'!$A73)</f>
        <v>0</v>
      </c>
      <c r="Q73" s="768">
        <f>SUMIFS('6. Details'!$K$5:$K$3624,'6. Details'!$C$5:$C$3624,"Total",'6. Details'!$A$5:$A$3624,'5. summary of exp'!$A73)</f>
        <v>0</v>
      </c>
      <c r="R73" s="768">
        <f>SUMIFS('6. Details'!$L$5:$L$3624,'6. Details'!$C$5:$C$3624,"Total",'6. Details'!$A$5:$A$3624,'5. summary of exp'!$A73)</f>
        <v>0</v>
      </c>
      <c r="S73" s="768">
        <f t="shared" ref="S73:S107" si="6">D73+J73+P73</f>
        <v>300000</v>
      </c>
    </row>
    <row r="74" spans="1:19" x14ac:dyDescent="0.25">
      <c r="A74" s="770" t="s">
        <v>800</v>
      </c>
      <c r="B74" s="767" t="s">
        <v>927</v>
      </c>
      <c r="C74" s="768">
        <f>SUMIFS('6. Details'!$I$5:$I$3624,'6. Details'!$C$5:$C$3624,"Consolidated Salary",'6. Details'!$A$5:$A$3624,'5. summary of exp'!$A74)</f>
        <v>0</v>
      </c>
      <c r="D74" s="768">
        <f>SUMIFS('6. Details'!$M$5:$M$3624,'6. Details'!$C$5:$C$3624,"Consolidated Salary",'6. Details'!$A$5:$A$3624,'5. summary of exp'!$A74)</f>
        <v>0</v>
      </c>
      <c r="E74" s="768">
        <f>SUMIFS('6. Details'!$J$5:$J$3624,'6. Details'!$C$5:$C$3624,"Consolidated Salary",'6. Details'!$A$5:$A$3624,'5. summary of exp'!$A74)</f>
        <v>0</v>
      </c>
      <c r="F74" s="768">
        <f>SUMIFS('6. Details'!$K$5:$K$3624,'6. Details'!$C$5:$C$3624,"Consolidated Salary",'6. Details'!$A$5:$A$3624,'5. summary of exp'!$A74)</f>
        <v>0</v>
      </c>
      <c r="G74" s="768">
        <f>SUMIFS('6. Details'!$L$5:$L$3624,'6. Details'!$C$5:$C$3624,"Consolidated Salary",'6. Details'!$A$5:$A$3624,'5. summary of exp'!$A74)</f>
        <v>0</v>
      </c>
      <c r="H74" s="768">
        <f>SUMIFS('6. Details'!$I$5:$I$3624,'6. Details'!$C$5:$C$3624,"Total Overhead Cost",'6. Details'!$A$5:$A$3624,'5. summary of exp'!$A74)</f>
        <v>300000</v>
      </c>
      <c r="I74" s="768">
        <f>SUMIFS('6. Details'!$J$5:$J$3624,'6. Details'!$C$5:$C$3624,"Total Overhead Cost",'6. Details'!$A$5:$A$3624,'5. summary of exp'!$A74)</f>
        <v>87500</v>
      </c>
      <c r="J74" s="768">
        <f>SUMIFS('6. Details'!$M$5:$M$3624,'6. Details'!$C$5:$C$3624,"Total Overhead Cost",'6. Details'!$A$5:$A$3624,'5. summary of exp'!$A74)</f>
        <v>175000</v>
      </c>
      <c r="K74" s="768">
        <f t="shared" ref="K74:K143" si="7">D74+J74</f>
        <v>175000</v>
      </c>
      <c r="L74" s="768">
        <f>SUMIFS('6. Details'!$K$5:$K$3624,'6. Details'!$C$5:$C$3624,"Total Overhead Cost",'6. Details'!$A$5:$A$3624,'5. summary of exp'!$A74)</f>
        <v>175000</v>
      </c>
      <c r="M74" s="768">
        <f>SUMIFS('6. Details'!$L$5:$L$3624,'6. Details'!$C$5:$C$3624,"Total Overhead Cost",'6. Details'!$A$5:$A$3624,'5. summary of exp'!$A74)</f>
        <v>0</v>
      </c>
      <c r="N74" s="768">
        <f>SUMIFS('6. Details'!$I$5:$I$3624,'6. Details'!$C$5:$C$3624,"Total",'6. Details'!$A$5:$A$3624,'5. summary of exp'!$A74)</f>
        <v>0</v>
      </c>
      <c r="O74" s="768">
        <f>SUMIFS('6. Details'!$J$5:$J$3624,'6. Details'!$C$5:$C$3624,"Total",'6. Details'!$A$5:$A$3624,'5. summary of exp'!$A74)</f>
        <v>0</v>
      </c>
      <c r="P74" s="768">
        <f>SUMIFS('6. Details'!$M$5:$M$3624,'6. Details'!$C$5:$C$3624,"Total",'6. Details'!$A$5:$A$3624,'5. summary of exp'!$A74)</f>
        <v>0</v>
      </c>
      <c r="Q74" s="768">
        <f>SUMIFS('6. Details'!$K$5:$K$3624,'6. Details'!$C$5:$C$3624,"Total",'6. Details'!$A$5:$A$3624,'5. summary of exp'!$A74)</f>
        <v>0</v>
      </c>
      <c r="R74" s="768">
        <f>SUMIFS('6. Details'!$L$5:$L$3624,'6. Details'!$C$5:$C$3624,"Total",'6. Details'!$A$5:$A$3624,'5. summary of exp'!$A74)</f>
        <v>0</v>
      </c>
      <c r="S74" s="768">
        <f t="shared" si="6"/>
        <v>175000</v>
      </c>
    </row>
    <row r="75" spans="1:19" x14ac:dyDescent="0.25">
      <c r="A75" s="770" t="s">
        <v>799</v>
      </c>
      <c r="B75" s="767" t="s">
        <v>929</v>
      </c>
      <c r="C75" s="768">
        <f>SUMIFS('6. Details'!$I$5:$I$3624,'6. Details'!$C$5:$C$3624,"Consolidated Salary",'6. Details'!$A$5:$A$3624,'5. summary of exp'!$A75)</f>
        <v>0</v>
      </c>
      <c r="D75" s="768">
        <f>SUMIFS('6. Details'!$M$5:$M$3624,'6. Details'!$C$5:$C$3624,"Consolidated Salary",'6. Details'!$A$5:$A$3624,'5. summary of exp'!$A75)</f>
        <v>0</v>
      </c>
      <c r="E75" s="768">
        <f>SUMIFS('6. Details'!$J$5:$J$3624,'6. Details'!$C$5:$C$3624,"Consolidated Salary",'6. Details'!$A$5:$A$3624,'5. summary of exp'!$A75)</f>
        <v>0</v>
      </c>
      <c r="F75" s="768">
        <f>SUMIFS('6. Details'!$K$5:$K$3624,'6. Details'!$C$5:$C$3624,"Consolidated Salary",'6. Details'!$A$5:$A$3624,'5. summary of exp'!$A75)</f>
        <v>0</v>
      </c>
      <c r="G75" s="768">
        <f>SUMIFS('6. Details'!$L$5:$L$3624,'6. Details'!$C$5:$C$3624,"Consolidated Salary",'6. Details'!$A$5:$A$3624,'5. summary of exp'!$A75)</f>
        <v>0</v>
      </c>
      <c r="H75" s="768">
        <f>SUMIFS('6. Details'!$I$5:$I$3624,'6. Details'!$C$5:$C$3624,"Total Overhead Cost",'6. Details'!$A$5:$A$3624,'5. summary of exp'!$A75)</f>
        <v>25820000</v>
      </c>
      <c r="I75" s="768">
        <f>SUMIFS('6. Details'!$J$5:$J$3624,'6. Details'!$C$5:$C$3624,"Total Overhead Cost",'6. Details'!$A$5:$A$3624,'5. summary of exp'!$A75)</f>
        <v>5550000</v>
      </c>
      <c r="J75" s="768">
        <f>SUMIFS('6. Details'!$M$5:$M$3624,'6. Details'!$C$5:$C$3624,"Total Overhead Cost",'6. Details'!$A$5:$A$3624,'5. summary of exp'!$A75)</f>
        <v>24320000</v>
      </c>
      <c r="K75" s="768">
        <f t="shared" si="7"/>
        <v>24320000</v>
      </c>
      <c r="L75" s="768">
        <f>SUMIFS('6. Details'!$K$5:$K$3624,'6. Details'!$C$5:$C$3624,"Total Overhead Cost",'6. Details'!$A$5:$A$3624,'5. summary of exp'!$A75)</f>
        <v>24320000</v>
      </c>
      <c r="M75" s="768">
        <f>SUMIFS('6. Details'!$L$5:$L$3624,'6. Details'!$C$5:$C$3624,"Total Overhead Cost",'6. Details'!$A$5:$A$3624,'5. summary of exp'!$A75)</f>
        <v>0</v>
      </c>
      <c r="N75" s="768">
        <f>SUMIFS('6. Details'!$I$5:$I$3624,'6. Details'!$C$5:$C$3624,"Total",'6. Details'!$A$5:$A$3624,'5. summary of exp'!$A75)</f>
        <v>0</v>
      </c>
      <c r="O75" s="768">
        <f>SUMIFS('6. Details'!$J$5:$J$3624,'6. Details'!$C$5:$C$3624,"Total",'6. Details'!$A$5:$A$3624,'5. summary of exp'!$A75)</f>
        <v>0</v>
      </c>
      <c r="P75" s="768">
        <f>SUMIFS('6. Details'!$M$5:$M$3624,'6. Details'!$C$5:$C$3624,"Total",'6. Details'!$A$5:$A$3624,'5. summary of exp'!$A75)</f>
        <v>0</v>
      </c>
      <c r="Q75" s="768">
        <f>SUMIFS('6. Details'!$K$5:$K$3624,'6. Details'!$C$5:$C$3624,"Total",'6. Details'!$A$5:$A$3624,'5. summary of exp'!$A75)</f>
        <v>0</v>
      </c>
      <c r="R75" s="768">
        <f>SUMIFS('6. Details'!$L$5:$L$3624,'6. Details'!$C$5:$C$3624,"Total",'6. Details'!$A$5:$A$3624,'5. summary of exp'!$A75)</f>
        <v>0</v>
      </c>
      <c r="S75" s="768">
        <f t="shared" si="6"/>
        <v>24320000</v>
      </c>
    </row>
    <row r="76" spans="1:19" x14ac:dyDescent="0.25">
      <c r="A76" s="770" t="s">
        <v>801</v>
      </c>
      <c r="B76" s="767" t="s">
        <v>844</v>
      </c>
      <c r="C76" s="768">
        <f>SUMIFS('6. Details'!$I$5:$I$3624,'6. Details'!$C$5:$C$3624,"Consolidated Salary",'6. Details'!$A$5:$A$3624,'5. summary of exp'!$A76)</f>
        <v>0</v>
      </c>
      <c r="D76" s="768">
        <f>SUMIFS('6. Details'!$M$5:$M$3624,'6. Details'!$C$5:$C$3624,"Consolidated Salary",'6. Details'!$A$5:$A$3624,'5. summary of exp'!$A76)</f>
        <v>0</v>
      </c>
      <c r="E76" s="768">
        <f>SUMIFS('6. Details'!$J$5:$J$3624,'6. Details'!$C$5:$C$3624,"Consolidated Salary",'6. Details'!$A$5:$A$3624,'5. summary of exp'!$A76)</f>
        <v>0</v>
      </c>
      <c r="F76" s="768">
        <f>SUMIFS('6. Details'!$K$5:$K$3624,'6. Details'!$C$5:$C$3624,"Consolidated Salary",'6. Details'!$A$5:$A$3624,'5. summary of exp'!$A76)</f>
        <v>0</v>
      </c>
      <c r="G76" s="768">
        <f>SUMIFS('6. Details'!$L$5:$L$3624,'6. Details'!$C$5:$C$3624,"Consolidated Salary",'6. Details'!$A$5:$A$3624,'5. summary of exp'!$A76)</f>
        <v>0</v>
      </c>
      <c r="H76" s="768">
        <f>SUMIFS('6. Details'!$I$5:$I$3624,'6. Details'!$C$5:$C$3624,"Total Overhead Cost",'6. Details'!$A$5:$A$3624,'5. summary of exp'!$A76)</f>
        <v>300000</v>
      </c>
      <c r="I76" s="768">
        <f>SUMIFS('6. Details'!$J$5:$J$3624,'6. Details'!$C$5:$C$3624,"Total Overhead Cost",'6. Details'!$A$5:$A$3624,'5. summary of exp'!$A76)</f>
        <v>87500</v>
      </c>
      <c r="J76" s="768">
        <f>SUMIFS('6. Details'!$M$5:$M$3624,'6. Details'!$C$5:$C$3624,"Total Overhead Cost",'6. Details'!$A$5:$A$3624,'5. summary of exp'!$A76)</f>
        <v>175000</v>
      </c>
      <c r="K76" s="768">
        <f t="shared" si="7"/>
        <v>175000</v>
      </c>
      <c r="L76" s="768">
        <f>SUMIFS('6. Details'!$K$5:$K$3624,'6. Details'!$C$5:$C$3624,"Total Overhead Cost",'6. Details'!$A$5:$A$3624,'5. summary of exp'!$A76)</f>
        <v>175000</v>
      </c>
      <c r="M76" s="768">
        <f>SUMIFS('6. Details'!$L$5:$L$3624,'6. Details'!$C$5:$C$3624,"Total Overhead Cost",'6. Details'!$A$5:$A$3624,'5. summary of exp'!$A76)</f>
        <v>0</v>
      </c>
      <c r="N76" s="768">
        <f>SUMIFS('6. Details'!$I$5:$I$3624,'6. Details'!$C$5:$C$3624,"Total",'6. Details'!$A$5:$A$3624,'5. summary of exp'!$A76)</f>
        <v>0</v>
      </c>
      <c r="O76" s="768">
        <f>SUMIFS('6. Details'!$J$5:$J$3624,'6. Details'!$C$5:$C$3624,"Total",'6. Details'!$A$5:$A$3624,'5. summary of exp'!$A76)</f>
        <v>0</v>
      </c>
      <c r="P76" s="768">
        <f>SUMIFS('6. Details'!$M$5:$M$3624,'6. Details'!$C$5:$C$3624,"Total",'6. Details'!$A$5:$A$3624,'5. summary of exp'!$A76)</f>
        <v>0</v>
      </c>
      <c r="Q76" s="768">
        <f>SUMIFS('6. Details'!$K$5:$K$3624,'6. Details'!$C$5:$C$3624,"Total",'6. Details'!$A$5:$A$3624,'5. summary of exp'!$A76)</f>
        <v>0</v>
      </c>
      <c r="R76" s="768">
        <f>SUMIFS('6. Details'!$L$5:$L$3624,'6. Details'!$C$5:$C$3624,"Total",'6. Details'!$A$5:$A$3624,'5. summary of exp'!$A76)</f>
        <v>0</v>
      </c>
      <c r="S76" s="768">
        <f t="shared" si="6"/>
        <v>175000</v>
      </c>
    </row>
    <row r="77" spans="1:19" x14ac:dyDescent="0.25">
      <c r="A77" s="770" t="s">
        <v>573</v>
      </c>
      <c r="B77" s="767" t="s">
        <v>928</v>
      </c>
      <c r="C77" s="768">
        <f>SUMIFS('6. Details'!$I$5:$I$3624,'6. Details'!$C$5:$C$3624,"Consolidated Salary",'6. Details'!$A$5:$A$3624,'5. summary of exp'!$A77)</f>
        <v>102113580</v>
      </c>
      <c r="D77" s="768">
        <f>SUMIFS('6. Details'!$M$5:$M$3624,'6. Details'!$C$5:$C$3624,"Consolidated Salary",'6. Details'!$A$5:$A$3624,'5. summary of exp'!$A77)</f>
        <v>102113580</v>
      </c>
      <c r="E77" s="768">
        <f>SUMIFS('6. Details'!$J$5:$J$3624,'6. Details'!$C$5:$C$3624,"Consolidated Salary",'6. Details'!$A$5:$A$3624,'5. summary of exp'!$A77)</f>
        <v>43087860</v>
      </c>
      <c r="F77" s="768">
        <f>SUMIFS('6. Details'!$K$5:$K$3624,'6. Details'!$C$5:$C$3624,"Consolidated Salary",'6. Details'!$A$5:$A$3624,'5. summary of exp'!$A77)</f>
        <v>102113580</v>
      </c>
      <c r="G77" s="768">
        <f>SUMIFS('6. Details'!$L$5:$L$3624,'6. Details'!$C$5:$C$3624,"Consolidated Salary",'6. Details'!$A$5:$A$3624,'5. summary of exp'!$A77)</f>
        <v>0</v>
      </c>
      <c r="H77" s="768">
        <f>SUMIFS('6. Details'!$I$5:$I$3624,'6. Details'!$C$5:$C$3624,"Total Overhead Cost",'6. Details'!$A$5:$A$3624,'5. summary of exp'!$A77)</f>
        <v>105000000</v>
      </c>
      <c r="I77" s="768">
        <f>SUMIFS('6. Details'!$J$5:$J$3624,'6. Details'!$C$5:$C$3624,"Total Overhead Cost",'6. Details'!$A$5:$A$3624,'5. summary of exp'!$A77)</f>
        <v>178989715</v>
      </c>
      <c r="J77" s="768">
        <f>SUMIFS('6. Details'!$M$5:$M$3624,'6. Details'!$C$5:$C$3624,"Total Overhead Cost",'6. Details'!$A$5:$A$3624,'5. summary of exp'!$A77)</f>
        <v>408750000</v>
      </c>
      <c r="K77" s="768">
        <f t="shared" si="7"/>
        <v>510863580</v>
      </c>
      <c r="L77" s="768">
        <f>SUMIFS('6. Details'!$K$5:$K$3624,'6. Details'!$C$5:$C$3624,"Total Overhead Cost",'6. Details'!$A$5:$A$3624,'5. summary of exp'!$A77)</f>
        <v>408750000</v>
      </c>
      <c r="M77" s="768">
        <f>SUMIFS('6. Details'!$L$5:$L$3624,'6. Details'!$C$5:$C$3624,"Total Overhead Cost",'6. Details'!$A$5:$A$3624,'5. summary of exp'!$A77)</f>
        <v>0</v>
      </c>
      <c r="N77" s="768">
        <f>SUMIFS('6. Details'!$I$5:$I$3624,'6. Details'!$C$5:$C$3624,"Total",'6. Details'!$A$5:$A$3624,'5. summary of exp'!$A77)</f>
        <v>83000000</v>
      </c>
      <c r="O77" s="768">
        <f>SUMIFS('6. Details'!$J$5:$J$3624,'6. Details'!$C$5:$C$3624,"Total",'6. Details'!$A$5:$A$3624,'5. summary of exp'!$A77)</f>
        <v>12000000</v>
      </c>
      <c r="P77" s="768">
        <f>SUMIFS('6. Details'!$M$5:$M$3624,'6. Details'!$C$5:$C$3624,"Total",'6. Details'!$A$5:$A$3624,'5. summary of exp'!$A77)</f>
        <v>32000000</v>
      </c>
      <c r="Q77" s="768">
        <f>SUMIFS('6. Details'!$K$5:$K$3624,'6. Details'!$C$5:$C$3624,"Total",'6. Details'!$A$5:$A$3624,'5. summary of exp'!$A77)</f>
        <v>32000000</v>
      </c>
      <c r="R77" s="768">
        <f>SUMIFS('6. Details'!$L$5:$L$3624,'6. Details'!$C$5:$C$3624,"Total",'6. Details'!$A$5:$A$3624,'5. summary of exp'!$A77)</f>
        <v>0</v>
      </c>
      <c r="S77" s="768">
        <f t="shared" si="6"/>
        <v>542863580</v>
      </c>
    </row>
    <row r="78" spans="1:19" x14ac:dyDescent="0.25">
      <c r="A78" s="766" t="s">
        <v>49</v>
      </c>
      <c r="B78" s="767" t="s">
        <v>1407</v>
      </c>
      <c r="C78" s="768">
        <f>SUMIFS('6. Details'!$I$5:$I$3624,'6. Details'!$C$5:$C$3624,"Consolidated Salary",'6. Details'!$A$5:$A$3624,'5. summary of exp'!$A78)</f>
        <v>125875220</v>
      </c>
      <c r="D78" s="768">
        <f>SUMIFS('6. Details'!$M$5:$M$3624,'6. Details'!$C$5:$C$3624,"Consolidated Salary",'6. Details'!$A$5:$A$3624,'5. summary of exp'!$A78)</f>
        <v>140875220</v>
      </c>
      <c r="E78" s="768">
        <f>SUMIFS('6. Details'!$J$5:$J$3624,'6. Details'!$C$5:$C$3624,"Consolidated Salary",'6. Details'!$A$5:$A$3624,'5. summary of exp'!$A78)</f>
        <v>54712106</v>
      </c>
      <c r="F78" s="768">
        <f>SUMIFS('6. Details'!$K$5:$K$3624,'6. Details'!$C$5:$C$3624,"Consolidated Salary",'6. Details'!$A$5:$A$3624,'5. summary of exp'!$A78)</f>
        <v>140875220</v>
      </c>
      <c r="G78" s="768">
        <f>SUMIFS('6. Details'!$L$5:$L$3624,'6. Details'!$C$5:$C$3624,"Consolidated Salary",'6. Details'!$A$5:$A$3624,'5. summary of exp'!$A78)</f>
        <v>0</v>
      </c>
      <c r="H78" s="768">
        <f>SUMIFS('6. Details'!$I$5:$I$3624,'6. Details'!$C$5:$C$3624,"Total Overhead Cost",'6. Details'!$A$5:$A$3624,'5. summary of exp'!$A78)</f>
        <v>43600000</v>
      </c>
      <c r="I78" s="768">
        <f>SUMIFS('6. Details'!$J$5:$J$3624,'6. Details'!$C$5:$C$3624,"Total Overhead Cost",'6. Details'!$A$5:$A$3624,'5. summary of exp'!$A78)</f>
        <v>8500000</v>
      </c>
      <c r="J78" s="768">
        <f>SUMIFS('6. Details'!$M$5:$M$3624,'6. Details'!$C$5:$C$3624,"Total Overhead Cost",'6. Details'!$A$5:$A$3624,'5. summary of exp'!$A78)</f>
        <v>33600000</v>
      </c>
      <c r="K78" s="768">
        <f t="shared" si="7"/>
        <v>174475220</v>
      </c>
      <c r="L78" s="768">
        <f>SUMIFS('6. Details'!$K$5:$K$3624,'6. Details'!$C$5:$C$3624,"Total Overhead Cost",'6. Details'!$A$5:$A$3624,'5. summary of exp'!$A78)</f>
        <v>33600000</v>
      </c>
      <c r="M78" s="768">
        <f>SUMIFS('6. Details'!$L$5:$L$3624,'6. Details'!$C$5:$C$3624,"Total Overhead Cost",'6. Details'!$A$5:$A$3624,'5. summary of exp'!$A78)</f>
        <v>0</v>
      </c>
      <c r="N78" s="768">
        <f>SUMIFS('6. Details'!$I$5:$I$3624,'6. Details'!$C$5:$C$3624,"Total",'6. Details'!$A$5:$A$3624,'5. summary of exp'!$A78)</f>
        <v>4232000000</v>
      </c>
      <c r="O78" s="768">
        <f>SUMIFS('6. Details'!$J$5:$J$3624,'6. Details'!$C$5:$C$3624,"Total",'6. Details'!$A$5:$A$3624,'5. summary of exp'!$A78)</f>
        <v>839339859</v>
      </c>
      <c r="P78" s="768">
        <f>SUMIFS('6. Details'!$M$5:$M$3624,'6. Details'!$C$5:$C$3624,"Total",'6. Details'!$A$5:$A$3624,'5. summary of exp'!$A78)</f>
        <v>3645000000</v>
      </c>
      <c r="Q78" s="768">
        <f>SUMIFS('6. Details'!$K$5:$K$3624,'6. Details'!$C$5:$C$3624,"Total",'6. Details'!$A$5:$A$3624,'5. summary of exp'!$A78)</f>
        <v>145000000</v>
      </c>
      <c r="R78" s="768">
        <f>SUMIFS('6. Details'!$L$5:$L$3624,'6. Details'!$C$5:$C$3624,"Total",'6. Details'!$A$5:$A$3624,'5. summary of exp'!$A78)</f>
        <v>3500000000</v>
      </c>
      <c r="S78" s="768">
        <f t="shared" si="6"/>
        <v>3819475220</v>
      </c>
    </row>
    <row r="79" spans="1:19" x14ac:dyDescent="0.25">
      <c r="A79" s="770" t="s">
        <v>590</v>
      </c>
      <c r="B79" s="767" t="s">
        <v>938</v>
      </c>
      <c r="C79" s="768">
        <f>SUMIFS('6. Details'!$I$5:$I$3624,'6. Details'!$C$5:$C$3624,"Consolidated Salary",'6. Details'!$A$5:$A$3624,'5. summary of exp'!$A79)</f>
        <v>0</v>
      </c>
      <c r="D79" s="768">
        <f>SUMIFS('6. Details'!$M$5:$M$3624,'6. Details'!$C$5:$C$3624,"Consolidated Salary",'6. Details'!$A$5:$A$3624,'5. summary of exp'!$A79)</f>
        <v>0</v>
      </c>
      <c r="E79" s="768">
        <f>SUMIFS('6. Details'!$J$5:$J$3624,'6. Details'!$C$5:$C$3624,"Consolidated Salary",'6. Details'!$A$5:$A$3624,'5. summary of exp'!$A79)</f>
        <v>0</v>
      </c>
      <c r="F79" s="768">
        <f>SUMIFS('6. Details'!$K$5:$K$3624,'6. Details'!$C$5:$C$3624,"Consolidated Salary",'6. Details'!$A$5:$A$3624,'5. summary of exp'!$A79)</f>
        <v>0</v>
      </c>
      <c r="G79" s="768">
        <f>SUMIFS('6. Details'!$L$5:$L$3624,'6. Details'!$C$5:$C$3624,"Consolidated Salary",'6. Details'!$A$5:$A$3624,'5. summary of exp'!$A79)</f>
        <v>0</v>
      </c>
      <c r="H79" s="768">
        <f>SUMIFS('6. Details'!$I$5:$I$3624,'6. Details'!$C$5:$C$3624,"Total Overhead Cost",'6. Details'!$A$5:$A$3624,'5. summary of exp'!$A79)</f>
        <v>0</v>
      </c>
      <c r="I79" s="768">
        <f>SUMIFS('6. Details'!$J$5:$J$3624,'6. Details'!$C$5:$C$3624,"Total Overhead Cost",'6. Details'!$A$5:$A$3624,'5. summary of exp'!$A79)</f>
        <v>0</v>
      </c>
      <c r="J79" s="768">
        <f>SUMIFS('6. Details'!$M$5:$M$3624,'6. Details'!$C$5:$C$3624,"Total Overhead Cost",'6. Details'!$A$5:$A$3624,'5. summary of exp'!$A79)</f>
        <v>0</v>
      </c>
      <c r="K79" s="768">
        <f t="shared" si="7"/>
        <v>0</v>
      </c>
      <c r="L79" s="768">
        <f>SUMIFS('6. Details'!$K$5:$K$3624,'6. Details'!$C$5:$C$3624,"Total Overhead Cost",'6. Details'!$A$5:$A$3624,'5. summary of exp'!$A79)</f>
        <v>0</v>
      </c>
      <c r="M79" s="768">
        <f>SUMIFS('6. Details'!$L$5:$L$3624,'6. Details'!$C$5:$C$3624,"Total Overhead Cost",'6. Details'!$A$5:$A$3624,'5. summary of exp'!$A79)</f>
        <v>0</v>
      </c>
      <c r="N79" s="768">
        <f>SUMIFS('6. Details'!$I$5:$I$3624,'6. Details'!$C$5:$C$3624,"Total",'6. Details'!$A$5:$A$3624,'5. summary of exp'!$A79)</f>
        <v>0</v>
      </c>
      <c r="O79" s="768">
        <f>SUMIFS('6. Details'!$J$5:$J$3624,'6. Details'!$C$5:$C$3624,"Total",'6. Details'!$A$5:$A$3624,'5. summary of exp'!$A79)</f>
        <v>0</v>
      </c>
      <c r="P79" s="768">
        <f>SUMIFS('6. Details'!$M$5:$M$3624,'6. Details'!$C$5:$C$3624,"Total",'6. Details'!$A$5:$A$3624,'5. summary of exp'!$A79)</f>
        <v>0</v>
      </c>
      <c r="Q79" s="768">
        <f>SUMIFS('6. Details'!$K$5:$K$3624,'6. Details'!$C$5:$C$3624,"Total",'6. Details'!$A$5:$A$3624,'5. summary of exp'!$A79)</f>
        <v>0</v>
      </c>
      <c r="R79" s="768">
        <f>SUMIFS('6. Details'!$L$5:$L$3624,'6. Details'!$C$5:$C$3624,"Total",'6. Details'!$A$5:$A$3624,'5. summary of exp'!$A79)</f>
        <v>0</v>
      </c>
      <c r="S79" s="768">
        <f t="shared" si="6"/>
        <v>0</v>
      </c>
    </row>
    <row r="80" spans="1:19" x14ac:dyDescent="0.25">
      <c r="A80" s="766" t="s">
        <v>447</v>
      </c>
      <c r="B80" s="767" t="s">
        <v>845</v>
      </c>
      <c r="C80" s="768">
        <f>SUMIFS('6. Details'!$I$5:$I$3624,'6. Details'!$C$5:$C$3624,"Consolidated Salary",'6. Details'!$A$5:$A$3624,'5. summary of exp'!$A80)</f>
        <v>19003000</v>
      </c>
      <c r="D80" s="768">
        <f>SUMIFS('6. Details'!$M$5:$M$3624,'6. Details'!$C$5:$C$3624,"Consolidated Salary",'6. Details'!$A$5:$A$3624,'5. summary of exp'!$A80)</f>
        <v>19003000</v>
      </c>
      <c r="E80" s="768">
        <f>SUMIFS('6. Details'!$J$5:$J$3624,'6. Details'!$C$5:$C$3624,"Consolidated Salary",'6. Details'!$A$5:$A$3624,'5. summary of exp'!$A80)</f>
        <v>6984328</v>
      </c>
      <c r="F80" s="768">
        <f>SUMIFS('6. Details'!$K$5:$K$3624,'6. Details'!$C$5:$C$3624,"Consolidated Salary",'6. Details'!$A$5:$A$3624,'5. summary of exp'!$A80)</f>
        <v>19003000</v>
      </c>
      <c r="G80" s="768">
        <f>SUMIFS('6. Details'!$L$5:$L$3624,'6. Details'!$C$5:$C$3624,"Consolidated Salary",'6. Details'!$A$5:$A$3624,'5. summary of exp'!$A80)</f>
        <v>0</v>
      </c>
      <c r="H80" s="768">
        <f>SUMIFS('6. Details'!$I$5:$I$3624,'6. Details'!$C$5:$C$3624,"Total Overhead Cost",'6. Details'!$A$5:$A$3624,'5. summary of exp'!$A80)</f>
        <v>6675000</v>
      </c>
      <c r="I80" s="768">
        <f>SUMIFS('6. Details'!$J$5:$J$3624,'6. Details'!$C$5:$C$3624,"Total Overhead Cost",'6. Details'!$A$5:$A$3624,'5. summary of exp'!$A80)</f>
        <v>612500</v>
      </c>
      <c r="J80" s="768">
        <f>SUMIFS('6. Details'!$M$5:$M$3624,'6. Details'!$C$5:$C$3624,"Total Overhead Cost",'6. Details'!$A$5:$A$3624,'5. summary of exp'!$A80)</f>
        <v>5800000</v>
      </c>
      <c r="K80" s="768">
        <f t="shared" si="7"/>
        <v>24803000</v>
      </c>
      <c r="L80" s="768">
        <f>SUMIFS('6. Details'!$K$5:$K$3624,'6. Details'!$C$5:$C$3624,"Total Overhead Cost",'6. Details'!$A$5:$A$3624,'5. summary of exp'!$A80)</f>
        <v>5800000</v>
      </c>
      <c r="M80" s="768">
        <f>SUMIFS('6. Details'!$L$5:$L$3624,'6. Details'!$C$5:$C$3624,"Total Overhead Cost",'6. Details'!$A$5:$A$3624,'5. summary of exp'!$A80)</f>
        <v>0</v>
      </c>
      <c r="N80" s="768">
        <f>SUMIFS('6. Details'!$I$5:$I$3624,'6. Details'!$C$5:$C$3624,"Total",'6. Details'!$A$5:$A$3624,'5. summary of exp'!$A80)</f>
        <v>39000000</v>
      </c>
      <c r="O80" s="768">
        <f>SUMIFS('6. Details'!$J$5:$J$3624,'6. Details'!$C$5:$C$3624,"Total",'6. Details'!$A$5:$A$3624,'5. summary of exp'!$A80)</f>
        <v>5985000</v>
      </c>
      <c r="P80" s="768">
        <f>SUMIFS('6. Details'!$M$5:$M$3624,'6. Details'!$C$5:$C$3624,"Total",'6. Details'!$A$5:$A$3624,'5. summary of exp'!$A80)</f>
        <v>14000000</v>
      </c>
      <c r="Q80" s="768">
        <f>SUMIFS('6. Details'!$K$5:$K$3624,'6. Details'!$C$5:$C$3624,"Total",'6. Details'!$A$5:$A$3624,'5. summary of exp'!$A80)</f>
        <v>14000000</v>
      </c>
      <c r="R80" s="768">
        <f>SUMIFS('6. Details'!$L$5:$L$3624,'6. Details'!$C$5:$C$3624,"Total",'6. Details'!$A$5:$A$3624,'5. summary of exp'!$A80)</f>
        <v>0</v>
      </c>
      <c r="S80" s="768">
        <f t="shared" si="6"/>
        <v>38803000</v>
      </c>
    </row>
    <row r="81" spans="1:19" x14ac:dyDescent="0.25">
      <c r="A81" s="766" t="s">
        <v>427</v>
      </c>
      <c r="B81" s="767" t="s">
        <v>846</v>
      </c>
      <c r="C81" s="768">
        <f>SUMIFS('6. Details'!$I$5:$I$3624,'6. Details'!$C$5:$C$3624,"Consolidated Salary",'6. Details'!$A$5:$A$3624,'5. summary of exp'!$A81)</f>
        <v>22422590</v>
      </c>
      <c r="D81" s="768">
        <f>SUMIFS('6. Details'!$M$5:$M$3624,'6. Details'!$C$5:$C$3624,"Consolidated Salary",'6. Details'!$A$5:$A$3624,'5. summary of exp'!$A81)</f>
        <v>22422590</v>
      </c>
      <c r="E81" s="768">
        <f>SUMIFS('6. Details'!$J$5:$J$3624,'6. Details'!$C$5:$C$3624,"Consolidated Salary",'6. Details'!$A$5:$A$3624,'5. summary of exp'!$A81)</f>
        <v>8741391</v>
      </c>
      <c r="F81" s="768">
        <f>SUMIFS('6. Details'!$K$5:$K$3624,'6. Details'!$C$5:$C$3624,"Consolidated Salary",'6. Details'!$A$5:$A$3624,'5. summary of exp'!$A81)</f>
        <v>22422590</v>
      </c>
      <c r="G81" s="768">
        <f>SUMIFS('6. Details'!$L$5:$L$3624,'6. Details'!$C$5:$C$3624,"Consolidated Salary",'6. Details'!$A$5:$A$3624,'5. summary of exp'!$A81)</f>
        <v>0</v>
      </c>
      <c r="H81" s="768">
        <f>SUMIFS('6. Details'!$I$5:$I$3624,'6. Details'!$C$5:$C$3624,"Total Overhead Cost",'6. Details'!$A$5:$A$3624,'5. summary of exp'!$A81)</f>
        <v>0</v>
      </c>
      <c r="I81" s="768">
        <f>SUMIFS('6. Details'!$J$5:$J$3624,'6. Details'!$C$5:$C$3624,"Total Overhead Cost",'6. Details'!$A$5:$A$3624,'5. summary of exp'!$A81)</f>
        <v>0</v>
      </c>
      <c r="J81" s="768">
        <f>SUMIFS('6. Details'!$M$5:$M$3624,'6. Details'!$C$5:$C$3624,"Total Overhead Cost",'6. Details'!$A$5:$A$3624,'5. summary of exp'!$A81)</f>
        <v>0</v>
      </c>
      <c r="K81" s="768">
        <f t="shared" si="7"/>
        <v>22422590</v>
      </c>
      <c r="L81" s="768">
        <f>SUMIFS('6. Details'!$K$5:$K$3624,'6. Details'!$C$5:$C$3624,"Total Overhead Cost",'6. Details'!$A$5:$A$3624,'5. summary of exp'!$A81)</f>
        <v>0</v>
      </c>
      <c r="M81" s="768">
        <f>SUMIFS('6. Details'!$L$5:$L$3624,'6. Details'!$C$5:$C$3624,"Total Overhead Cost",'6. Details'!$A$5:$A$3624,'5. summary of exp'!$A81)</f>
        <v>0</v>
      </c>
      <c r="N81" s="768">
        <f>SUMIFS('6. Details'!$I$5:$I$3624,'6. Details'!$C$5:$C$3624,"Total",'6. Details'!$A$5:$A$3624,'5. summary of exp'!$A81)</f>
        <v>20000000</v>
      </c>
      <c r="O81" s="768">
        <f>SUMIFS('6. Details'!$J$5:$J$3624,'6. Details'!$C$5:$C$3624,"Total",'6. Details'!$A$5:$A$3624,'5. summary of exp'!$A81)</f>
        <v>3500000</v>
      </c>
      <c r="P81" s="768">
        <f>SUMIFS('6. Details'!$M$5:$M$3624,'6. Details'!$C$5:$C$3624,"Total",'6. Details'!$A$5:$A$3624,'5. summary of exp'!$A81)</f>
        <v>20000000</v>
      </c>
      <c r="Q81" s="768">
        <f>SUMIFS('6. Details'!$K$5:$K$3624,'6. Details'!$C$5:$C$3624,"Total",'6. Details'!$A$5:$A$3624,'5. summary of exp'!$A81)</f>
        <v>20000000</v>
      </c>
      <c r="R81" s="768">
        <f>SUMIFS('6. Details'!$L$5:$L$3624,'6. Details'!$C$5:$C$3624,"Total",'6. Details'!$A$5:$A$3624,'5. summary of exp'!$A81)</f>
        <v>0</v>
      </c>
      <c r="S81" s="768">
        <f t="shared" si="6"/>
        <v>42422590</v>
      </c>
    </row>
    <row r="82" spans="1:19" x14ac:dyDescent="0.25">
      <c r="A82" s="766" t="s">
        <v>57</v>
      </c>
      <c r="B82" s="767" t="s">
        <v>847</v>
      </c>
      <c r="C82" s="768">
        <f>SUMIFS('6. Details'!$I$5:$I$3624,'6. Details'!$C$5:$C$3624,"Consolidated Salary",'6. Details'!$A$5:$A$3624,'5. summary of exp'!$A82)</f>
        <v>4121110</v>
      </c>
      <c r="D82" s="768">
        <f>SUMIFS('6. Details'!$M$5:$M$3624,'6. Details'!$C$5:$C$3624,"Consolidated Salary",'6. Details'!$A$5:$A$3624,'5. summary of exp'!$A82)</f>
        <v>2121110</v>
      </c>
      <c r="E82" s="768">
        <f>SUMIFS('6. Details'!$J$5:$J$3624,'6. Details'!$C$5:$C$3624,"Consolidated Salary",'6. Details'!$A$5:$A$3624,'5. summary of exp'!$A82)</f>
        <v>369743</v>
      </c>
      <c r="F82" s="768">
        <f>SUMIFS('6. Details'!$K$5:$K$3624,'6. Details'!$C$5:$C$3624,"Consolidated Salary",'6. Details'!$A$5:$A$3624,'5. summary of exp'!$A82)</f>
        <v>2121110</v>
      </c>
      <c r="G82" s="768">
        <f>SUMIFS('6. Details'!$L$5:$L$3624,'6. Details'!$C$5:$C$3624,"Consolidated Salary",'6. Details'!$A$5:$A$3624,'5. summary of exp'!$A82)</f>
        <v>0</v>
      </c>
      <c r="H82" s="768">
        <f>SUMIFS('6. Details'!$I$5:$I$3624,'6. Details'!$C$5:$C$3624,"Total Overhead Cost",'6. Details'!$A$5:$A$3624,'5. summary of exp'!$A82)</f>
        <v>0</v>
      </c>
      <c r="I82" s="768">
        <f>SUMIFS('6. Details'!$J$5:$J$3624,'6. Details'!$C$5:$C$3624,"Total Overhead Cost",'6. Details'!$A$5:$A$3624,'5. summary of exp'!$A82)</f>
        <v>0</v>
      </c>
      <c r="J82" s="768">
        <f>SUMIFS('6. Details'!$M$5:$M$3624,'6. Details'!$C$5:$C$3624,"Total Overhead Cost",'6. Details'!$A$5:$A$3624,'5. summary of exp'!$A82)</f>
        <v>0</v>
      </c>
      <c r="K82" s="768">
        <f t="shared" si="7"/>
        <v>2121110</v>
      </c>
      <c r="L82" s="768">
        <f>SUMIFS('6. Details'!$K$5:$K$3624,'6. Details'!$C$5:$C$3624,"Total Overhead Cost",'6. Details'!$A$5:$A$3624,'5. summary of exp'!$A82)</f>
        <v>0</v>
      </c>
      <c r="M82" s="768">
        <f>SUMIFS('6. Details'!$L$5:$L$3624,'6. Details'!$C$5:$C$3624,"Total Overhead Cost",'6. Details'!$A$5:$A$3624,'5. summary of exp'!$A82)</f>
        <v>0</v>
      </c>
      <c r="N82" s="768">
        <f>SUMIFS('6. Details'!$I$5:$I$3624,'6. Details'!$C$5:$C$3624,"Total",'6. Details'!$A$5:$A$3624,'5. summary of exp'!$A82)</f>
        <v>20000000</v>
      </c>
      <c r="O82" s="768">
        <f>SUMIFS('6. Details'!$J$5:$J$3624,'6. Details'!$C$5:$C$3624,"Total",'6. Details'!$A$5:$A$3624,'5. summary of exp'!$A82)</f>
        <v>0</v>
      </c>
      <c r="P82" s="768">
        <f>SUMIFS('6. Details'!$M$5:$M$3624,'6. Details'!$C$5:$C$3624,"Total",'6. Details'!$A$5:$A$3624,'5. summary of exp'!$A82)</f>
        <v>0</v>
      </c>
      <c r="Q82" s="768">
        <f>SUMIFS('6. Details'!$K$5:$K$3624,'6. Details'!$C$5:$C$3624,"Total",'6. Details'!$A$5:$A$3624,'5. summary of exp'!$A82)</f>
        <v>0</v>
      </c>
      <c r="R82" s="768">
        <f>SUMIFS('6. Details'!$L$5:$L$3624,'6. Details'!$C$5:$C$3624,"Total",'6. Details'!$A$5:$A$3624,'5. summary of exp'!$A82)</f>
        <v>0</v>
      </c>
      <c r="S82" s="768">
        <f t="shared" si="6"/>
        <v>2121110</v>
      </c>
    </row>
    <row r="83" spans="1:19" x14ac:dyDescent="0.25">
      <c r="A83" s="777" t="s">
        <v>1383</v>
      </c>
      <c r="B83" s="778" t="s">
        <v>1875</v>
      </c>
      <c r="C83" s="768">
        <f>SUMIFS('6. Details'!$I$5:$I$3624,'6. Details'!$C$5:$C$3624,"Consolidated Salary",'6. Details'!$A$5:$A$3624,'5. summary of exp'!$A83)</f>
        <v>3129000</v>
      </c>
      <c r="D83" s="768">
        <f>SUMIFS('6. Details'!$M$5:$M$3624,'6. Details'!$C$5:$C$3624,"Consolidated Salary",'6. Details'!$A$5:$A$3624,'5. summary of exp'!$A83)</f>
        <v>3879000</v>
      </c>
      <c r="E83" s="768">
        <f>SUMIFS('6. Details'!$J$5:$J$3624,'6. Details'!$C$5:$C$3624,"Consolidated Salary",'6. Details'!$A$5:$A$3624,'5. summary of exp'!$A83)</f>
        <v>0</v>
      </c>
      <c r="F83" s="768">
        <f>SUMIFS('6. Details'!$K$5:$K$3624,'6. Details'!$C$5:$C$3624,"Consolidated Salary",'6. Details'!$A$5:$A$3624,'5. summary of exp'!$A83)</f>
        <v>3879000</v>
      </c>
      <c r="G83" s="768">
        <f>SUMIFS('6. Details'!$L$5:$L$3624,'6. Details'!$C$5:$C$3624,"Consolidated Salary",'6. Details'!$A$5:$A$3624,'5. summary of exp'!$A83)</f>
        <v>0</v>
      </c>
      <c r="H83" s="768">
        <f>SUMIFS('6. Details'!$I$5:$I$3624,'6. Details'!$C$5:$C$3624,"Total Overhead Cost",'6. Details'!$A$5:$A$3624,'5. summary of exp'!$A83)</f>
        <v>10000000</v>
      </c>
      <c r="I83" s="768">
        <f>SUMIFS('6. Details'!$J$5:$J$3624,'6. Details'!$C$5:$C$3624,"Total Overhead Cost",'6. Details'!$A$5:$A$3624,'5. summary of exp'!$A83)</f>
        <v>0</v>
      </c>
      <c r="J83" s="768">
        <f>SUMIFS('6. Details'!$M$5:$M$3624,'6. Details'!$C$5:$C$3624,"Total Overhead Cost",'6. Details'!$A$5:$A$3624,'5. summary of exp'!$A83)</f>
        <v>5000000</v>
      </c>
      <c r="K83" s="768">
        <f t="shared" si="7"/>
        <v>8879000</v>
      </c>
      <c r="L83" s="768">
        <f>SUMIFS('6. Details'!$K$5:$K$3624,'6. Details'!$C$5:$C$3624,"Total Overhead Cost",'6. Details'!$A$5:$A$3624,'5. summary of exp'!$A83)</f>
        <v>5000000</v>
      </c>
      <c r="M83" s="768">
        <f>SUMIFS('6. Details'!$L$5:$L$3624,'6. Details'!$C$5:$C$3624,"Total Overhead Cost",'6. Details'!$A$5:$A$3624,'5. summary of exp'!$A83)</f>
        <v>0</v>
      </c>
      <c r="N83" s="768">
        <f>SUMIFS('6. Details'!$I$5:$I$3624,'6. Details'!$C$5:$C$3624,"Total",'6. Details'!$A$5:$A$3624,'5. summary of exp'!$A83)</f>
        <v>100000000</v>
      </c>
      <c r="O83" s="768">
        <f>SUMIFS('6. Details'!$J$5:$J$3624,'6. Details'!$C$5:$C$3624,"Total",'6. Details'!$A$5:$A$3624,'5. summary of exp'!$A83)</f>
        <v>0</v>
      </c>
      <c r="P83" s="768">
        <f>SUMIFS('6. Details'!$M$5:$M$3624,'6. Details'!$C$5:$C$3624,"Total",'6. Details'!$A$5:$A$3624,'5. summary of exp'!$A83)</f>
        <v>100000000</v>
      </c>
      <c r="Q83" s="768">
        <f>SUMIFS('6. Details'!$K$5:$K$3624,'6. Details'!$C$5:$C$3624,"Total",'6. Details'!$A$5:$A$3624,'5. summary of exp'!$A83)</f>
        <v>100000000</v>
      </c>
      <c r="R83" s="768">
        <f>SUMIFS('6. Details'!$L$5:$L$3624,'6. Details'!$C$5:$C$3624,"Total",'6. Details'!$A$5:$A$3624,'5. summary of exp'!$A83)</f>
        <v>0</v>
      </c>
      <c r="S83" s="768">
        <f t="shared" si="6"/>
        <v>108879000</v>
      </c>
    </row>
    <row r="84" spans="1:19" x14ac:dyDescent="0.25">
      <c r="A84" s="779" t="s">
        <v>1339</v>
      </c>
      <c r="B84" s="767" t="s">
        <v>1408</v>
      </c>
      <c r="C84" s="768">
        <f>SUMIFS('6. Details'!$I$5:$I$3624,'6. Details'!$C$5:$C$3624,"Consolidated Salary",'6. Details'!$A$5:$A$3624,'5. summary of exp'!$A84)</f>
        <v>11591438</v>
      </c>
      <c r="D84" s="768">
        <f>SUMIFS('6. Details'!$M$5:$M$3624,'6. Details'!$C$5:$C$3624,"Consolidated Salary",'6. Details'!$A$5:$A$3624,'5. summary of exp'!$A84)</f>
        <v>78591438</v>
      </c>
      <c r="E84" s="768">
        <f>SUMIFS('6. Details'!$J$5:$J$3624,'6. Details'!$C$5:$C$3624,"Consolidated Salary",'6. Details'!$A$5:$A$3624,'5. summary of exp'!$A84)</f>
        <v>19167798</v>
      </c>
      <c r="F84" s="768">
        <f>SUMIFS('6. Details'!$K$5:$K$3624,'6. Details'!$C$5:$C$3624,"Consolidated Salary",'6. Details'!$A$5:$A$3624,'5. summary of exp'!$A84)</f>
        <v>78591438</v>
      </c>
      <c r="G84" s="768">
        <f>SUMIFS('6. Details'!$L$5:$L$3624,'6. Details'!$C$5:$C$3624,"Consolidated Salary",'6. Details'!$A$5:$A$3624,'5. summary of exp'!$A84)</f>
        <v>0</v>
      </c>
      <c r="H84" s="768">
        <f>SUMIFS('6. Details'!$I$5:$I$3624,'6. Details'!$C$5:$C$3624,"Total Overhead Cost",'6. Details'!$A$5:$A$3624,'5. summary of exp'!$A84)</f>
        <v>19000000</v>
      </c>
      <c r="I84" s="768">
        <f>SUMIFS('6. Details'!$J$5:$J$3624,'6. Details'!$C$5:$C$3624,"Total Overhead Cost",'6. Details'!$A$5:$A$3624,'5. summary of exp'!$A84)</f>
        <v>29676310</v>
      </c>
      <c r="J84" s="768">
        <f>SUMIFS('6. Details'!$M$5:$M$3624,'6. Details'!$C$5:$C$3624,"Total Overhead Cost",'6. Details'!$A$5:$A$3624,'5. summary of exp'!$A84)</f>
        <v>35000000</v>
      </c>
      <c r="K84" s="768">
        <f t="shared" si="7"/>
        <v>113591438</v>
      </c>
      <c r="L84" s="768">
        <f>SUMIFS('6. Details'!$K$5:$K$3624,'6. Details'!$C$5:$C$3624,"Total Overhead Cost",'6. Details'!$A$5:$A$3624,'5. summary of exp'!$A84)</f>
        <v>35000000</v>
      </c>
      <c r="M84" s="768">
        <f>SUMIFS('6. Details'!$L$5:$L$3624,'6. Details'!$C$5:$C$3624,"Total Overhead Cost",'6. Details'!$A$5:$A$3624,'5. summary of exp'!$A84)</f>
        <v>0</v>
      </c>
      <c r="N84" s="768">
        <f>SUMIFS('6. Details'!$I$5:$I$3624,'6. Details'!$C$5:$C$3624,"Total",'6. Details'!$A$5:$A$3624,'5. summary of exp'!$A84)</f>
        <v>6694000000</v>
      </c>
      <c r="O84" s="768">
        <f>SUMIFS('6. Details'!$J$5:$J$3624,'6. Details'!$C$5:$C$3624,"Total",'6. Details'!$A$5:$A$3624,'5. summary of exp'!$A84)</f>
        <v>2691481215</v>
      </c>
      <c r="P84" s="768">
        <f>SUMIFS('6. Details'!$M$5:$M$3624,'6. Details'!$C$5:$C$3624,"Total",'6. Details'!$A$5:$A$3624,'5. summary of exp'!$A84)</f>
        <v>5147000000</v>
      </c>
      <c r="Q84" s="768">
        <f>SUMIFS('6. Details'!$K$5:$K$3624,'6. Details'!$C$5:$C$3624,"Total",'6. Details'!$A$5:$A$3624,'5. summary of exp'!$A84)</f>
        <v>5147000000</v>
      </c>
      <c r="R84" s="768">
        <f>SUMIFS('6. Details'!$L$5:$L$3624,'6. Details'!$C$5:$C$3624,"Total",'6. Details'!$A$5:$A$3624,'5. summary of exp'!$A84)</f>
        <v>0</v>
      </c>
      <c r="S84" s="768">
        <f t="shared" si="6"/>
        <v>5260591438</v>
      </c>
    </row>
    <row r="85" spans="1:19" x14ac:dyDescent="0.25">
      <c r="A85" s="770" t="s">
        <v>1714</v>
      </c>
      <c r="B85" s="767" t="s">
        <v>848</v>
      </c>
      <c r="C85" s="768">
        <f>SUMIFS('6. Details'!$I$5:$I$3624,'6. Details'!$C$5:$C$3624,"Consolidated Salary",'6. Details'!$A$5:$A$3624,'5. summary of exp'!$A85)</f>
        <v>195410900</v>
      </c>
      <c r="D85" s="768">
        <f>SUMIFS('6. Details'!$M$5:$M$3624,'6. Details'!$C$5:$C$3624,"Consolidated Salary",'6. Details'!$A$5:$A$3624,'5. summary of exp'!$A85)</f>
        <v>165410900</v>
      </c>
      <c r="E85" s="768">
        <f>SUMIFS('6. Details'!$J$5:$J$3624,'6. Details'!$C$5:$C$3624,"Consolidated Salary",'6. Details'!$A$5:$A$3624,'5. summary of exp'!$A85)</f>
        <v>64761408</v>
      </c>
      <c r="F85" s="768">
        <f>SUMIFS('6. Details'!$K$5:$K$3624,'6. Details'!$C$5:$C$3624,"Consolidated Salary",'6. Details'!$A$5:$A$3624,'5. summary of exp'!$A85)</f>
        <v>165410900</v>
      </c>
      <c r="G85" s="768">
        <f>SUMIFS('6. Details'!$L$5:$L$3624,'6. Details'!$C$5:$C$3624,"Consolidated Salary",'6. Details'!$A$5:$A$3624,'5. summary of exp'!$A85)</f>
        <v>0</v>
      </c>
      <c r="H85" s="768">
        <f>SUMIFS('6. Details'!$I$5:$I$3624,'6. Details'!$C$5:$C$3624,"Total Overhead Cost",'6. Details'!$A$5:$A$3624,'5. summary of exp'!$A85)</f>
        <v>329150000</v>
      </c>
      <c r="I85" s="768">
        <f>SUMIFS('6. Details'!$J$5:$J$3624,'6. Details'!$C$5:$C$3624,"Total Overhead Cost",'6. Details'!$A$5:$A$3624,'5. summary of exp'!$A85)</f>
        <v>134177500</v>
      </c>
      <c r="J85" s="768">
        <f>SUMIFS('6. Details'!$M$5:$M$3624,'6. Details'!$C$5:$C$3624,"Total Overhead Cost",'6. Details'!$A$5:$A$3624,'5. summary of exp'!$A85)</f>
        <v>329150000</v>
      </c>
      <c r="K85" s="768">
        <f t="shared" si="7"/>
        <v>494560900</v>
      </c>
      <c r="L85" s="768">
        <f>SUMIFS('6. Details'!$K$5:$K$3624,'6. Details'!$C$5:$C$3624,"Total Overhead Cost",'6. Details'!$A$5:$A$3624,'5. summary of exp'!$A85)</f>
        <v>329150000</v>
      </c>
      <c r="M85" s="768">
        <f>SUMIFS('6. Details'!$L$5:$L$3624,'6. Details'!$C$5:$C$3624,"Total Overhead Cost",'6. Details'!$A$5:$A$3624,'5. summary of exp'!$A85)</f>
        <v>0</v>
      </c>
      <c r="N85" s="768">
        <f>SUMIFS('6. Details'!$I$5:$I$3624,'6. Details'!$C$5:$C$3624,"Total",'6. Details'!$A$5:$A$3624,'5. summary of exp'!$A85)</f>
        <v>555000000</v>
      </c>
      <c r="O85" s="768">
        <f>SUMIFS('6. Details'!$J$5:$J$3624,'6. Details'!$C$5:$C$3624,"Total",'6. Details'!$A$5:$A$3624,'5. summary of exp'!$A85)</f>
        <v>855661000</v>
      </c>
      <c r="P85" s="768">
        <f>SUMIFS('6. Details'!$M$5:$M$3624,'6. Details'!$C$5:$C$3624,"Total",'6. Details'!$A$5:$A$3624,'5. summary of exp'!$A85)</f>
        <v>1502000000</v>
      </c>
      <c r="Q85" s="768">
        <f>SUMIFS('6. Details'!$K$5:$K$3624,'6. Details'!$C$5:$C$3624,"Total",'6. Details'!$A$5:$A$3624,'5. summary of exp'!$A85)</f>
        <v>1472000000</v>
      </c>
      <c r="R85" s="768">
        <f>SUMIFS('6. Details'!$L$5:$L$3624,'6. Details'!$C$5:$C$3624,"Total",'6. Details'!$A$5:$A$3624,'5. summary of exp'!$A85)</f>
        <v>30000000</v>
      </c>
      <c r="S85" s="768">
        <f t="shared" si="6"/>
        <v>1996560900</v>
      </c>
    </row>
    <row r="86" spans="1:19" x14ac:dyDescent="0.25">
      <c r="A86" s="770" t="s">
        <v>1840</v>
      </c>
      <c r="B86" s="767" t="s">
        <v>1857</v>
      </c>
      <c r="C86" s="768">
        <f>SUMIFS('6. Details'!$I$5:$I$3624,'6. Details'!$C$5:$C$3624,"Consolidated Salary",'6. Details'!$A$5:$A$3624,'5. summary of exp'!$A86)</f>
        <v>0</v>
      </c>
      <c r="D86" s="768">
        <f>SUMIFS('6. Details'!$M$5:$M$3624,'6. Details'!$C$5:$C$3624,"Consolidated Salary",'6. Details'!$A$5:$A$3624,'5. summary of exp'!$A86)</f>
        <v>30000000</v>
      </c>
      <c r="E86" s="768">
        <f>SUMIFS('6. Details'!$J$5:$J$3624,'6. Details'!$C$5:$C$3624,"Consolidated Salary",'6. Details'!$A$5:$A$3624,'5. summary of exp'!$A86)</f>
        <v>0</v>
      </c>
      <c r="F86" s="768">
        <f>SUMIFS('6. Details'!$K$5:$K$3624,'6. Details'!$C$5:$C$3624,"Consolidated Salary",'6. Details'!$A$5:$A$3624,'5. summary of exp'!$A86)</f>
        <v>30000000</v>
      </c>
      <c r="G86" s="768">
        <f>SUMIFS('6. Details'!$L$5:$L$3624,'6. Details'!$C$5:$C$3624,"Consolidated Salary",'6. Details'!$A$5:$A$3624,'5. summary of exp'!$A86)</f>
        <v>0</v>
      </c>
      <c r="H86" s="768">
        <f>SUMIFS('6. Details'!$I$5:$I$3624,'6. Details'!$C$5:$C$3624,"Total Overhead Cost",'6. Details'!$A$5:$A$3624,'5. summary of exp'!$A86)</f>
        <v>0</v>
      </c>
      <c r="I86" s="768">
        <f>SUMIFS('6. Details'!$J$5:$J$3624,'6. Details'!$C$5:$C$3624,"Total Overhead Cost",'6. Details'!$A$5:$A$3624,'5. summary of exp'!$A86)</f>
        <v>0</v>
      </c>
      <c r="J86" s="768">
        <f>SUMIFS('6. Details'!$M$5:$M$3624,'6. Details'!$C$5:$C$3624,"Total Overhead Cost",'6. Details'!$A$5:$A$3624,'5. summary of exp'!$A86)</f>
        <v>52250000</v>
      </c>
      <c r="K86" s="768">
        <f t="shared" si="7"/>
        <v>82250000</v>
      </c>
      <c r="L86" s="768">
        <f>SUMIFS('6. Details'!$K$5:$K$3624,'6. Details'!$C$5:$C$3624,"Total Overhead Cost",'6. Details'!$A$5:$A$3624,'5. summary of exp'!$A86)</f>
        <v>52250000</v>
      </c>
      <c r="M86" s="768">
        <f>SUMIFS('6. Details'!$L$5:$L$3624,'6. Details'!$C$5:$C$3624,"Total Overhead Cost",'6. Details'!$A$5:$A$3624,'5. summary of exp'!$A86)</f>
        <v>0</v>
      </c>
      <c r="N86" s="768">
        <f>SUMIFS('6. Details'!$I$5:$I$3624,'6. Details'!$C$5:$C$3624,"Total",'6. Details'!$A$5:$A$3624,'5. summary of exp'!$A86)</f>
        <v>0</v>
      </c>
      <c r="O86" s="768">
        <f>SUMIFS('6. Details'!$J$5:$J$3624,'6. Details'!$C$5:$C$3624,"Total",'6. Details'!$A$5:$A$3624,'5. summary of exp'!$A86)</f>
        <v>0</v>
      </c>
      <c r="P86" s="768">
        <f>SUMIFS('6. Details'!$M$5:$M$3624,'6. Details'!$C$5:$C$3624,"Total",'6. Details'!$A$5:$A$3624,'5. summary of exp'!$A86)</f>
        <v>0</v>
      </c>
      <c r="Q86" s="768">
        <f>SUMIFS('6. Details'!$K$5:$K$3624,'6. Details'!$C$5:$C$3624,"Total",'6. Details'!$A$5:$A$3624,'5. summary of exp'!$A86)</f>
        <v>0</v>
      </c>
      <c r="R86" s="768">
        <f>SUMIFS('6. Details'!$L$5:$L$3624,'6. Details'!$C$5:$C$3624,"Total",'6. Details'!$A$5:$A$3624,'5. summary of exp'!$A86)</f>
        <v>0</v>
      </c>
      <c r="S86" s="768">
        <f t="shared" si="6"/>
        <v>82250000</v>
      </c>
    </row>
    <row r="87" spans="1:19" x14ac:dyDescent="0.25">
      <c r="A87" s="770" t="s">
        <v>1843</v>
      </c>
      <c r="B87" s="767" t="s">
        <v>1858</v>
      </c>
      <c r="C87" s="768">
        <f>SUMIFS('6. Details'!$I$5:$I$3624,'6. Details'!$C$5:$C$3624,"Consolidated Salary",'6. Details'!$A$5:$A$3624,'5. summary of exp'!$A87)</f>
        <v>0</v>
      </c>
      <c r="D87" s="768">
        <f>SUMIFS('6. Details'!$M$5:$M$3624,'6. Details'!$C$5:$C$3624,"Consolidated Salary",'6. Details'!$A$5:$A$3624,'5. summary of exp'!$A87)</f>
        <v>0</v>
      </c>
      <c r="E87" s="768">
        <f>SUMIFS('6. Details'!$J$5:$J$3624,'6. Details'!$C$5:$C$3624,"Consolidated Salary",'6. Details'!$A$5:$A$3624,'5. summary of exp'!$A87)</f>
        <v>0</v>
      </c>
      <c r="F87" s="768">
        <f>SUMIFS('6. Details'!$K$5:$K$3624,'6. Details'!$C$5:$C$3624,"Consolidated Salary",'6. Details'!$A$5:$A$3624,'5. summary of exp'!$A87)</f>
        <v>0</v>
      </c>
      <c r="G87" s="768">
        <f>SUMIFS('6. Details'!$L$5:$L$3624,'6. Details'!$C$5:$C$3624,"Consolidated Salary",'6. Details'!$A$5:$A$3624,'5. summary of exp'!$A87)</f>
        <v>0</v>
      </c>
      <c r="H87" s="768">
        <f>SUMIFS('6. Details'!$I$5:$I$3624,'6. Details'!$C$5:$C$3624,"Total Overhead Cost",'6. Details'!$A$5:$A$3624,'5. summary of exp'!$A87)</f>
        <v>0</v>
      </c>
      <c r="I87" s="768">
        <f>SUMIFS('6. Details'!$J$5:$J$3624,'6. Details'!$C$5:$C$3624,"Total Overhead Cost",'6. Details'!$A$5:$A$3624,'5. summary of exp'!$A87)</f>
        <v>0</v>
      </c>
      <c r="J87" s="768">
        <f>SUMIFS('6. Details'!$M$5:$M$3624,'6. Details'!$C$5:$C$3624,"Total Overhead Cost",'6. Details'!$A$5:$A$3624,'5. summary of exp'!$A87)</f>
        <v>1500000</v>
      </c>
      <c r="K87" s="768">
        <f t="shared" si="7"/>
        <v>1500000</v>
      </c>
      <c r="L87" s="768">
        <f>SUMIFS('6. Details'!$K$5:$K$3624,'6. Details'!$C$5:$C$3624,"Total Overhead Cost",'6. Details'!$A$5:$A$3624,'5. summary of exp'!$A87)</f>
        <v>1500000</v>
      </c>
      <c r="M87" s="768">
        <f>SUMIFS('6. Details'!$L$5:$L$3624,'6. Details'!$C$5:$C$3624,"Total Overhead Cost",'6. Details'!$A$5:$A$3624,'5. summary of exp'!$A87)</f>
        <v>0</v>
      </c>
      <c r="N87" s="768">
        <f>SUMIFS('6. Details'!$I$5:$I$3624,'6. Details'!$C$5:$C$3624,"Total",'6. Details'!$A$5:$A$3624,'5. summary of exp'!$A87)</f>
        <v>0</v>
      </c>
      <c r="O87" s="768">
        <f>SUMIFS('6. Details'!$J$5:$J$3624,'6. Details'!$C$5:$C$3624,"Total",'6. Details'!$A$5:$A$3624,'5. summary of exp'!$A87)</f>
        <v>0</v>
      </c>
      <c r="P87" s="768">
        <f>SUMIFS('6. Details'!$M$5:$M$3624,'6. Details'!$C$5:$C$3624,"Total",'6. Details'!$A$5:$A$3624,'5. summary of exp'!$A87)</f>
        <v>0</v>
      </c>
      <c r="Q87" s="768">
        <f>SUMIFS('6. Details'!$K$5:$K$3624,'6. Details'!$C$5:$C$3624,"Total",'6. Details'!$A$5:$A$3624,'5. summary of exp'!$A87)</f>
        <v>0</v>
      </c>
      <c r="R87" s="768">
        <f>SUMIFS('6. Details'!$L$5:$L$3624,'6. Details'!$C$5:$C$3624,"Total",'6. Details'!$A$5:$A$3624,'5. summary of exp'!$A87)</f>
        <v>0</v>
      </c>
      <c r="S87" s="768">
        <f t="shared" si="6"/>
        <v>1500000</v>
      </c>
    </row>
    <row r="88" spans="1:19" x14ac:dyDescent="0.25">
      <c r="A88" s="766" t="s">
        <v>0</v>
      </c>
      <c r="B88" s="778" t="s">
        <v>1409</v>
      </c>
      <c r="C88" s="768">
        <f>SUMIFS('6. Details'!$I$5:$I$3624,'6. Details'!$C$5:$C$3624,"Consolidated Salary",'6. Details'!$A$5:$A$3624,'5. summary of exp'!$A88)</f>
        <v>397508010</v>
      </c>
      <c r="D88" s="768">
        <f>SUMIFS('6. Details'!$M$5:$M$3624,'6. Details'!$C$5:$C$3624,"Consolidated Salary",'6. Details'!$A$5:$A$3624,'5. summary of exp'!$A88)</f>
        <v>367508010</v>
      </c>
      <c r="E88" s="768">
        <f>SUMIFS('6. Details'!$J$5:$J$3624,'6. Details'!$C$5:$C$3624,"Consolidated Salary",'6. Details'!$A$5:$A$3624,'5. summary of exp'!$A88)</f>
        <v>148964191</v>
      </c>
      <c r="F88" s="768">
        <f>SUMIFS('6. Details'!$K$5:$K$3624,'6. Details'!$C$5:$C$3624,"Consolidated Salary",'6. Details'!$A$5:$A$3624,'5. summary of exp'!$A88)</f>
        <v>367508010</v>
      </c>
      <c r="G88" s="768">
        <f>SUMIFS('6. Details'!$L$5:$L$3624,'6. Details'!$C$5:$C$3624,"Consolidated Salary",'6. Details'!$A$5:$A$3624,'5. summary of exp'!$A88)</f>
        <v>0</v>
      </c>
      <c r="H88" s="768">
        <f>SUMIFS('6. Details'!$I$5:$I$3624,'6. Details'!$C$5:$C$3624,"Total Overhead Cost",'6. Details'!$A$5:$A$3624,'5. summary of exp'!$A88)</f>
        <v>43173000</v>
      </c>
      <c r="I88" s="768">
        <f>SUMIFS('6. Details'!$J$5:$J$3624,'6. Details'!$C$5:$C$3624,"Total Overhead Cost",'6. Details'!$A$5:$A$3624,'5. summary of exp'!$A88)</f>
        <v>3500000</v>
      </c>
      <c r="J88" s="768">
        <f>SUMIFS('6. Details'!$M$5:$M$3624,'6. Details'!$C$5:$C$3624,"Total Overhead Cost",'6. Details'!$A$5:$A$3624,'5. summary of exp'!$A88)</f>
        <v>23773000</v>
      </c>
      <c r="K88" s="768">
        <f t="shared" si="7"/>
        <v>391281010</v>
      </c>
      <c r="L88" s="768">
        <f>SUMIFS('6. Details'!$K$5:$K$3624,'6. Details'!$C$5:$C$3624,"Total Overhead Cost",'6. Details'!$A$5:$A$3624,'5. summary of exp'!$A88)</f>
        <v>23773000</v>
      </c>
      <c r="M88" s="768">
        <f>SUMIFS('6. Details'!$L$5:$L$3624,'6. Details'!$C$5:$C$3624,"Total Overhead Cost",'6. Details'!$A$5:$A$3624,'5. summary of exp'!$A88)</f>
        <v>0</v>
      </c>
      <c r="N88" s="768">
        <f>SUMIFS('6. Details'!$I$5:$I$3624,'6. Details'!$C$5:$C$3624,"Total",'6. Details'!$A$5:$A$3624,'5. summary of exp'!$A88)</f>
        <v>7080000000</v>
      </c>
      <c r="O88" s="768">
        <f>SUMIFS('6. Details'!$J$5:$J$3624,'6. Details'!$C$5:$C$3624,"Total",'6. Details'!$A$5:$A$3624,'5. summary of exp'!$A88)</f>
        <v>1726152838</v>
      </c>
      <c r="P88" s="768">
        <f>SUMIFS('6. Details'!$M$5:$M$3624,'6. Details'!$C$5:$C$3624,"Total",'6. Details'!$A$5:$A$3624,'5. summary of exp'!$A88)</f>
        <v>4856000000</v>
      </c>
      <c r="Q88" s="768">
        <f>SUMIFS('6. Details'!$K$5:$K$3624,'6. Details'!$C$5:$C$3624,"Total",'6. Details'!$A$5:$A$3624,'5. summary of exp'!$A88)</f>
        <v>4656000000</v>
      </c>
      <c r="R88" s="768">
        <f>SUMIFS('6. Details'!$L$5:$L$3624,'6. Details'!$C$5:$C$3624,"Total",'6. Details'!$A$5:$A$3624,'5. summary of exp'!$A88)</f>
        <v>200000000</v>
      </c>
      <c r="S88" s="768">
        <f t="shared" si="6"/>
        <v>5247281010</v>
      </c>
    </row>
    <row r="89" spans="1:19" x14ac:dyDescent="0.25">
      <c r="A89" s="770" t="s">
        <v>1845</v>
      </c>
      <c r="B89" s="778" t="s">
        <v>1859</v>
      </c>
      <c r="C89" s="768">
        <f>SUMIFS('6. Details'!$I$5:$I$3624,'6. Details'!$C$5:$C$3624,"Consolidated Salary",'6. Details'!$A$5:$A$3624,'5. summary of exp'!$A89)</f>
        <v>0</v>
      </c>
      <c r="D89" s="768">
        <f>SUMIFS('6. Details'!$M$5:$M$3624,'6. Details'!$C$5:$C$3624,"Consolidated Salary",'6. Details'!$A$5:$A$3624,'5. summary of exp'!$A89)</f>
        <v>0</v>
      </c>
      <c r="E89" s="768">
        <f>SUMIFS('6. Details'!$J$5:$J$3624,'6. Details'!$C$5:$C$3624,"Consolidated Salary",'6. Details'!$A$5:$A$3624,'5. summary of exp'!$A89)</f>
        <v>0</v>
      </c>
      <c r="F89" s="768">
        <f>SUMIFS('6. Details'!$K$5:$K$3624,'6. Details'!$C$5:$C$3624,"Consolidated Salary",'6. Details'!$A$5:$A$3624,'5. summary of exp'!$A89)</f>
        <v>0</v>
      </c>
      <c r="G89" s="768">
        <f>SUMIFS('6. Details'!$L$5:$L$3624,'6. Details'!$C$5:$C$3624,"Consolidated Salary",'6. Details'!$A$5:$A$3624,'5. summary of exp'!$A89)</f>
        <v>0</v>
      </c>
      <c r="H89" s="768">
        <f>SUMIFS('6. Details'!$I$5:$I$3624,'6. Details'!$C$5:$C$3624,"Total Overhead Cost",'6. Details'!$A$5:$A$3624,'5. summary of exp'!$A89)</f>
        <v>0</v>
      </c>
      <c r="I89" s="768">
        <f>SUMIFS('6. Details'!$J$5:$J$3624,'6. Details'!$C$5:$C$3624,"Total Overhead Cost",'6. Details'!$A$5:$A$3624,'5. summary of exp'!$A89)</f>
        <v>0</v>
      </c>
      <c r="J89" s="768">
        <f>SUMIFS('6. Details'!$M$5:$M$3624,'6. Details'!$C$5:$C$3624,"Total Overhead Cost",'6. Details'!$A$5:$A$3624,'5. summary of exp'!$A89)</f>
        <v>8000000</v>
      </c>
      <c r="K89" s="768">
        <f t="shared" si="7"/>
        <v>8000000</v>
      </c>
      <c r="L89" s="768">
        <f>SUMIFS('6. Details'!$K$5:$K$3624,'6. Details'!$C$5:$C$3624,"Total Overhead Cost",'6. Details'!$A$5:$A$3624,'5. summary of exp'!$A89)</f>
        <v>8000000</v>
      </c>
      <c r="M89" s="768">
        <f>SUMIFS('6. Details'!$L$5:$L$3624,'6. Details'!$C$5:$C$3624,"Total Overhead Cost",'6. Details'!$A$5:$A$3624,'5. summary of exp'!$A89)</f>
        <v>0</v>
      </c>
      <c r="N89" s="768">
        <f>SUMIFS('6. Details'!$I$5:$I$3624,'6. Details'!$C$5:$C$3624,"Total",'6. Details'!$A$5:$A$3624,'5. summary of exp'!$A89)</f>
        <v>0</v>
      </c>
      <c r="O89" s="768">
        <f>SUMIFS('6. Details'!$J$5:$J$3624,'6. Details'!$C$5:$C$3624,"Total",'6. Details'!$A$5:$A$3624,'5. summary of exp'!$A89)</f>
        <v>0</v>
      </c>
      <c r="P89" s="768">
        <f>SUMIFS('6. Details'!$M$5:$M$3624,'6. Details'!$C$5:$C$3624,"Total",'6. Details'!$A$5:$A$3624,'5. summary of exp'!$A89)</f>
        <v>150000000</v>
      </c>
      <c r="Q89" s="768">
        <f>SUMIFS('6. Details'!$K$5:$K$3624,'6. Details'!$C$5:$C$3624,"Total",'6. Details'!$A$5:$A$3624,'5. summary of exp'!$A89)</f>
        <v>150000000</v>
      </c>
      <c r="R89" s="768">
        <f>SUMIFS('6. Details'!$L$5:$L$3624,'6. Details'!$C$5:$C$3624,"Total",'6. Details'!$A$5:$A$3624,'5. summary of exp'!$A89)</f>
        <v>0</v>
      </c>
      <c r="S89" s="768">
        <f t="shared" si="6"/>
        <v>158000000</v>
      </c>
    </row>
    <row r="90" spans="1:19" ht="12.75" customHeight="1" x14ac:dyDescent="0.25">
      <c r="A90" s="766" t="s">
        <v>395</v>
      </c>
      <c r="B90" s="767" t="s">
        <v>903</v>
      </c>
      <c r="C90" s="768">
        <f>SUMIFS('6. Details'!$I$5:$I$3624,'6. Details'!$C$5:$C$3624,"Consolidated Salary",'6. Details'!$A$5:$A$3624,'5. summary of exp'!$A90)</f>
        <v>110899600</v>
      </c>
      <c r="D90" s="768">
        <f>SUMIFS('6. Details'!$M$5:$M$3624,'6. Details'!$C$5:$C$3624,"Consolidated Salary",'6. Details'!$A$5:$A$3624,'5. summary of exp'!$A90)</f>
        <v>110899600</v>
      </c>
      <c r="E90" s="768">
        <f>SUMIFS('6. Details'!$J$5:$J$3624,'6. Details'!$C$5:$C$3624,"Consolidated Salary",'6. Details'!$A$5:$A$3624,'5. summary of exp'!$A90)</f>
        <v>38871709</v>
      </c>
      <c r="F90" s="768">
        <f>SUMIFS('6. Details'!$K$5:$K$3624,'6. Details'!$C$5:$C$3624,"Consolidated Salary",'6. Details'!$A$5:$A$3624,'5. summary of exp'!$A90)</f>
        <v>110899600</v>
      </c>
      <c r="G90" s="768">
        <f>SUMIFS('6. Details'!$L$5:$L$3624,'6. Details'!$C$5:$C$3624,"Consolidated Salary",'6. Details'!$A$5:$A$3624,'5. summary of exp'!$A90)</f>
        <v>0</v>
      </c>
      <c r="H90" s="768">
        <f>SUMIFS('6. Details'!$I$5:$I$3624,'6. Details'!$C$5:$C$3624,"Total Overhead Cost",'6. Details'!$A$5:$A$3624,'5. summary of exp'!$A90)</f>
        <v>104400000</v>
      </c>
      <c r="I90" s="768">
        <f>SUMIFS('6. Details'!$J$5:$J$3624,'6. Details'!$C$5:$C$3624,"Total Overhead Cost",'6. Details'!$A$5:$A$3624,'5. summary of exp'!$A90)</f>
        <v>8875000</v>
      </c>
      <c r="J90" s="768">
        <f>SUMIFS('6. Details'!$M$5:$M$3624,'6. Details'!$C$5:$C$3624,"Total Overhead Cost",'6. Details'!$A$5:$A$3624,'5. summary of exp'!$A90)</f>
        <v>108700000</v>
      </c>
      <c r="K90" s="768">
        <f t="shared" si="7"/>
        <v>219599600</v>
      </c>
      <c r="L90" s="768">
        <f>SUMIFS('6. Details'!$K$5:$K$3624,'6. Details'!$C$5:$C$3624,"Total Overhead Cost",'6. Details'!$A$5:$A$3624,'5. summary of exp'!$A90)</f>
        <v>108700000</v>
      </c>
      <c r="M90" s="768">
        <f>SUMIFS('6. Details'!$L$5:$L$3624,'6. Details'!$C$5:$C$3624,"Total Overhead Cost",'6. Details'!$A$5:$A$3624,'5. summary of exp'!$A90)</f>
        <v>0</v>
      </c>
      <c r="N90" s="768">
        <f>SUMIFS('6. Details'!$I$5:$I$3624,'6. Details'!$C$5:$C$3624,"Total",'6. Details'!$A$5:$A$3624,'5. summary of exp'!$A90)</f>
        <v>145000000</v>
      </c>
      <c r="O90" s="768">
        <f>SUMIFS('6. Details'!$J$5:$J$3624,'6. Details'!$C$5:$C$3624,"Total",'6. Details'!$A$5:$A$3624,'5. summary of exp'!$A90)</f>
        <v>0</v>
      </c>
      <c r="P90" s="768">
        <f>SUMIFS('6. Details'!$M$5:$M$3624,'6. Details'!$C$5:$C$3624,"Total",'6. Details'!$A$5:$A$3624,'5. summary of exp'!$A90)</f>
        <v>107000000</v>
      </c>
      <c r="Q90" s="768">
        <f>SUMIFS('6. Details'!$K$5:$K$3624,'6. Details'!$C$5:$C$3624,"Total",'6. Details'!$A$5:$A$3624,'5. summary of exp'!$A90)</f>
        <v>107000000</v>
      </c>
      <c r="R90" s="768">
        <f>SUMIFS('6. Details'!$L$5:$L$3624,'6. Details'!$C$5:$C$3624,"Total",'6. Details'!$A$5:$A$3624,'5. summary of exp'!$A90)</f>
        <v>0</v>
      </c>
      <c r="S90" s="768">
        <f t="shared" si="6"/>
        <v>326599600</v>
      </c>
    </row>
    <row r="91" spans="1:19" x14ac:dyDescent="0.25">
      <c r="A91" s="770" t="s">
        <v>398</v>
      </c>
      <c r="B91" s="767" t="s">
        <v>849</v>
      </c>
      <c r="C91" s="768">
        <f>SUMIFS('6. Details'!$I$5:$I$3624,'6. Details'!$C$5:$C$3624,"Consolidated Salary",'6. Details'!$A$5:$A$3624,'5. summary of exp'!$A91)</f>
        <v>0</v>
      </c>
      <c r="D91" s="768">
        <f>SUMIFS('6. Details'!$M$5:$M$3624,'6. Details'!$C$5:$C$3624,"Consolidated Salary",'6. Details'!$A$5:$A$3624,'5. summary of exp'!$A91)</f>
        <v>0</v>
      </c>
      <c r="E91" s="768">
        <f>SUMIFS('6. Details'!$J$5:$J$3624,'6. Details'!$C$5:$C$3624,"Consolidated Salary",'6. Details'!$A$5:$A$3624,'5. summary of exp'!$A91)</f>
        <v>0</v>
      </c>
      <c r="F91" s="768">
        <f>SUMIFS('6. Details'!$K$5:$K$3624,'6. Details'!$C$5:$C$3624,"Consolidated Salary",'6. Details'!$A$5:$A$3624,'5. summary of exp'!$A91)</f>
        <v>0</v>
      </c>
      <c r="G91" s="768">
        <f>SUMIFS('6. Details'!$L$5:$L$3624,'6. Details'!$C$5:$C$3624,"Consolidated Salary",'6. Details'!$A$5:$A$3624,'5. summary of exp'!$A91)</f>
        <v>0</v>
      </c>
      <c r="H91" s="768">
        <f>SUMIFS('6. Details'!$I$5:$I$3624,'6. Details'!$C$5:$C$3624,"Total Overhead Cost",'6. Details'!$A$5:$A$3624,'5. summary of exp'!$A91)</f>
        <v>1500000</v>
      </c>
      <c r="I91" s="768">
        <f>SUMIFS('6. Details'!$J$5:$J$3624,'6. Details'!$C$5:$C$3624,"Total Overhead Cost",'6. Details'!$A$5:$A$3624,'5. summary of exp'!$A91)</f>
        <v>525000</v>
      </c>
      <c r="J91" s="768">
        <f>SUMIFS('6. Details'!$M$5:$M$3624,'6. Details'!$C$5:$C$3624,"Total Overhead Cost",'6. Details'!$A$5:$A$3624,'5. summary of exp'!$A91)</f>
        <v>875000</v>
      </c>
      <c r="K91" s="768">
        <f t="shared" si="7"/>
        <v>875000</v>
      </c>
      <c r="L91" s="768">
        <f>SUMIFS('6. Details'!$K$5:$K$3624,'6. Details'!$C$5:$C$3624,"Total Overhead Cost",'6. Details'!$A$5:$A$3624,'5. summary of exp'!$A91)</f>
        <v>875000</v>
      </c>
      <c r="M91" s="768">
        <f>SUMIFS('6. Details'!$L$5:$L$3624,'6. Details'!$C$5:$C$3624,"Total Overhead Cost",'6. Details'!$A$5:$A$3624,'5. summary of exp'!$A91)</f>
        <v>0</v>
      </c>
      <c r="N91" s="768">
        <f>SUMIFS('6. Details'!$I$5:$I$3624,'6. Details'!$C$5:$C$3624,"Total",'6. Details'!$A$5:$A$3624,'5. summary of exp'!$A91)</f>
        <v>0</v>
      </c>
      <c r="O91" s="768">
        <f>SUMIFS('6. Details'!$J$5:$J$3624,'6. Details'!$C$5:$C$3624,"Total",'6. Details'!$A$5:$A$3624,'5. summary of exp'!$A91)</f>
        <v>0</v>
      </c>
      <c r="P91" s="768">
        <f>SUMIFS('6. Details'!$M$5:$M$3624,'6. Details'!$C$5:$C$3624,"Total",'6. Details'!$A$5:$A$3624,'5. summary of exp'!$A91)</f>
        <v>0</v>
      </c>
      <c r="Q91" s="768">
        <f>SUMIFS('6. Details'!$K$5:$K$3624,'6. Details'!$C$5:$C$3624,"Total",'6. Details'!$A$5:$A$3624,'5. summary of exp'!$A91)</f>
        <v>0</v>
      </c>
      <c r="R91" s="768">
        <f>SUMIFS('6. Details'!$L$5:$L$3624,'6. Details'!$C$5:$C$3624,"Total",'6. Details'!$A$5:$A$3624,'5. summary of exp'!$A91)</f>
        <v>0</v>
      </c>
      <c r="S91" s="768">
        <f t="shared" si="6"/>
        <v>875000</v>
      </c>
    </row>
    <row r="92" spans="1:19" x14ac:dyDescent="0.25">
      <c r="A92" s="770" t="s">
        <v>399</v>
      </c>
      <c r="B92" s="767" t="s">
        <v>850</v>
      </c>
      <c r="C92" s="768">
        <f>SUMIFS('6. Details'!$I$5:$I$3624,'6. Details'!$C$5:$C$3624,"Consolidated Salary",'6. Details'!$A$5:$A$3624,'5. summary of exp'!$A92)</f>
        <v>0</v>
      </c>
      <c r="D92" s="768">
        <f>SUMIFS('6. Details'!$M$5:$M$3624,'6. Details'!$C$5:$C$3624,"Consolidated Salary",'6. Details'!$A$5:$A$3624,'5. summary of exp'!$A92)</f>
        <v>0</v>
      </c>
      <c r="E92" s="768">
        <f>SUMIFS('6. Details'!$J$5:$J$3624,'6. Details'!$C$5:$C$3624,"Consolidated Salary",'6. Details'!$A$5:$A$3624,'5. summary of exp'!$A92)</f>
        <v>0</v>
      </c>
      <c r="F92" s="768">
        <f>SUMIFS('6. Details'!$K$5:$K$3624,'6. Details'!$C$5:$C$3624,"Consolidated Salary",'6. Details'!$A$5:$A$3624,'5. summary of exp'!$A92)</f>
        <v>0</v>
      </c>
      <c r="G92" s="768">
        <f>SUMIFS('6. Details'!$L$5:$L$3624,'6. Details'!$C$5:$C$3624,"Consolidated Salary",'6. Details'!$A$5:$A$3624,'5. summary of exp'!$A92)</f>
        <v>0</v>
      </c>
      <c r="H92" s="768">
        <f>SUMIFS('6. Details'!$I$5:$I$3624,'6. Details'!$C$5:$C$3624,"Total Overhead Cost",'6. Details'!$A$5:$A$3624,'5. summary of exp'!$A92)</f>
        <v>1800000</v>
      </c>
      <c r="I92" s="768">
        <f>SUMIFS('6. Details'!$J$5:$J$3624,'6. Details'!$C$5:$C$3624,"Total Overhead Cost",'6. Details'!$A$5:$A$3624,'5. summary of exp'!$A92)</f>
        <v>437500</v>
      </c>
      <c r="J92" s="768">
        <f>SUMIFS('6. Details'!$M$5:$M$3624,'6. Details'!$C$5:$C$3624,"Total Overhead Cost",'6. Details'!$A$5:$A$3624,'5. summary of exp'!$A92)</f>
        <v>1050000</v>
      </c>
      <c r="K92" s="768">
        <f t="shared" si="7"/>
        <v>1050000</v>
      </c>
      <c r="L92" s="768">
        <f>SUMIFS('6. Details'!$K$5:$K$3624,'6. Details'!$C$5:$C$3624,"Total Overhead Cost",'6. Details'!$A$5:$A$3624,'5. summary of exp'!$A92)</f>
        <v>1050000</v>
      </c>
      <c r="M92" s="768">
        <f>SUMIFS('6. Details'!$L$5:$L$3624,'6. Details'!$C$5:$C$3624,"Total Overhead Cost",'6. Details'!$A$5:$A$3624,'5. summary of exp'!$A92)</f>
        <v>0</v>
      </c>
      <c r="N92" s="768">
        <f>SUMIFS('6. Details'!$I$5:$I$3624,'6. Details'!$C$5:$C$3624,"Total",'6. Details'!$A$5:$A$3624,'5. summary of exp'!$A92)</f>
        <v>0</v>
      </c>
      <c r="O92" s="768">
        <f>SUMIFS('6. Details'!$J$5:$J$3624,'6. Details'!$C$5:$C$3624,"Total",'6. Details'!$A$5:$A$3624,'5. summary of exp'!$A92)</f>
        <v>0</v>
      </c>
      <c r="P92" s="768">
        <f>SUMIFS('6. Details'!$M$5:$M$3624,'6. Details'!$C$5:$C$3624,"Total",'6. Details'!$A$5:$A$3624,'5. summary of exp'!$A92)</f>
        <v>0</v>
      </c>
      <c r="Q92" s="768">
        <f>SUMIFS('6. Details'!$K$5:$K$3624,'6. Details'!$C$5:$C$3624,"Total",'6. Details'!$A$5:$A$3624,'5. summary of exp'!$A92)</f>
        <v>0</v>
      </c>
      <c r="R92" s="768">
        <f>SUMIFS('6. Details'!$L$5:$L$3624,'6. Details'!$C$5:$C$3624,"Total",'6. Details'!$A$5:$A$3624,'5. summary of exp'!$A92)</f>
        <v>0</v>
      </c>
      <c r="S92" s="768">
        <f t="shared" si="6"/>
        <v>1050000</v>
      </c>
    </row>
    <row r="93" spans="1:19" x14ac:dyDescent="0.25">
      <c r="A93" s="770" t="s">
        <v>400</v>
      </c>
      <c r="B93" s="767" t="s">
        <v>1883</v>
      </c>
      <c r="C93" s="768">
        <f>SUMIFS('6. Details'!$I$5:$I$3624,'6. Details'!$C$5:$C$3624,"Consolidated Salary",'6. Details'!$A$5:$A$3624,'5. summary of exp'!$A93)</f>
        <v>0</v>
      </c>
      <c r="D93" s="768">
        <f>SUMIFS('6. Details'!$M$5:$M$3624,'6. Details'!$C$5:$C$3624,"Consolidated Salary",'6. Details'!$A$5:$A$3624,'5. summary of exp'!$A93)</f>
        <v>0</v>
      </c>
      <c r="E93" s="768">
        <f>SUMIFS('6. Details'!$J$5:$J$3624,'6. Details'!$C$5:$C$3624,"Consolidated Salary",'6. Details'!$A$5:$A$3624,'5. summary of exp'!$A93)</f>
        <v>0</v>
      </c>
      <c r="F93" s="768">
        <f>SUMIFS('6. Details'!$K$5:$K$3624,'6. Details'!$C$5:$C$3624,"Consolidated Salary",'6. Details'!$A$5:$A$3624,'5. summary of exp'!$A93)</f>
        <v>0</v>
      </c>
      <c r="G93" s="768">
        <f>SUMIFS('6. Details'!$L$5:$L$3624,'6. Details'!$C$5:$C$3624,"Consolidated Salary",'6. Details'!$A$5:$A$3624,'5. summary of exp'!$A93)</f>
        <v>0</v>
      </c>
      <c r="H93" s="768">
        <f>SUMIFS('6. Details'!$I$5:$I$3624,'6. Details'!$C$5:$C$3624,"Total Overhead Cost",'6. Details'!$A$5:$A$3624,'5. summary of exp'!$A93)</f>
        <v>6000000</v>
      </c>
      <c r="I93" s="768">
        <f>SUMIFS('6. Details'!$J$5:$J$3624,'6. Details'!$C$5:$C$3624,"Total Overhead Cost",'6. Details'!$A$5:$A$3624,'5. summary of exp'!$A93)</f>
        <v>2250000</v>
      </c>
      <c r="J93" s="768">
        <f>SUMIFS('6. Details'!$M$5:$M$3624,'6. Details'!$C$5:$C$3624,"Total Overhead Cost",'6. Details'!$A$5:$A$3624,'5. summary of exp'!$A93)</f>
        <v>3500000</v>
      </c>
      <c r="K93" s="768">
        <f t="shared" si="7"/>
        <v>3500000</v>
      </c>
      <c r="L93" s="768">
        <f>SUMIFS('6. Details'!$K$5:$K$3624,'6. Details'!$C$5:$C$3624,"Total Overhead Cost",'6. Details'!$A$5:$A$3624,'5. summary of exp'!$A93)</f>
        <v>3500000</v>
      </c>
      <c r="M93" s="768">
        <f>SUMIFS('6. Details'!$L$5:$L$3624,'6. Details'!$C$5:$C$3624,"Total Overhead Cost",'6. Details'!$A$5:$A$3624,'5. summary of exp'!$A93)</f>
        <v>0</v>
      </c>
      <c r="N93" s="768">
        <f>SUMIFS('6. Details'!$I$5:$I$3624,'6. Details'!$C$5:$C$3624,"Total",'6. Details'!$A$5:$A$3624,'5. summary of exp'!$A93)</f>
        <v>0</v>
      </c>
      <c r="O93" s="768">
        <f>SUMIFS('6. Details'!$J$5:$J$3624,'6. Details'!$C$5:$C$3624,"Total",'6. Details'!$A$5:$A$3624,'5. summary of exp'!$A93)</f>
        <v>0</v>
      </c>
      <c r="P93" s="768">
        <f>SUMIFS('6. Details'!$M$5:$M$3624,'6. Details'!$C$5:$C$3624,"Total",'6. Details'!$A$5:$A$3624,'5. summary of exp'!$A93)</f>
        <v>0</v>
      </c>
      <c r="Q93" s="768">
        <f>SUMIFS('6. Details'!$K$5:$K$3624,'6. Details'!$C$5:$C$3624,"Total",'6. Details'!$A$5:$A$3624,'5. summary of exp'!$A93)</f>
        <v>0</v>
      </c>
      <c r="R93" s="768">
        <f>SUMIFS('6. Details'!$L$5:$L$3624,'6. Details'!$C$5:$C$3624,"Total",'6. Details'!$A$5:$A$3624,'5. summary of exp'!$A93)</f>
        <v>0</v>
      </c>
      <c r="S93" s="768">
        <f t="shared" si="6"/>
        <v>3500000</v>
      </c>
    </row>
    <row r="94" spans="1:19" x14ac:dyDescent="0.25">
      <c r="A94" s="770" t="s">
        <v>402</v>
      </c>
      <c r="B94" s="767" t="s">
        <v>904</v>
      </c>
      <c r="C94" s="768">
        <f>SUMIFS('6. Details'!$I$5:$I$3624,'6. Details'!$C$5:$C$3624,"Consolidated Salary",'6. Details'!$A$5:$A$3624,'5. summary of exp'!$A94)</f>
        <v>0</v>
      </c>
      <c r="D94" s="768">
        <f>SUMIFS('6. Details'!$M$5:$M$3624,'6. Details'!$C$5:$C$3624,"Consolidated Salary",'6. Details'!$A$5:$A$3624,'5. summary of exp'!$A94)</f>
        <v>0</v>
      </c>
      <c r="E94" s="768">
        <f>SUMIFS('6. Details'!$J$5:$J$3624,'6. Details'!$C$5:$C$3624,"Consolidated Salary",'6. Details'!$A$5:$A$3624,'5. summary of exp'!$A94)</f>
        <v>0</v>
      </c>
      <c r="F94" s="768">
        <f>SUMIFS('6. Details'!$K$5:$K$3624,'6. Details'!$C$5:$C$3624,"Consolidated Salary",'6. Details'!$A$5:$A$3624,'5. summary of exp'!$A94)</f>
        <v>0</v>
      </c>
      <c r="G94" s="768">
        <f>SUMIFS('6. Details'!$L$5:$L$3624,'6. Details'!$C$5:$C$3624,"Consolidated Salary",'6. Details'!$A$5:$A$3624,'5. summary of exp'!$A94)</f>
        <v>0</v>
      </c>
      <c r="H94" s="768">
        <f>SUMIFS('6. Details'!$I$5:$I$3624,'6. Details'!$C$5:$C$3624,"Total Overhead Cost",'6. Details'!$A$5:$A$3624,'5. summary of exp'!$A94)</f>
        <v>56000000</v>
      </c>
      <c r="I94" s="768">
        <f>SUMIFS('6. Details'!$J$5:$J$3624,'6. Details'!$C$5:$C$3624,"Total Overhead Cost",'6. Details'!$A$5:$A$3624,'5. summary of exp'!$A94)</f>
        <v>0</v>
      </c>
      <c r="J94" s="768">
        <f>SUMIFS('6. Details'!$M$5:$M$3624,'6. Details'!$C$5:$C$3624,"Total Overhead Cost",'6. Details'!$A$5:$A$3624,'5. summary of exp'!$A94)</f>
        <v>0</v>
      </c>
      <c r="K94" s="768">
        <f t="shared" si="7"/>
        <v>0</v>
      </c>
      <c r="L94" s="768">
        <f>SUMIFS('6. Details'!$K$5:$K$3624,'6. Details'!$C$5:$C$3624,"Total Overhead Cost",'6. Details'!$A$5:$A$3624,'5. summary of exp'!$A94)</f>
        <v>0</v>
      </c>
      <c r="M94" s="768">
        <f>SUMIFS('6. Details'!$L$5:$L$3624,'6. Details'!$C$5:$C$3624,"Total Overhead Cost",'6. Details'!$A$5:$A$3624,'5. summary of exp'!$A94)</f>
        <v>0</v>
      </c>
      <c r="N94" s="768">
        <f>SUMIFS('6. Details'!$I$5:$I$3624,'6. Details'!$C$5:$C$3624,"Total",'6. Details'!$A$5:$A$3624,'5. summary of exp'!$A94)</f>
        <v>25000000</v>
      </c>
      <c r="O94" s="768">
        <f>SUMIFS('6. Details'!$J$5:$J$3624,'6. Details'!$C$5:$C$3624,"Total",'6. Details'!$A$5:$A$3624,'5. summary of exp'!$A94)</f>
        <v>0</v>
      </c>
      <c r="P94" s="768">
        <f>SUMIFS('6. Details'!$M$5:$M$3624,'6. Details'!$C$5:$C$3624,"Total",'6. Details'!$A$5:$A$3624,'5. summary of exp'!$A94)</f>
        <v>0</v>
      </c>
      <c r="Q94" s="768">
        <f>SUMIFS('6. Details'!$K$5:$K$3624,'6. Details'!$C$5:$C$3624,"Total",'6. Details'!$A$5:$A$3624,'5. summary of exp'!$A94)</f>
        <v>0</v>
      </c>
      <c r="R94" s="768">
        <f>SUMIFS('6. Details'!$L$5:$L$3624,'6. Details'!$C$5:$C$3624,"Total",'6. Details'!$A$5:$A$3624,'5. summary of exp'!$A94)</f>
        <v>0</v>
      </c>
      <c r="S94" s="768">
        <f t="shared" si="6"/>
        <v>0</v>
      </c>
    </row>
    <row r="95" spans="1:19" x14ac:dyDescent="0.25">
      <c r="A95" s="766" t="s">
        <v>224</v>
      </c>
      <c r="B95" s="767" t="s">
        <v>852</v>
      </c>
      <c r="C95" s="768">
        <f>SUMIFS('6. Details'!$I$5:$I$3624,'6. Details'!$C$5:$C$3624,"Consolidated Salary",'6. Details'!$A$5:$A$3624,'5. summary of exp'!$A95)</f>
        <v>46643190</v>
      </c>
      <c r="D95" s="768">
        <f>SUMIFS('6. Details'!$M$5:$M$3624,'6. Details'!$C$5:$C$3624,"Consolidated Salary",'6. Details'!$A$5:$A$3624,'5. summary of exp'!$A95)</f>
        <v>30643190</v>
      </c>
      <c r="E95" s="768">
        <f>SUMIFS('6. Details'!$J$5:$J$3624,'6. Details'!$C$5:$C$3624,"Consolidated Salary",'6. Details'!$A$5:$A$3624,'5. summary of exp'!$A95)</f>
        <v>4570074</v>
      </c>
      <c r="F95" s="768">
        <f>SUMIFS('6. Details'!$K$5:$K$3624,'6. Details'!$C$5:$C$3624,"Consolidated Salary",'6. Details'!$A$5:$A$3624,'5. summary of exp'!$A95)</f>
        <v>30643190</v>
      </c>
      <c r="G95" s="768">
        <f>SUMIFS('6. Details'!$L$5:$L$3624,'6. Details'!$C$5:$C$3624,"Consolidated Salary",'6. Details'!$A$5:$A$3624,'5. summary of exp'!$A95)</f>
        <v>0</v>
      </c>
      <c r="H95" s="768">
        <f>SUMIFS('6. Details'!$I$5:$I$3624,'6. Details'!$C$5:$C$3624,"Total Overhead Cost",'6. Details'!$A$5:$A$3624,'5. summary of exp'!$A95)</f>
        <v>74040000</v>
      </c>
      <c r="I95" s="768">
        <f>SUMIFS('6. Details'!$J$5:$J$3624,'6. Details'!$C$5:$C$3624,"Total Overhead Cost",'6. Details'!$A$5:$A$3624,'5. summary of exp'!$A95)</f>
        <v>1050000</v>
      </c>
      <c r="J95" s="768">
        <f>SUMIFS('6. Details'!$M$5:$M$3624,'6. Details'!$C$5:$C$3624,"Total Overhead Cost",'6. Details'!$A$5:$A$3624,'5. summary of exp'!$A95)</f>
        <v>59040000</v>
      </c>
      <c r="K95" s="768">
        <f t="shared" si="7"/>
        <v>89683190</v>
      </c>
      <c r="L95" s="768">
        <f>SUMIFS('6. Details'!$K$5:$K$3624,'6. Details'!$C$5:$C$3624,"Total Overhead Cost",'6. Details'!$A$5:$A$3624,'5. summary of exp'!$A95)</f>
        <v>59040000</v>
      </c>
      <c r="M95" s="768">
        <f>SUMIFS('6. Details'!$L$5:$L$3624,'6. Details'!$C$5:$C$3624,"Total Overhead Cost",'6. Details'!$A$5:$A$3624,'5. summary of exp'!$A95)</f>
        <v>0</v>
      </c>
      <c r="N95" s="768">
        <f>SUMIFS('6. Details'!$I$5:$I$3624,'6. Details'!$C$5:$C$3624,"Total",'6. Details'!$A$5:$A$3624,'5. summary of exp'!$A95)</f>
        <v>71000000</v>
      </c>
      <c r="O95" s="768">
        <f>SUMIFS('6. Details'!$J$5:$J$3624,'6. Details'!$C$5:$C$3624,"Total",'6. Details'!$A$5:$A$3624,'5. summary of exp'!$A95)</f>
        <v>10500000</v>
      </c>
      <c r="P95" s="768">
        <f>SUMIFS('6. Details'!$M$5:$M$3624,'6. Details'!$C$5:$C$3624,"Total",'6. Details'!$A$5:$A$3624,'5. summary of exp'!$A95)</f>
        <v>58800000</v>
      </c>
      <c r="Q95" s="768">
        <f>SUMIFS('6. Details'!$K$5:$K$3624,'6. Details'!$C$5:$C$3624,"Total",'6. Details'!$A$5:$A$3624,'5. summary of exp'!$A95)</f>
        <v>58800000</v>
      </c>
      <c r="R95" s="768">
        <f>SUMIFS('6. Details'!$L$5:$L$3624,'6. Details'!$C$5:$C$3624,"Total",'6. Details'!$A$5:$A$3624,'5. summary of exp'!$A95)</f>
        <v>0</v>
      </c>
      <c r="S95" s="768">
        <f t="shared" si="6"/>
        <v>148483190</v>
      </c>
    </row>
    <row r="96" spans="1:19" x14ac:dyDescent="0.25">
      <c r="A96" s="766" t="s">
        <v>58</v>
      </c>
      <c r="B96" s="767" t="s">
        <v>1410</v>
      </c>
      <c r="C96" s="768">
        <f>SUMIFS('6. Details'!$I$5:$I$3624,'6. Details'!$C$5:$C$3624,"Consolidated Salary",'6. Details'!$A$5:$A$3624,'5. summary of exp'!$A96)</f>
        <v>71314300</v>
      </c>
      <c r="D96" s="768">
        <f>SUMIFS('6. Details'!$M$5:$M$3624,'6. Details'!$C$5:$C$3624,"Consolidated Salary",'6. Details'!$A$5:$A$3624,'5. summary of exp'!$A96)</f>
        <v>81314300</v>
      </c>
      <c r="E96" s="768">
        <f>SUMIFS('6. Details'!$J$5:$J$3624,'6. Details'!$C$5:$C$3624,"Consolidated Salary",'6. Details'!$A$5:$A$3624,'5. summary of exp'!$A96)</f>
        <v>33104565</v>
      </c>
      <c r="F96" s="768">
        <f>SUMIFS('6. Details'!$K$5:$K$3624,'6. Details'!$C$5:$C$3624,"Consolidated Salary",'6. Details'!$A$5:$A$3624,'5. summary of exp'!$A96)</f>
        <v>81314300</v>
      </c>
      <c r="G96" s="768">
        <f>SUMIFS('6. Details'!$L$5:$L$3624,'6. Details'!$C$5:$C$3624,"Consolidated Salary",'6. Details'!$A$5:$A$3624,'5. summary of exp'!$A96)</f>
        <v>0</v>
      </c>
      <c r="H96" s="768">
        <f>SUMIFS('6. Details'!$I$5:$I$3624,'6. Details'!$C$5:$C$3624,"Total Overhead Cost",'6. Details'!$A$5:$A$3624,'5. summary of exp'!$A96)</f>
        <v>28000000</v>
      </c>
      <c r="I96" s="768">
        <f>SUMIFS('6. Details'!$J$5:$J$3624,'6. Details'!$C$5:$C$3624,"Total Overhead Cost",'6. Details'!$A$5:$A$3624,'5. summary of exp'!$A96)</f>
        <v>3500000</v>
      </c>
      <c r="J96" s="768">
        <f>SUMIFS('6. Details'!$M$5:$M$3624,'6. Details'!$C$5:$C$3624,"Total Overhead Cost",'6. Details'!$A$5:$A$3624,'5. summary of exp'!$A96)</f>
        <v>20000000</v>
      </c>
      <c r="K96" s="768">
        <f t="shared" si="7"/>
        <v>101314300</v>
      </c>
      <c r="L96" s="768">
        <f>SUMIFS('6. Details'!$K$5:$K$3624,'6. Details'!$C$5:$C$3624,"Total Overhead Cost",'6. Details'!$A$5:$A$3624,'5. summary of exp'!$A96)</f>
        <v>20000000</v>
      </c>
      <c r="M96" s="768">
        <f>SUMIFS('6. Details'!$L$5:$L$3624,'6. Details'!$C$5:$C$3624,"Total Overhead Cost",'6. Details'!$A$5:$A$3624,'5. summary of exp'!$A96)</f>
        <v>0</v>
      </c>
      <c r="N96" s="768">
        <f>SUMIFS('6. Details'!$I$5:$I$3624,'6. Details'!$C$5:$C$3624,"Total",'6. Details'!$A$5:$A$3624,'5. summary of exp'!$A96)</f>
        <v>1087000000</v>
      </c>
      <c r="O96" s="768">
        <f>SUMIFS('6. Details'!$J$5:$J$3624,'6. Details'!$C$5:$C$3624,"Total",'6. Details'!$A$5:$A$3624,'5. summary of exp'!$A96)</f>
        <v>9150000</v>
      </c>
      <c r="P96" s="768">
        <f>SUMIFS('6. Details'!$M$5:$M$3624,'6. Details'!$C$5:$C$3624,"Total",'6. Details'!$A$5:$A$3624,'5. summary of exp'!$A96)</f>
        <v>532000000</v>
      </c>
      <c r="Q96" s="768">
        <f>SUMIFS('6. Details'!$K$5:$K$3624,'6. Details'!$C$5:$C$3624,"Total",'6. Details'!$A$5:$A$3624,'5. summary of exp'!$A96)</f>
        <v>332000000</v>
      </c>
      <c r="R96" s="768">
        <f>SUMIFS('6. Details'!$L$5:$L$3624,'6. Details'!$C$5:$C$3624,"Total",'6. Details'!$A$5:$A$3624,'5. summary of exp'!$A96)</f>
        <v>200000000</v>
      </c>
      <c r="S96" s="768">
        <f t="shared" si="6"/>
        <v>633314300</v>
      </c>
    </row>
    <row r="97" spans="1:19" x14ac:dyDescent="0.25">
      <c r="A97" s="766" t="s">
        <v>64</v>
      </c>
      <c r="B97" s="767" t="s">
        <v>853</v>
      </c>
      <c r="C97" s="768">
        <f>SUMIFS('6. Details'!$I$5:$I$3624,'6. Details'!$C$5:$C$3624,"Consolidated Salary",'6. Details'!$A$5:$A$3624,'5. summary of exp'!$A97)</f>
        <v>359386330</v>
      </c>
      <c r="D97" s="768">
        <f>SUMIFS('6. Details'!$M$5:$M$3624,'6. Details'!$C$5:$C$3624,"Consolidated Salary",'6. Details'!$A$5:$A$3624,'5. summary of exp'!$A97)</f>
        <v>359386330</v>
      </c>
      <c r="E97" s="768">
        <f>SUMIFS('6. Details'!$J$5:$J$3624,'6. Details'!$C$5:$C$3624,"Consolidated Salary",'6. Details'!$A$5:$A$3624,'5. summary of exp'!$A97)</f>
        <v>144431662</v>
      </c>
      <c r="F97" s="768">
        <f>SUMIFS('6. Details'!$K$5:$K$3624,'6. Details'!$C$5:$C$3624,"Consolidated Salary",'6. Details'!$A$5:$A$3624,'5. summary of exp'!$A97)</f>
        <v>359386330</v>
      </c>
      <c r="G97" s="768">
        <f>SUMIFS('6. Details'!$L$5:$L$3624,'6. Details'!$C$5:$C$3624,"Consolidated Salary",'6. Details'!$A$5:$A$3624,'5. summary of exp'!$A97)</f>
        <v>0</v>
      </c>
      <c r="H97" s="768">
        <f>SUMIFS('6. Details'!$I$5:$I$3624,'6. Details'!$C$5:$C$3624,"Total Overhead Cost",'6. Details'!$A$5:$A$3624,'5. summary of exp'!$A97)</f>
        <v>147166000</v>
      </c>
      <c r="I97" s="768">
        <f>SUMIFS('6. Details'!$J$5:$J$3624,'6. Details'!$C$5:$C$3624,"Total Overhead Cost",'6. Details'!$A$5:$A$3624,'5. summary of exp'!$A97)</f>
        <v>50459588</v>
      </c>
      <c r="J97" s="768">
        <f>SUMIFS('6. Details'!$M$5:$M$3624,'6. Details'!$C$5:$C$3624,"Total Overhead Cost",'6. Details'!$A$5:$A$3624,'5. summary of exp'!$A97)</f>
        <v>147166000</v>
      </c>
      <c r="K97" s="768">
        <f t="shared" si="7"/>
        <v>506552330</v>
      </c>
      <c r="L97" s="768">
        <f>SUMIFS('6. Details'!$K$5:$K$3624,'6. Details'!$C$5:$C$3624,"Total Overhead Cost",'6. Details'!$A$5:$A$3624,'5. summary of exp'!$A97)</f>
        <v>147166000</v>
      </c>
      <c r="M97" s="768">
        <f>SUMIFS('6. Details'!$L$5:$L$3624,'6. Details'!$C$5:$C$3624,"Total Overhead Cost",'6. Details'!$A$5:$A$3624,'5. summary of exp'!$A97)</f>
        <v>0</v>
      </c>
      <c r="N97" s="768">
        <f>SUMIFS('6. Details'!$I$5:$I$3624,'6. Details'!$C$5:$C$3624,"Total",'6. Details'!$A$5:$A$3624,'5. summary of exp'!$A97)</f>
        <v>182000000</v>
      </c>
      <c r="O97" s="768">
        <f>SUMIFS('6. Details'!$J$5:$J$3624,'6. Details'!$C$5:$C$3624,"Total",'6. Details'!$A$5:$A$3624,'5. summary of exp'!$A97)</f>
        <v>104817500</v>
      </c>
      <c r="P97" s="768">
        <f>SUMIFS('6. Details'!$M$5:$M$3624,'6. Details'!$C$5:$C$3624,"Total",'6. Details'!$A$5:$A$3624,'5. summary of exp'!$A97)</f>
        <v>290000000</v>
      </c>
      <c r="Q97" s="768">
        <f>SUMIFS('6. Details'!$K$5:$K$3624,'6. Details'!$C$5:$C$3624,"Total",'6. Details'!$A$5:$A$3624,'5. summary of exp'!$A97)</f>
        <v>290000000</v>
      </c>
      <c r="R97" s="768">
        <f>SUMIFS('6. Details'!$L$5:$L$3624,'6. Details'!$C$5:$C$3624,"Total",'6. Details'!$A$5:$A$3624,'5. summary of exp'!$A97)</f>
        <v>0</v>
      </c>
      <c r="S97" s="768">
        <f t="shared" si="6"/>
        <v>796552330</v>
      </c>
    </row>
    <row r="98" spans="1:19" x14ac:dyDescent="0.25">
      <c r="A98" s="766" t="s">
        <v>69</v>
      </c>
      <c r="B98" s="767" t="s">
        <v>936</v>
      </c>
      <c r="C98" s="768">
        <f>SUMIFS('6. Details'!$I$5:$I$3624,'6. Details'!$C$5:$C$3624,"Consolidated Salary",'6. Details'!$A$5:$A$3624,'5. summary of exp'!$A98)</f>
        <v>120429750</v>
      </c>
      <c r="D98" s="768">
        <f>SUMIFS('6. Details'!$M$5:$M$3624,'6. Details'!$C$5:$C$3624,"Consolidated Salary",'6. Details'!$A$5:$A$3624,'5. summary of exp'!$A98)</f>
        <v>120429750</v>
      </c>
      <c r="E98" s="768">
        <f>SUMIFS('6. Details'!$J$5:$J$3624,'6. Details'!$C$5:$C$3624,"Consolidated Salary",'6. Details'!$A$5:$A$3624,'5. summary of exp'!$A98)</f>
        <v>47305304</v>
      </c>
      <c r="F98" s="768">
        <f>SUMIFS('6. Details'!$K$5:$K$3624,'6. Details'!$C$5:$C$3624,"Consolidated Salary",'6. Details'!$A$5:$A$3624,'5. summary of exp'!$A98)</f>
        <v>120429750</v>
      </c>
      <c r="G98" s="768">
        <f>SUMIFS('6. Details'!$L$5:$L$3624,'6. Details'!$C$5:$C$3624,"Consolidated Salary",'6. Details'!$A$5:$A$3624,'5. summary of exp'!$A98)</f>
        <v>0</v>
      </c>
      <c r="H98" s="768">
        <f>SUMIFS('6. Details'!$I$5:$I$3624,'6. Details'!$C$5:$C$3624,"Total Overhead Cost",'6. Details'!$A$5:$A$3624,'5. summary of exp'!$A98)</f>
        <v>21000000</v>
      </c>
      <c r="I98" s="768">
        <f>SUMIFS('6. Details'!$J$5:$J$3624,'6. Details'!$C$5:$C$3624,"Total Overhead Cost",'6. Details'!$A$5:$A$3624,'5. summary of exp'!$A98)</f>
        <v>787500</v>
      </c>
      <c r="J98" s="768">
        <f>SUMIFS('6. Details'!$M$5:$M$3624,'6. Details'!$C$5:$C$3624,"Total Overhead Cost",'6. Details'!$A$5:$A$3624,'5. summary of exp'!$A98)</f>
        <v>21000000</v>
      </c>
      <c r="K98" s="768">
        <f t="shared" si="7"/>
        <v>141429750</v>
      </c>
      <c r="L98" s="768">
        <f>SUMIFS('6. Details'!$K$5:$K$3624,'6. Details'!$C$5:$C$3624,"Total Overhead Cost",'6. Details'!$A$5:$A$3624,'5. summary of exp'!$A98)</f>
        <v>21000000</v>
      </c>
      <c r="M98" s="768">
        <f>SUMIFS('6. Details'!$L$5:$L$3624,'6. Details'!$C$5:$C$3624,"Total Overhead Cost",'6. Details'!$A$5:$A$3624,'5. summary of exp'!$A98)</f>
        <v>0</v>
      </c>
      <c r="N98" s="768">
        <f>SUMIFS('6. Details'!$I$5:$I$3624,'6. Details'!$C$5:$C$3624,"Total",'6. Details'!$A$5:$A$3624,'5. summary of exp'!$A98)</f>
        <v>256000000</v>
      </c>
      <c r="O98" s="768">
        <f>SUMIFS('6. Details'!$J$5:$J$3624,'6. Details'!$C$5:$C$3624,"Total",'6. Details'!$A$5:$A$3624,'5. summary of exp'!$A98)</f>
        <v>0</v>
      </c>
      <c r="P98" s="768">
        <f>SUMIFS('6. Details'!$M$5:$M$3624,'6. Details'!$C$5:$C$3624,"Total",'6. Details'!$A$5:$A$3624,'5. summary of exp'!$A98)</f>
        <v>172500000</v>
      </c>
      <c r="Q98" s="768">
        <f>SUMIFS('6. Details'!$K$5:$K$3624,'6. Details'!$C$5:$C$3624,"Total",'6. Details'!$A$5:$A$3624,'5. summary of exp'!$A98)</f>
        <v>172500000</v>
      </c>
      <c r="R98" s="768">
        <f>SUMIFS('6. Details'!$L$5:$L$3624,'6. Details'!$C$5:$C$3624,"Total",'6. Details'!$A$5:$A$3624,'5. summary of exp'!$A98)</f>
        <v>0</v>
      </c>
      <c r="S98" s="768">
        <f t="shared" si="6"/>
        <v>313929750</v>
      </c>
    </row>
    <row r="99" spans="1:19" x14ac:dyDescent="0.25">
      <c r="A99" s="766" t="s">
        <v>42</v>
      </c>
      <c r="B99" s="767" t="s">
        <v>1362</v>
      </c>
      <c r="C99" s="768">
        <f>SUMIFS('6. Details'!$I$5:$I$3624,'6. Details'!$C$5:$C$3624,"Consolidated Salary",'6. Details'!$A$5:$A$3624,'5. summary of exp'!$A99)</f>
        <v>11591438</v>
      </c>
      <c r="D99" s="768">
        <f>SUMIFS('6. Details'!$M$5:$M$3624,'6. Details'!$C$5:$C$3624,"Consolidated Salary",'6. Details'!$A$5:$A$3624,'5. summary of exp'!$A99)</f>
        <v>15341772.600000001</v>
      </c>
      <c r="E99" s="768">
        <f>SUMIFS('6. Details'!$J$5:$J$3624,'6. Details'!$C$5:$C$3624,"Consolidated Salary",'6. Details'!$A$5:$A$3624,'5. summary of exp'!$A99)</f>
        <v>8580097.75</v>
      </c>
      <c r="F99" s="768">
        <f>SUMIFS('6. Details'!$K$5:$K$3624,'6. Details'!$C$5:$C$3624,"Consolidated Salary",'6. Details'!$A$5:$A$3624,'5. summary of exp'!$A99)</f>
        <v>15341772.600000001</v>
      </c>
      <c r="G99" s="768">
        <f>SUMIFS('6. Details'!$L$5:$L$3624,'6. Details'!$C$5:$C$3624,"Consolidated Salary",'6. Details'!$A$5:$A$3624,'5. summary of exp'!$A99)</f>
        <v>0</v>
      </c>
      <c r="H99" s="768">
        <f>SUMIFS('6. Details'!$I$5:$I$3624,'6. Details'!$C$5:$C$3624,"Total Overhead Cost",'6. Details'!$A$5:$A$3624,'5. summary of exp'!$A99)</f>
        <v>19000000</v>
      </c>
      <c r="I99" s="768">
        <f>SUMIFS('6. Details'!$J$5:$J$3624,'6. Details'!$C$5:$C$3624,"Total Overhead Cost",'6. Details'!$A$5:$A$3624,'5. summary of exp'!$A99)</f>
        <v>5500000</v>
      </c>
      <c r="J99" s="768">
        <f>SUMIFS('6. Details'!$M$5:$M$3624,'6. Details'!$C$5:$C$3624,"Total Overhead Cost",'6. Details'!$A$5:$A$3624,'5. summary of exp'!$A99)</f>
        <v>13510000</v>
      </c>
      <c r="K99" s="768">
        <f t="shared" si="7"/>
        <v>28851772.600000001</v>
      </c>
      <c r="L99" s="768">
        <f>SUMIFS('6. Details'!$K$5:$K$3624,'6. Details'!$C$5:$C$3624,"Total Overhead Cost",'6. Details'!$A$5:$A$3624,'5. summary of exp'!$A99)</f>
        <v>13510000</v>
      </c>
      <c r="M99" s="768">
        <f>SUMIFS('6. Details'!$L$5:$L$3624,'6. Details'!$C$5:$C$3624,"Total Overhead Cost",'6. Details'!$A$5:$A$3624,'5. summary of exp'!$A99)</f>
        <v>0</v>
      </c>
      <c r="N99" s="768">
        <f>SUMIFS('6. Details'!$I$5:$I$3624,'6. Details'!$C$5:$C$3624,"Total",'6. Details'!$A$5:$A$3624,'5. summary of exp'!$A99)</f>
        <v>103000000</v>
      </c>
      <c r="O99" s="768">
        <f>SUMIFS('6. Details'!$J$5:$J$3624,'6. Details'!$C$5:$C$3624,"Total",'6. Details'!$A$5:$A$3624,'5. summary of exp'!$A99)</f>
        <v>7500000</v>
      </c>
      <c r="P99" s="768">
        <f>SUMIFS('6. Details'!$M$5:$M$3624,'6. Details'!$C$5:$C$3624,"Total",'6. Details'!$A$5:$A$3624,'5. summary of exp'!$A99)</f>
        <v>287000000</v>
      </c>
      <c r="Q99" s="768">
        <f>SUMIFS('6. Details'!$K$5:$K$3624,'6. Details'!$C$5:$C$3624,"Total",'6. Details'!$A$5:$A$3624,'5. summary of exp'!$A99)</f>
        <v>287000000</v>
      </c>
      <c r="R99" s="768">
        <f>SUMIFS('6. Details'!$L$5:$L$3624,'6. Details'!$C$5:$C$3624,"Total",'6. Details'!$A$5:$A$3624,'5. summary of exp'!$A99)</f>
        <v>0</v>
      </c>
      <c r="S99" s="768">
        <f t="shared" si="6"/>
        <v>315851772.60000002</v>
      </c>
    </row>
    <row r="100" spans="1:19" x14ac:dyDescent="0.25">
      <c r="A100" s="770" t="s">
        <v>599</v>
      </c>
      <c r="B100" s="767" t="s">
        <v>854</v>
      </c>
      <c r="C100" s="768">
        <f>SUMIFS('6. Details'!$I$5:$I$3624,'6. Details'!$C$5:$C$3624,"Consolidated Salary",'6. Details'!$A$5:$A$3624,'5. summary of exp'!$A100)</f>
        <v>43996550</v>
      </c>
      <c r="D100" s="768">
        <f>SUMIFS('6. Details'!$M$5:$M$3624,'6. Details'!$C$5:$C$3624,"Consolidated Salary",'6. Details'!$A$5:$A$3624,'5. summary of exp'!$A100)</f>
        <v>43996550</v>
      </c>
      <c r="E100" s="768">
        <f>SUMIFS('6. Details'!$J$5:$J$3624,'6. Details'!$C$5:$C$3624,"Consolidated Salary",'6. Details'!$A$5:$A$3624,'5. summary of exp'!$A100)</f>
        <v>15471730</v>
      </c>
      <c r="F100" s="768">
        <f>SUMIFS('6. Details'!$K$5:$K$3624,'6. Details'!$C$5:$C$3624,"Consolidated Salary",'6. Details'!$A$5:$A$3624,'5. summary of exp'!$A100)</f>
        <v>43996550</v>
      </c>
      <c r="G100" s="768">
        <f>SUMIFS('6. Details'!$L$5:$L$3624,'6. Details'!$C$5:$C$3624,"Consolidated Salary",'6. Details'!$A$5:$A$3624,'5. summary of exp'!$A100)</f>
        <v>0</v>
      </c>
      <c r="H100" s="768">
        <f>SUMIFS('6. Details'!$I$5:$I$3624,'6. Details'!$C$5:$C$3624,"Total Overhead Cost",'6. Details'!$A$5:$A$3624,'5. summary of exp'!$A100)</f>
        <v>12100000</v>
      </c>
      <c r="I100" s="768">
        <f>SUMIFS('6. Details'!$J$5:$J$3624,'6. Details'!$C$5:$C$3624,"Total Overhead Cost",'6. Details'!$A$5:$A$3624,'5. summary of exp'!$A100)</f>
        <v>612500</v>
      </c>
      <c r="J100" s="768">
        <f>SUMIFS('6. Details'!$M$5:$M$3624,'6. Details'!$C$5:$C$3624,"Total Overhead Cost",'6. Details'!$A$5:$A$3624,'5. summary of exp'!$A100)</f>
        <v>8100000</v>
      </c>
      <c r="K100" s="768">
        <f t="shared" si="7"/>
        <v>52096550</v>
      </c>
      <c r="L100" s="768">
        <f>SUMIFS('6. Details'!$K$5:$K$3624,'6. Details'!$C$5:$C$3624,"Total Overhead Cost",'6. Details'!$A$5:$A$3624,'5. summary of exp'!$A100)</f>
        <v>8100000</v>
      </c>
      <c r="M100" s="768">
        <f>SUMIFS('6. Details'!$L$5:$L$3624,'6. Details'!$C$5:$C$3624,"Total Overhead Cost",'6. Details'!$A$5:$A$3624,'5. summary of exp'!$A100)</f>
        <v>0</v>
      </c>
      <c r="N100" s="768">
        <f>SUMIFS('6. Details'!$I$5:$I$3624,'6. Details'!$C$5:$C$3624,"Total",'6. Details'!$A$5:$A$3624,'5. summary of exp'!$A100)</f>
        <v>8000000000</v>
      </c>
      <c r="O100" s="768">
        <f>SUMIFS('6. Details'!$J$5:$J$3624,'6. Details'!$C$5:$C$3624,"Total",'6. Details'!$A$5:$A$3624,'5. summary of exp'!$A100)</f>
        <v>1613290174</v>
      </c>
      <c r="P100" s="768">
        <f>SUMIFS('6. Details'!$M$5:$M$3624,'6. Details'!$C$5:$C$3624,"Total",'6. Details'!$A$5:$A$3624,'5. summary of exp'!$A100)</f>
        <v>3226580348</v>
      </c>
      <c r="Q100" s="768">
        <f>SUMIFS('6. Details'!$K$5:$K$3624,'6. Details'!$C$5:$C$3624,"Total",'6. Details'!$A$5:$A$3624,'5. summary of exp'!$A100)</f>
        <v>3226580348</v>
      </c>
      <c r="R100" s="768">
        <f>SUMIFS('6. Details'!$L$5:$L$3624,'6. Details'!$C$5:$C$3624,"Total",'6. Details'!$A$5:$A$3624,'5. summary of exp'!$A100)</f>
        <v>0</v>
      </c>
      <c r="S100" s="768">
        <f t="shared" si="6"/>
        <v>3278676898</v>
      </c>
    </row>
    <row r="101" spans="1:19" x14ac:dyDescent="0.25">
      <c r="A101" s="770" t="s">
        <v>1348</v>
      </c>
      <c r="B101" s="767" t="s">
        <v>1361</v>
      </c>
      <c r="C101" s="768">
        <f>SUMIFS('6. Details'!$I$5:$I$3624,'6. Details'!$C$5:$C$3624,"Consolidated Salary",'6. Details'!$A$5:$A$3624,'5. summary of exp'!$A101)</f>
        <v>374167860</v>
      </c>
      <c r="D101" s="768">
        <f>SUMIFS('6. Details'!$M$5:$M$3624,'6. Details'!$C$5:$C$3624,"Consolidated Salary",'6. Details'!$A$5:$A$3624,'5. summary of exp'!$A101)</f>
        <v>374167860</v>
      </c>
      <c r="E101" s="768">
        <f>SUMIFS('6. Details'!$J$5:$J$3624,'6. Details'!$C$5:$C$3624,"Consolidated Salary",'6. Details'!$A$5:$A$3624,'5. summary of exp'!$A101)</f>
        <v>148530553</v>
      </c>
      <c r="F101" s="768">
        <f>SUMIFS('6. Details'!$K$5:$K$3624,'6. Details'!$C$5:$C$3624,"Consolidated Salary",'6. Details'!$A$5:$A$3624,'5. summary of exp'!$A101)</f>
        <v>374167860</v>
      </c>
      <c r="G101" s="768">
        <f>SUMIFS('6. Details'!$L$5:$L$3624,'6. Details'!$C$5:$C$3624,"Consolidated Salary",'6. Details'!$A$5:$A$3624,'5. summary of exp'!$A101)</f>
        <v>0</v>
      </c>
      <c r="H101" s="768">
        <f>SUMIFS('6. Details'!$I$5:$I$3624,'6. Details'!$C$5:$C$3624,"Total Overhead Cost",'6. Details'!$A$5:$A$3624,'5. summary of exp'!$A101)</f>
        <v>15925000</v>
      </c>
      <c r="I101" s="768">
        <f>SUMIFS('6. Details'!$J$5:$J$3624,'6. Details'!$C$5:$C$3624,"Total Overhead Cost",'6. Details'!$A$5:$A$3624,'5. summary of exp'!$A101)</f>
        <v>3500000</v>
      </c>
      <c r="J101" s="768">
        <f>SUMIFS('6. Details'!$M$5:$M$3624,'6. Details'!$C$5:$C$3624,"Total Overhead Cost",'6. Details'!$A$5:$A$3624,'5. summary of exp'!$A101)</f>
        <v>12025000</v>
      </c>
      <c r="K101" s="768">
        <f t="shared" si="7"/>
        <v>386192860</v>
      </c>
      <c r="L101" s="768">
        <f>SUMIFS('6. Details'!$K$5:$K$3624,'6. Details'!$C$5:$C$3624,"Total Overhead Cost",'6. Details'!$A$5:$A$3624,'5. summary of exp'!$A101)</f>
        <v>12025000</v>
      </c>
      <c r="M101" s="768">
        <f>SUMIFS('6. Details'!$L$5:$L$3624,'6. Details'!$C$5:$C$3624,"Total Overhead Cost",'6. Details'!$A$5:$A$3624,'5. summary of exp'!$A101)</f>
        <v>0</v>
      </c>
      <c r="N101" s="768">
        <f>SUMIFS('6. Details'!$I$5:$I$3624,'6. Details'!$C$5:$C$3624,"Total",'6. Details'!$A$5:$A$3624,'5. summary of exp'!$A101)</f>
        <v>279000000</v>
      </c>
      <c r="O101" s="768">
        <f>SUMIFS('6. Details'!$J$5:$J$3624,'6. Details'!$C$5:$C$3624,"Total",'6. Details'!$A$5:$A$3624,'5. summary of exp'!$A101)</f>
        <v>99191395</v>
      </c>
      <c r="P101" s="768">
        <f>SUMIFS('6. Details'!$M$5:$M$3624,'6. Details'!$C$5:$C$3624,"Total",'6. Details'!$A$5:$A$3624,'5. summary of exp'!$A101)</f>
        <v>400000000</v>
      </c>
      <c r="Q101" s="768">
        <f>SUMIFS('6. Details'!$K$5:$K$3624,'6. Details'!$C$5:$C$3624,"Total",'6. Details'!$A$5:$A$3624,'5. summary of exp'!$A101)</f>
        <v>400000000</v>
      </c>
      <c r="R101" s="768">
        <f>SUMIFS('6. Details'!$L$5:$L$3624,'6. Details'!$C$5:$C$3624,"Total",'6. Details'!$A$5:$A$3624,'5. summary of exp'!$A101)</f>
        <v>0</v>
      </c>
      <c r="S101" s="768">
        <f t="shared" si="6"/>
        <v>786192860</v>
      </c>
    </row>
    <row r="102" spans="1:19" x14ac:dyDescent="0.25">
      <c r="A102" s="770"/>
      <c r="B102" s="772" t="s">
        <v>1911</v>
      </c>
      <c r="C102" s="773">
        <f>SUM(C63:C101)</f>
        <v>4283829656</v>
      </c>
      <c r="D102" s="773">
        <f>SUM(D63:D101)</f>
        <v>4332329990.6000004</v>
      </c>
      <c r="E102" s="773"/>
      <c r="F102" s="773">
        <f>SUM(F63:F101)</f>
        <v>4332329990.6000004</v>
      </c>
      <c r="G102" s="773">
        <f>SUM(G63:G101)</f>
        <v>0</v>
      </c>
      <c r="H102" s="773">
        <f>SUM(H63:H101)</f>
        <v>14860995228</v>
      </c>
      <c r="I102" s="773">
        <f>SUM(I63:I101)</f>
        <v>3637381936</v>
      </c>
      <c r="J102" s="773">
        <f>SUM(J63:J101)</f>
        <v>10010865228</v>
      </c>
      <c r="K102" s="773"/>
      <c r="L102" s="773">
        <f>SUM(L63:L101)</f>
        <v>9941365228</v>
      </c>
      <c r="M102" s="773">
        <f>SUM(M63:M101)</f>
        <v>69500000</v>
      </c>
      <c r="N102" s="773">
        <f t="shared" ref="N102:S102" si="8">SUM(N63:N101)</f>
        <v>31013000000</v>
      </c>
      <c r="O102" s="773">
        <f t="shared" si="8"/>
        <v>8046983041</v>
      </c>
      <c r="P102" s="773">
        <f t="shared" si="8"/>
        <v>21554880348</v>
      </c>
      <c r="Q102" s="773">
        <f t="shared" si="8"/>
        <v>17424880348</v>
      </c>
      <c r="R102" s="773">
        <f t="shared" si="8"/>
        <v>4130000000</v>
      </c>
      <c r="S102" s="773">
        <f t="shared" si="8"/>
        <v>35898075566.599998</v>
      </c>
    </row>
    <row r="103" spans="1:19" x14ac:dyDescent="0.25">
      <c r="A103" s="770"/>
      <c r="B103" s="772"/>
      <c r="C103" s="773"/>
      <c r="D103" s="773"/>
      <c r="E103" s="773"/>
      <c r="F103" s="773"/>
      <c r="G103" s="773"/>
      <c r="H103" s="773"/>
      <c r="I103" s="773"/>
      <c r="J103" s="773"/>
      <c r="K103" s="773"/>
      <c r="L103" s="773"/>
      <c r="M103" s="773"/>
      <c r="N103" s="773"/>
      <c r="O103" s="773"/>
      <c r="P103" s="773"/>
      <c r="Q103" s="773"/>
      <c r="R103" s="773"/>
      <c r="S103" s="773"/>
    </row>
    <row r="104" spans="1:19" x14ac:dyDescent="0.25">
      <c r="A104" s="770"/>
      <c r="B104" s="774" t="s">
        <v>1914</v>
      </c>
      <c r="C104" s="768"/>
      <c r="D104" s="768"/>
      <c r="E104" s="768"/>
      <c r="F104" s="768"/>
      <c r="G104" s="768"/>
      <c r="H104" s="768"/>
      <c r="I104" s="768"/>
      <c r="J104" s="768"/>
      <c r="K104" s="768"/>
      <c r="L104" s="768"/>
      <c r="M104" s="768"/>
      <c r="N104" s="768"/>
      <c r="O104" s="768"/>
      <c r="P104" s="768"/>
      <c r="Q104" s="768"/>
      <c r="R104" s="768"/>
      <c r="S104" s="768"/>
    </row>
    <row r="105" spans="1:19" x14ac:dyDescent="0.25">
      <c r="A105" s="766" t="s">
        <v>258</v>
      </c>
      <c r="B105" s="767" t="s">
        <v>855</v>
      </c>
      <c r="C105" s="768">
        <f>SUMIFS('6. Details'!$I$5:$I$3624,'6. Details'!$C$5:$C$3624,"Consolidated Salary",'6. Details'!$A$5:$A$3624,'5. summary of exp'!$A105)</f>
        <v>142338190</v>
      </c>
      <c r="D105" s="768">
        <f>SUMIFS('6. Details'!$M$5:$M$3624,'6. Details'!$C$5:$C$3624,"Consolidated Salary",'6. Details'!$A$5:$A$3624,'5. summary of exp'!$A105)</f>
        <v>82338190</v>
      </c>
      <c r="E105" s="768">
        <f>SUMIFS('6. Details'!$J$5:$J$3624,'6. Details'!$C$5:$C$3624,"Consolidated Salary",'6. Details'!$A$5:$A$3624,'5. summary of exp'!$A105)</f>
        <v>12061982</v>
      </c>
      <c r="F105" s="768">
        <f>SUMIFS('6. Details'!$K$5:$K$3624,'6. Details'!$C$5:$C$3624,"Consolidated Salary",'6. Details'!$A$5:$A$3624,'5. summary of exp'!$A105)</f>
        <v>82338190</v>
      </c>
      <c r="G105" s="768">
        <f>SUMIFS('6. Details'!$L$5:$L$3624,'6. Details'!$C$5:$C$3624,"Consolidated Salary",'6. Details'!$A$5:$A$3624,'5. summary of exp'!$A105)</f>
        <v>0</v>
      </c>
      <c r="H105" s="768">
        <f>SUMIFS('6. Details'!$I$5:$I$3624,'6. Details'!$C$5:$C$3624,"Total Overhead Cost",'6. Details'!$A$5:$A$3624,'5. summary of exp'!$A105)</f>
        <v>40600000</v>
      </c>
      <c r="I105" s="768">
        <f>SUMIFS('6. Details'!$J$5:$J$3624,'6. Details'!$C$5:$C$3624,"Total Overhead Cost",'6. Details'!$A$5:$A$3624,'5. summary of exp'!$A105)</f>
        <v>787500</v>
      </c>
      <c r="J105" s="768">
        <f>SUMIFS('6. Details'!$M$5:$M$3624,'6. Details'!$C$5:$C$3624,"Total Overhead Cost",'6. Details'!$A$5:$A$3624,'5. summary of exp'!$A105)</f>
        <v>40600000</v>
      </c>
      <c r="K105" s="768">
        <f t="shared" si="7"/>
        <v>122938190</v>
      </c>
      <c r="L105" s="768">
        <f>SUMIFS('6. Details'!$K$5:$K$3624,'6. Details'!$C$5:$C$3624,"Total Overhead Cost",'6. Details'!$A$5:$A$3624,'5. summary of exp'!$A105)</f>
        <v>40600000</v>
      </c>
      <c r="M105" s="768">
        <f>SUMIFS('6. Details'!$L$5:$L$3624,'6. Details'!$C$5:$C$3624,"Total Overhead Cost",'6. Details'!$A$5:$A$3624,'5. summary of exp'!$A105)</f>
        <v>0</v>
      </c>
      <c r="N105" s="768">
        <f>SUMIFS('6. Details'!$I$5:$I$3624,'6. Details'!$C$5:$C$3624,"Total",'6. Details'!$A$5:$A$3624,'5. summary of exp'!$A105)</f>
        <v>147000000</v>
      </c>
      <c r="O105" s="768">
        <f>SUMIFS('6. Details'!$J$5:$J$3624,'6. Details'!$C$5:$C$3624,"Total",'6. Details'!$A$5:$A$3624,'5. summary of exp'!$A105)</f>
        <v>0</v>
      </c>
      <c r="P105" s="768">
        <f>SUMIFS('6. Details'!$M$5:$M$3624,'6. Details'!$C$5:$C$3624,"Total",'6. Details'!$A$5:$A$3624,'5. summary of exp'!$A105)</f>
        <v>88200000</v>
      </c>
      <c r="Q105" s="768">
        <f>SUMIFS('6. Details'!$K$5:$K$3624,'6. Details'!$C$5:$C$3624,"Total",'6. Details'!$A$5:$A$3624,'5. summary of exp'!$A105)</f>
        <v>88200000</v>
      </c>
      <c r="R105" s="768">
        <f>SUMIFS('6. Details'!$L$5:$L$3624,'6. Details'!$C$5:$C$3624,"Total",'6. Details'!$A$5:$A$3624,'5. summary of exp'!$A105)</f>
        <v>0</v>
      </c>
      <c r="S105" s="768">
        <f t="shared" si="6"/>
        <v>211138190</v>
      </c>
    </row>
    <row r="106" spans="1:19" x14ac:dyDescent="0.25">
      <c r="A106" s="766" t="s">
        <v>264</v>
      </c>
      <c r="B106" s="767" t="s">
        <v>907</v>
      </c>
      <c r="C106" s="768">
        <f>SUMIFS('6. Details'!$I$5:$I$3624,'6. Details'!$C$5:$C$3624,"Consolidated Salary",'6. Details'!$A$5:$A$3624,'5. summary of exp'!$A106)</f>
        <v>225948000</v>
      </c>
      <c r="D106" s="768">
        <f>SUMIFS('6. Details'!$M$5:$M$3624,'6. Details'!$C$5:$C$3624,"Consolidated Salary",'6. Details'!$A$5:$A$3624,'5. summary of exp'!$A106)</f>
        <v>225948000</v>
      </c>
      <c r="E106" s="768">
        <f>SUMIFS('6. Details'!$J$5:$J$3624,'6. Details'!$C$5:$C$3624,"Consolidated Salary",'6. Details'!$A$5:$A$3624,'5. summary of exp'!$A106)</f>
        <v>91790056</v>
      </c>
      <c r="F106" s="768">
        <f>SUMIFS('6. Details'!$K$5:$K$3624,'6. Details'!$C$5:$C$3624,"Consolidated Salary",'6. Details'!$A$5:$A$3624,'5. summary of exp'!$A106)</f>
        <v>225948000</v>
      </c>
      <c r="G106" s="768">
        <f>SUMIFS('6. Details'!$L$5:$L$3624,'6. Details'!$C$5:$C$3624,"Consolidated Salary",'6. Details'!$A$5:$A$3624,'5. summary of exp'!$A106)</f>
        <v>0</v>
      </c>
      <c r="H106" s="768">
        <f>SUMIFS('6. Details'!$I$5:$I$3624,'6. Details'!$C$5:$C$3624,"Total Overhead Cost",'6. Details'!$A$5:$A$3624,'5. summary of exp'!$A106)</f>
        <v>62488000</v>
      </c>
      <c r="I106" s="768">
        <f>SUMIFS('6. Details'!$J$5:$J$3624,'6. Details'!$C$5:$C$3624,"Total Overhead Cost",'6. Details'!$A$5:$A$3624,'5. summary of exp'!$A106)</f>
        <v>10500000</v>
      </c>
      <c r="J106" s="768">
        <f>SUMIFS('6. Details'!$M$5:$M$3624,'6. Details'!$C$5:$C$3624,"Total Overhead Cost",'6. Details'!$A$5:$A$3624,'5. summary of exp'!$A106)</f>
        <v>52488000</v>
      </c>
      <c r="K106" s="768">
        <f t="shared" si="7"/>
        <v>278436000</v>
      </c>
      <c r="L106" s="768">
        <f>SUMIFS('6. Details'!$K$5:$K$3624,'6. Details'!$C$5:$C$3624,"Total Overhead Cost",'6. Details'!$A$5:$A$3624,'5. summary of exp'!$A106)</f>
        <v>52488000</v>
      </c>
      <c r="M106" s="768">
        <f>SUMIFS('6. Details'!$L$5:$L$3624,'6. Details'!$C$5:$C$3624,"Total Overhead Cost",'6. Details'!$A$5:$A$3624,'5. summary of exp'!$A106)</f>
        <v>0</v>
      </c>
      <c r="N106" s="768">
        <f>SUMIFS('6. Details'!$I$5:$I$3624,'6. Details'!$C$5:$C$3624,"Total",'6. Details'!$A$5:$A$3624,'5. summary of exp'!$A106)</f>
        <v>60000000</v>
      </c>
      <c r="O106" s="768">
        <f>SUMIFS('6. Details'!$J$5:$J$3624,'6. Details'!$C$5:$C$3624,"Total",'6. Details'!$A$5:$A$3624,'5. summary of exp'!$A106)</f>
        <v>0</v>
      </c>
      <c r="P106" s="768">
        <f>SUMIFS('6. Details'!$M$5:$M$3624,'6. Details'!$C$5:$C$3624,"Total",'6. Details'!$A$5:$A$3624,'5. summary of exp'!$A106)</f>
        <v>36000000</v>
      </c>
      <c r="Q106" s="768">
        <f>SUMIFS('6. Details'!$K$5:$K$3624,'6. Details'!$C$5:$C$3624,"Total",'6. Details'!$A$5:$A$3624,'5. summary of exp'!$A106)</f>
        <v>36000000</v>
      </c>
      <c r="R106" s="768">
        <f>SUMIFS('6. Details'!$L$5:$L$3624,'6. Details'!$C$5:$C$3624,"Total",'6. Details'!$A$5:$A$3624,'5. summary of exp'!$A106)</f>
        <v>0</v>
      </c>
      <c r="S106" s="768">
        <f t="shared" si="6"/>
        <v>314436000</v>
      </c>
    </row>
    <row r="107" spans="1:19" x14ac:dyDescent="0.25">
      <c r="A107" s="766" t="s">
        <v>262</v>
      </c>
      <c r="B107" s="767" t="s">
        <v>908</v>
      </c>
      <c r="C107" s="768">
        <f>SUMIFS('6. Details'!$I$5:$I$3624,'6. Details'!$C$5:$C$3624,"Consolidated Salary",'6. Details'!$A$5:$A$3624,'5. summary of exp'!$A107)</f>
        <v>25000000</v>
      </c>
      <c r="D107" s="768">
        <f>SUMIFS('6. Details'!$M$5:$M$3624,'6. Details'!$C$5:$C$3624,"Consolidated Salary",'6. Details'!$A$5:$A$3624,'5. summary of exp'!$A107)</f>
        <v>10000000</v>
      </c>
      <c r="E107" s="768">
        <f>SUMIFS('6. Details'!$J$5:$J$3624,'6. Details'!$C$5:$C$3624,"Consolidated Salary",'6. Details'!$A$5:$A$3624,'5. summary of exp'!$A107)</f>
        <v>2006143</v>
      </c>
      <c r="F107" s="768">
        <f>SUMIFS('6. Details'!$K$5:$K$3624,'6. Details'!$C$5:$C$3624,"Consolidated Salary",'6. Details'!$A$5:$A$3624,'5. summary of exp'!$A107)</f>
        <v>10000000</v>
      </c>
      <c r="G107" s="768">
        <f>SUMIFS('6. Details'!$L$5:$L$3624,'6. Details'!$C$5:$C$3624,"Consolidated Salary",'6. Details'!$A$5:$A$3624,'5. summary of exp'!$A107)</f>
        <v>0</v>
      </c>
      <c r="H107" s="768">
        <f>SUMIFS('6. Details'!$I$5:$I$3624,'6. Details'!$C$5:$C$3624,"Total Overhead Cost",'6. Details'!$A$5:$A$3624,'5. summary of exp'!$A107)</f>
        <v>16700000</v>
      </c>
      <c r="I107" s="768">
        <f>SUMIFS('6. Details'!$J$5:$J$3624,'6. Details'!$C$5:$C$3624,"Total Overhead Cost",'6. Details'!$A$5:$A$3624,'5. summary of exp'!$A107)</f>
        <v>12000000</v>
      </c>
      <c r="J107" s="768">
        <f>SUMIFS('6. Details'!$M$5:$M$3624,'6. Details'!$C$5:$C$3624,"Total Overhead Cost",'6. Details'!$A$5:$A$3624,'5. summary of exp'!$A107)</f>
        <v>16300000</v>
      </c>
      <c r="K107" s="768">
        <f t="shared" si="7"/>
        <v>26300000</v>
      </c>
      <c r="L107" s="768">
        <f>SUMIFS('6. Details'!$K$5:$K$3624,'6. Details'!$C$5:$C$3624,"Total Overhead Cost",'6. Details'!$A$5:$A$3624,'5. summary of exp'!$A107)</f>
        <v>16300000</v>
      </c>
      <c r="M107" s="768">
        <f>SUMIFS('6. Details'!$L$5:$L$3624,'6. Details'!$C$5:$C$3624,"Total Overhead Cost",'6. Details'!$A$5:$A$3624,'5. summary of exp'!$A107)</f>
        <v>0</v>
      </c>
      <c r="N107" s="768">
        <f>SUMIFS('6. Details'!$I$5:$I$3624,'6. Details'!$C$5:$C$3624,"Total",'6. Details'!$A$5:$A$3624,'5. summary of exp'!$A107)</f>
        <v>10000000</v>
      </c>
      <c r="O107" s="768">
        <f>SUMIFS('6. Details'!$J$5:$J$3624,'6. Details'!$C$5:$C$3624,"Total",'6. Details'!$A$5:$A$3624,'5. summary of exp'!$A107)</f>
        <v>0</v>
      </c>
      <c r="P107" s="768">
        <f>SUMIFS('6. Details'!$M$5:$M$3624,'6. Details'!$C$5:$C$3624,"Total",'6. Details'!$A$5:$A$3624,'5. summary of exp'!$A107)</f>
        <v>5000000</v>
      </c>
      <c r="Q107" s="768">
        <f>SUMIFS('6. Details'!$K$5:$K$3624,'6. Details'!$C$5:$C$3624,"Total",'6. Details'!$A$5:$A$3624,'5. summary of exp'!$A107)</f>
        <v>5000000</v>
      </c>
      <c r="R107" s="768">
        <f>SUMIFS('6. Details'!$L$5:$L$3624,'6. Details'!$C$5:$C$3624,"Total",'6. Details'!$A$5:$A$3624,'5. summary of exp'!$A107)</f>
        <v>0</v>
      </c>
      <c r="S107" s="768">
        <f t="shared" si="6"/>
        <v>31300000</v>
      </c>
    </row>
    <row r="108" spans="1:19" x14ac:dyDescent="0.25">
      <c r="A108" s="766" t="s">
        <v>471</v>
      </c>
      <c r="B108" s="767" t="s">
        <v>856</v>
      </c>
      <c r="C108" s="768">
        <f>SUMIFS('6. Details'!$I$5:$I$3624,'6. Details'!$C$5:$C$3624,"Consolidated Salary",'6. Details'!$A$5:$A$3624,'5. summary of exp'!$A108)</f>
        <v>0</v>
      </c>
      <c r="D108" s="768">
        <f>SUMIFS('6. Details'!$M$5:$M$3624,'6. Details'!$C$5:$C$3624,"Consolidated Salary",'6. Details'!$A$5:$A$3624,'5. summary of exp'!$A108)</f>
        <v>0</v>
      </c>
      <c r="E108" s="768">
        <f>SUMIFS('6. Details'!$J$5:$J$3624,'6. Details'!$C$5:$C$3624,"Consolidated Salary",'6. Details'!$A$5:$A$3624,'5. summary of exp'!$A108)</f>
        <v>0</v>
      </c>
      <c r="F108" s="768">
        <f>SUMIFS('6. Details'!$K$5:$K$3624,'6. Details'!$C$5:$C$3624,"Consolidated Salary",'6. Details'!$A$5:$A$3624,'5. summary of exp'!$A108)</f>
        <v>0</v>
      </c>
      <c r="G108" s="768">
        <f>SUMIFS('6. Details'!$L$5:$L$3624,'6. Details'!$C$5:$C$3624,"Consolidated Salary",'6. Details'!$A$5:$A$3624,'5. summary of exp'!$A108)</f>
        <v>0</v>
      </c>
      <c r="H108" s="768">
        <f>SUMIFS('6. Details'!$I$5:$I$3624,'6. Details'!$C$5:$C$3624,"Total Overhead Cost",'6. Details'!$A$5:$A$3624,'5. summary of exp'!$A108)</f>
        <v>1200000</v>
      </c>
      <c r="I108" s="768">
        <f>SUMIFS('6. Details'!$J$5:$J$3624,'6. Details'!$C$5:$C$3624,"Total Overhead Cost",'6. Details'!$A$5:$A$3624,'5. summary of exp'!$A108)</f>
        <v>350000</v>
      </c>
      <c r="J108" s="768">
        <f>SUMIFS('6. Details'!$M$5:$M$3624,'6. Details'!$C$5:$C$3624,"Total Overhead Cost",'6. Details'!$A$5:$A$3624,'5. summary of exp'!$A108)</f>
        <v>700000</v>
      </c>
      <c r="K108" s="768">
        <f t="shared" si="7"/>
        <v>700000</v>
      </c>
      <c r="L108" s="768">
        <f>SUMIFS('6. Details'!$K$5:$K$3624,'6. Details'!$C$5:$C$3624,"Total Overhead Cost",'6. Details'!$A$5:$A$3624,'5. summary of exp'!$A108)</f>
        <v>700000</v>
      </c>
      <c r="M108" s="768">
        <f>SUMIFS('6. Details'!$L$5:$L$3624,'6. Details'!$C$5:$C$3624,"Total Overhead Cost",'6. Details'!$A$5:$A$3624,'5. summary of exp'!$A108)</f>
        <v>0</v>
      </c>
      <c r="N108" s="768">
        <f>SUMIFS('6. Details'!$I$5:$I$3624,'6. Details'!$C$5:$C$3624,"Total",'6. Details'!$A$5:$A$3624,'5. summary of exp'!$A108)</f>
        <v>0</v>
      </c>
      <c r="O108" s="768">
        <f>SUMIFS('6. Details'!$J$5:$J$3624,'6. Details'!$C$5:$C$3624,"Total",'6. Details'!$A$5:$A$3624,'5. summary of exp'!$A108)</f>
        <v>0</v>
      </c>
      <c r="P108" s="768">
        <f>SUMIFS('6. Details'!$M$5:$M$3624,'6. Details'!$C$5:$C$3624,"Total",'6. Details'!$A$5:$A$3624,'5. summary of exp'!$A108)</f>
        <v>0</v>
      </c>
      <c r="Q108" s="768">
        <f>SUMIFS('6. Details'!$K$5:$K$3624,'6. Details'!$C$5:$C$3624,"Total",'6. Details'!$A$5:$A$3624,'5. summary of exp'!$A108)</f>
        <v>0</v>
      </c>
      <c r="R108" s="768">
        <f>SUMIFS('6. Details'!$L$5:$L$3624,'6. Details'!$C$5:$C$3624,"Total",'6. Details'!$A$5:$A$3624,'5. summary of exp'!$A108)</f>
        <v>0</v>
      </c>
      <c r="S108" s="768">
        <f t="shared" ref="S108:S142" si="9">D108+J108+P108</f>
        <v>700000</v>
      </c>
    </row>
    <row r="109" spans="1:19" x14ac:dyDescent="0.25">
      <c r="A109" s="766" t="s">
        <v>472</v>
      </c>
      <c r="B109" s="767" t="s">
        <v>857</v>
      </c>
      <c r="C109" s="768">
        <f>SUMIFS('6. Details'!$I$5:$I$3624,'6. Details'!$C$5:$C$3624,"Consolidated Salary",'6. Details'!$A$5:$A$3624,'5. summary of exp'!$A109)</f>
        <v>0</v>
      </c>
      <c r="D109" s="768">
        <f>SUMIFS('6. Details'!$M$5:$M$3624,'6. Details'!$C$5:$C$3624,"Consolidated Salary",'6. Details'!$A$5:$A$3624,'5. summary of exp'!$A109)</f>
        <v>0</v>
      </c>
      <c r="E109" s="768">
        <f>SUMIFS('6. Details'!$J$5:$J$3624,'6. Details'!$C$5:$C$3624,"Consolidated Salary",'6. Details'!$A$5:$A$3624,'5. summary of exp'!$A109)</f>
        <v>0</v>
      </c>
      <c r="F109" s="768">
        <f>SUMIFS('6. Details'!$K$5:$K$3624,'6. Details'!$C$5:$C$3624,"Consolidated Salary",'6. Details'!$A$5:$A$3624,'5. summary of exp'!$A109)</f>
        <v>0</v>
      </c>
      <c r="G109" s="768">
        <f>SUMIFS('6. Details'!$L$5:$L$3624,'6. Details'!$C$5:$C$3624,"Consolidated Salary",'6. Details'!$A$5:$A$3624,'5. summary of exp'!$A109)</f>
        <v>0</v>
      </c>
      <c r="H109" s="768">
        <f>SUMIFS('6. Details'!$I$5:$I$3624,'6. Details'!$C$5:$C$3624,"Total Overhead Cost",'6. Details'!$A$5:$A$3624,'5. summary of exp'!$A109)</f>
        <v>1800000</v>
      </c>
      <c r="I109" s="768">
        <f>SUMIFS('6. Details'!$J$5:$J$3624,'6. Details'!$C$5:$C$3624,"Total Overhead Cost",'6. Details'!$A$5:$A$3624,'5. summary of exp'!$A109)</f>
        <v>525000</v>
      </c>
      <c r="J109" s="768">
        <f>SUMIFS('6. Details'!$M$5:$M$3624,'6. Details'!$C$5:$C$3624,"Total Overhead Cost",'6. Details'!$A$5:$A$3624,'5. summary of exp'!$A109)</f>
        <v>1050000</v>
      </c>
      <c r="K109" s="768">
        <f t="shared" si="7"/>
        <v>1050000</v>
      </c>
      <c r="L109" s="768">
        <f>SUMIFS('6. Details'!$K$5:$K$3624,'6. Details'!$C$5:$C$3624,"Total Overhead Cost",'6. Details'!$A$5:$A$3624,'5. summary of exp'!$A109)</f>
        <v>1050000</v>
      </c>
      <c r="M109" s="768">
        <f>SUMIFS('6. Details'!$L$5:$L$3624,'6. Details'!$C$5:$C$3624,"Total Overhead Cost",'6. Details'!$A$5:$A$3624,'5. summary of exp'!$A109)</f>
        <v>0</v>
      </c>
      <c r="N109" s="768">
        <f>SUMIFS('6. Details'!$I$5:$I$3624,'6. Details'!$C$5:$C$3624,"Total",'6. Details'!$A$5:$A$3624,'5. summary of exp'!$A109)</f>
        <v>0</v>
      </c>
      <c r="O109" s="768">
        <f>SUMIFS('6. Details'!$J$5:$J$3624,'6. Details'!$C$5:$C$3624,"Total",'6. Details'!$A$5:$A$3624,'5. summary of exp'!$A109)</f>
        <v>0</v>
      </c>
      <c r="P109" s="768">
        <f>SUMIFS('6. Details'!$M$5:$M$3624,'6. Details'!$C$5:$C$3624,"Total",'6. Details'!$A$5:$A$3624,'5. summary of exp'!$A109)</f>
        <v>0</v>
      </c>
      <c r="Q109" s="768">
        <f>SUMIFS('6. Details'!$K$5:$K$3624,'6. Details'!$C$5:$C$3624,"Total",'6. Details'!$A$5:$A$3624,'5. summary of exp'!$A109)</f>
        <v>0</v>
      </c>
      <c r="R109" s="768">
        <f>SUMIFS('6. Details'!$L$5:$L$3624,'6. Details'!$C$5:$C$3624,"Total",'6. Details'!$A$5:$A$3624,'5. summary of exp'!$A109)</f>
        <v>0</v>
      </c>
      <c r="S109" s="768">
        <f t="shared" si="9"/>
        <v>1050000</v>
      </c>
    </row>
    <row r="110" spans="1:19" x14ac:dyDescent="0.25">
      <c r="A110" s="766" t="s">
        <v>473</v>
      </c>
      <c r="B110" s="767" t="s">
        <v>858</v>
      </c>
      <c r="C110" s="768">
        <f>SUMIFS('6. Details'!$I$5:$I$3624,'6. Details'!$C$5:$C$3624,"Consolidated Salary",'6. Details'!$A$5:$A$3624,'5. summary of exp'!$A110)</f>
        <v>0</v>
      </c>
      <c r="D110" s="768">
        <f>SUMIFS('6. Details'!$M$5:$M$3624,'6. Details'!$C$5:$C$3624,"Consolidated Salary",'6. Details'!$A$5:$A$3624,'5. summary of exp'!$A110)</f>
        <v>0</v>
      </c>
      <c r="E110" s="768">
        <f>SUMIFS('6. Details'!$J$5:$J$3624,'6. Details'!$C$5:$C$3624,"Consolidated Salary",'6. Details'!$A$5:$A$3624,'5. summary of exp'!$A110)</f>
        <v>0</v>
      </c>
      <c r="F110" s="768">
        <f>SUMIFS('6. Details'!$K$5:$K$3624,'6. Details'!$C$5:$C$3624,"Consolidated Salary",'6. Details'!$A$5:$A$3624,'5. summary of exp'!$A110)</f>
        <v>0</v>
      </c>
      <c r="G110" s="768">
        <f>SUMIFS('6. Details'!$L$5:$L$3624,'6. Details'!$C$5:$C$3624,"Consolidated Salary",'6. Details'!$A$5:$A$3624,'5. summary of exp'!$A110)</f>
        <v>0</v>
      </c>
      <c r="H110" s="768">
        <f>SUMIFS('6. Details'!$I$5:$I$3624,'6. Details'!$C$5:$C$3624,"Total Overhead Cost",'6. Details'!$A$5:$A$3624,'5. summary of exp'!$A110)</f>
        <v>480000</v>
      </c>
      <c r="I110" s="768">
        <f>SUMIFS('6. Details'!$J$5:$J$3624,'6. Details'!$C$5:$C$3624,"Total Overhead Cost",'6. Details'!$A$5:$A$3624,'5. summary of exp'!$A110)</f>
        <v>70000</v>
      </c>
      <c r="J110" s="768">
        <f>SUMIFS('6. Details'!$M$5:$M$3624,'6. Details'!$C$5:$C$3624,"Total Overhead Cost",'6. Details'!$A$5:$A$3624,'5. summary of exp'!$A110)</f>
        <v>380000</v>
      </c>
      <c r="K110" s="768">
        <f t="shared" si="7"/>
        <v>380000</v>
      </c>
      <c r="L110" s="768">
        <f>SUMIFS('6. Details'!$K$5:$K$3624,'6. Details'!$C$5:$C$3624,"Total Overhead Cost",'6. Details'!$A$5:$A$3624,'5. summary of exp'!$A110)</f>
        <v>380000</v>
      </c>
      <c r="M110" s="768">
        <f>SUMIFS('6. Details'!$L$5:$L$3624,'6. Details'!$C$5:$C$3624,"Total Overhead Cost",'6. Details'!$A$5:$A$3624,'5. summary of exp'!$A110)</f>
        <v>0</v>
      </c>
      <c r="N110" s="768">
        <f>SUMIFS('6. Details'!$I$5:$I$3624,'6. Details'!$C$5:$C$3624,"Total",'6. Details'!$A$5:$A$3624,'5. summary of exp'!$A110)</f>
        <v>0</v>
      </c>
      <c r="O110" s="768">
        <f>SUMIFS('6. Details'!$J$5:$J$3624,'6. Details'!$C$5:$C$3624,"Total",'6. Details'!$A$5:$A$3624,'5. summary of exp'!$A110)</f>
        <v>0</v>
      </c>
      <c r="P110" s="768">
        <f>SUMIFS('6. Details'!$M$5:$M$3624,'6. Details'!$C$5:$C$3624,"Total",'6. Details'!$A$5:$A$3624,'5. summary of exp'!$A110)</f>
        <v>0</v>
      </c>
      <c r="Q110" s="768">
        <f>SUMIFS('6. Details'!$K$5:$K$3624,'6. Details'!$C$5:$C$3624,"Total",'6. Details'!$A$5:$A$3624,'5. summary of exp'!$A110)</f>
        <v>0</v>
      </c>
      <c r="R110" s="768">
        <f>SUMIFS('6. Details'!$L$5:$L$3624,'6. Details'!$C$5:$C$3624,"Total",'6. Details'!$A$5:$A$3624,'5. summary of exp'!$A110)</f>
        <v>0</v>
      </c>
      <c r="S110" s="768">
        <f t="shared" si="9"/>
        <v>380000</v>
      </c>
    </row>
    <row r="111" spans="1:19" x14ac:dyDescent="0.25">
      <c r="A111" s="766" t="s">
        <v>272</v>
      </c>
      <c r="B111" s="767" t="s">
        <v>909</v>
      </c>
      <c r="C111" s="768">
        <f>SUMIFS('6. Details'!$I$5:$I$3624,'6. Details'!$C$5:$C$3624,"Consolidated Salary",'6. Details'!$A$5:$A$3624,'5. summary of exp'!$A111)</f>
        <v>510128330</v>
      </c>
      <c r="D111" s="768">
        <f>SUMIFS('6. Details'!$M$5:$M$3624,'6. Details'!$C$5:$C$3624,"Consolidated Salary",'6. Details'!$A$5:$A$3624,'5. summary of exp'!$A111)</f>
        <v>510128330</v>
      </c>
      <c r="E111" s="768">
        <f>SUMIFS('6. Details'!$J$5:$J$3624,'6. Details'!$C$5:$C$3624,"Consolidated Salary",'6. Details'!$A$5:$A$3624,'5. summary of exp'!$A111)</f>
        <v>193444814</v>
      </c>
      <c r="F111" s="768">
        <f>SUMIFS('6. Details'!$K$5:$K$3624,'6. Details'!$C$5:$C$3624,"Consolidated Salary",'6. Details'!$A$5:$A$3624,'5. summary of exp'!$A111)</f>
        <v>510128330</v>
      </c>
      <c r="G111" s="768">
        <f>SUMIFS('6. Details'!$L$5:$L$3624,'6. Details'!$C$5:$C$3624,"Consolidated Salary",'6. Details'!$A$5:$A$3624,'5. summary of exp'!$A111)</f>
        <v>0</v>
      </c>
      <c r="H111" s="768">
        <f>SUMIFS('6. Details'!$I$5:$I$3624,'6. Details'!$C$5:$C$3624,"Total Overhead Cost",'6. Details'!$A$5:$A$3624,'5. summary of exp'!$A111)</f>
        <v>260804000</v>
      </c>
      <c r="I111" s="768">
        <f>SUMIFS('6. Details'!$J$5:$J$3624,'6. Details'!$C$5:$C$3624,"Total Overhead Cost",'6. Details'!$A$5:$A$3624,'5. summary of exp'!$A111)</f>
        <v>35075000</v>
      </c>
      <c r="J111" s="768">
        <f>SUMIFS('6. Details'!$M$5:$M$3624,'6. Details'!$C$5:$C$3624,"Total Overhead Cost",'6. Details'!$A$5:$A$3624,'5. summary of exp'!$A111)</f>
        <v>260804000</v>
      </c>
      <c r="K111" s="768">
        <f t="shared" si="7"/>
        <v>770932330</v>
      </c>
      <c r="L111" s="768">
        <f>SUMIFS('6. Details'!$K$5:$K$3624,'6. Details'!$C$5:$C$3624,"Total Overhead Cost",'6. Details'!$A$5:$A$3624,'5. summary of exp'!$A111)</f>
        <v>260804000</v>
      </c>
      <c r="M111" s="768">
        <f>SUMIFS('6. Details'!$L$5:$L$3624,'6. Details'!$C$5:$C$3624,"Total Overhead Cost",'6. Details'!$A$5:$A$3624,'5. summary of exp'!$A111)</f>
        <v>0</v>
      </c>
      <c r="N111" s="768">
        <f>SUMIFS('6. Details'!$I$5:$I$3624,'6. Details'!$C$5:$C$3624,"Total",'6. Details'!$A$5:$A$3624,'5. summary of exp'!$A111)</f>
        <v>450000000</v>
      </c>
      <c r="O111" s="768">
        <f>SUMIFS('6. Details'!$J$5:$J$3624,'6. Details'!$C$5:$C$3624,"Total",'6. Details'!$A$5:$A$3624,'5. summary of exp'!$A111)</f>
        <v>50000000</v>
      </c>
      <c r="P111" s="768">
        <f>SUMIFS('6. Details'!$M$5:$M$3624,'6. Details'!$C$5:$C$3624,"Total",'6. Details'!$A$5:$A$3624,'5. summary of exp'!$A111)</f>
        <v>270000000</v>
      </c>
      <c r="Q111" s="768">
        <f>SUMIFS('6. Details'!$K$5:$K$3624,'6. Details'!$C$5:$C$3624,"Total",'6. Details'!$A$5:$A$3624,'5. summary of exp'!$A111)</f>
        <v>270000000</v>
      </c>
      <c r="R111" s="768">
        <f>SUMIFS('6. Details'!$L$5:$L$3624,'6. Details'!$C$5:$C$3624,"Total",'6. Details'!$A$5:$A$3624,'5. summary of exp'!$A111)</f>
        <v>0</v>
      </c>
      <c r="S111" s="768">
        <f t="shared" si="9"/>
        <v>1040932330</v>
      </c>
    </row>
    <row r="112" spans="1:19" x14ac:dyDescent="0.25">
      <c r="A112" s="770" t="s">
        <v>273</v>
      </c>
      <c r="B112" s="767" t="s">
        <v>910</v>
      </c>
      <c r="C112" s="768">
        <f>SUMIFS('6. Details'!$I$5:$I$3624,'6. Details'!$C$5:$C$3624,"Consolidated Salary",'6. Details'!$A$5:$A$3624,'5. summary of exp'!$A112)</f>
        <v>0</v>
      </c>
      <c r="D112" s="768">
        <f>SUMIFS('6. Details'!$M$5:$M$3624,'6. Details'!$C$5:$C$3624,"Consolidated Salary",'6. Details'!$A$5:$A$3624,'5. summary of exp'!$A112)</f>
        <v>0</v>
      </c>
      <c r="E112" s="768">
        <f>SUMIFS('6. Details'!$J$5:$J$3624,'6. Details'!$C$5:$C$3624,"Consolidated Salary",'6. Details'!$A$5:$A$3624,'5. summary of exp'!$A112)</f>
        <v>0</v>
      </c>
      <c r="F112" s="768">
        <f>SUMIFS('6. Details'!$K$5:$K$3624,'6. Details'!$C$5:$C$3624,"Consolidated Salary",'6. Details'!$A$5:$A$3624,'5. summary of exp'!$A112)</f>
        <v>0</v>
      </c>
      <c r="G112" s="768">
        <f>SUMIFS('6. Details'!$L$5:$L$3624,'6. Details'!$C$5:$C$3624,"Consolidated Salary",'6. Details'!$A$5:$A$3624,'5. summary of exp'!$A112)</f>
        <v>0</v>
      </c>
      <c r="H112" s="768">
        <f>SUMIFS('6. Details'!$I$5:$I$3624,'6. Details'!$C$5:$C$3624,"Total Overhead Cost",'6. Details'!$A$5:$A$3624,'5. summary of exp'!$A112)</f>
        <v>79400000</v>
      </c>
      <c r="I112" s="768">
        <f>SUMIFS('6. Details'!$J$5:$J$3624,'6. Details'!$C$5:$C$3624,"Total Overhead Cost",'6. Details'!$A$5:$A$3624,'5. summary of exp'!$A112)</f>
        <v>10000000</v>
      </c>
      <c r="J112" s="768">
        <f>SUMIFS('6. Details'!$M$5:$M$3624,'6. Details'!$C$5:$C$3624,"Total Overhead Cost",'6. Details'!$A$5:$A$3624,'5. summary of exp'!$A112)</f>
        <v>40000000</v>
      </c>
      <c r="K112" s="768">
        <f t="shared" si="7"/>
        <v>40000000</v>
      </c>
      <c r="L112" s="768">
        <f>SUMIFS('6. Details'!$K$5:$K$3624,'6. Details'!$C$5:$C$3624,"Total Overhead Cost",'6. Details'!$A$5:$A$3624,'5. summary of exp'!$A112)</f>
        <v>40000000</v>
      </c>
      <c r="M112" s="768">
        <f>SUMIFS('6. Details'!$L$5:$L$3624,'6. Details'!$C$5:$C$3624,"Total Overhead Cost",'6. Details'!$A$5:$A$3624,'5. summary of exp'!$A112)</f>
        <v>0</v>
      </c>
      <c r="N112" s="768">
        <f>SUMIFS('6. Details'!$I$5:$I$3624,'6. Details'!$C$5:$C$3624,"Total",'6. Details'!$A$5:$A$3624,'5. summary of exp'!$A112)</f>
        <v>0</v>
      </c>
      <c r="O112" s="768">
        <f>SUMIFS('6. Details'!$J$5:$J$3624,'6. Details'!$C$5:$C$3624,"Total",'6. Details'!$A$5:$A$3624,'5. summary of exp'!$A112)</f>
        <v>0</v>
      </c>
      <c r="P112" s="768">
        <f>SUMIFS('6. Details'!$M$5:$M$3624,'6. Details'!$C$5:$C$3624,"Total",'6. Details'!$A$5:$A$3624,'5. summary of exp'!$A112)</f>
        <v>0</v>
      </c>
      <c r="Q112" s="768">
        <f>SUMIFS('6. Details'!$K$5:$K$3624,'6. Details'!$C$5:$C$3624,"Total",'6. Details'!$A$5:$A$3624,'5. summary of exp'!$A112)</f>
        <v>0</v>
      </c>
      <c r="R112" s="768">
        <f>SUMIFS('6. Details'!$L$5:$L$3624,'6. Details'!$C$5:$C$3624,"Total",'6. Details'!$A$5:$A$3624,'5. summary of exp'!$A112)</f>
        <v>0</v>
      </c>
      <c r="S112" s="768">
        <f t="shared" si="9"/>
        <v>40000000</v>
      </c>
    </row>
    <row r="113" spans="1:19" x14ac:dyDescent="0.25">
      <c r="A113" s="766" t="s">
        <v>274</v>
      </c>
      <c r="B113" s="767" t="s">
        <v>859</v>
      </c>
      <c r="C113" s="768">
        <f>SUMIFS('6. Details'!$I$5:$I$3624,'6. Details'!$C$5:$C$3624,"Consolidated Salary",'6. Details'!$A$5:$A$3624,'5. summary of exp'!$A113)</f>
        <v>303127020</v>
      </c>
      <c r="D113" s="768">
        <f>SUMIFS('6. Details'!$M$5:$M$3624,'6. Details'!$C$5:$C$3624,"Consolidated Salary",'6. Details'!$A$5:$A$3624,'5. summary of exp'!$A113)</f>
        <v>303127020</v>
      </c>
      <c r="E113" s="768">
        <f>SUMIFS('6. Details'!$J$5:$J$3624,'6. Details'!$C$5:$C$3624,"Consolidated Salary",'6. Details'!$A$5:$A$3624,'5. summary of exp'!$A113)</f>
        <v>112210570</v>
      </c>
      <c r="F113" s="768">
        <f>SUMIFS('6. Details'!$K$5:$K$3624,'6. Details'!$C$5:$C$3624,"Consolidated Salary",'6. Details'!$A$5:$A$3624,'5. summary of exp'!$A113)</f>
        <v>303127020</v>
      </c>
      <c r="G113" s="768">
        <f>SUMIFS('6. Details'!$L$5:$L$3624,'6. Details'!$C$5:$C$3624,"Consolidated Salary",'6. Details'!$A$5:$A$3624,'5. summary of exp'!$A113)</f>
        <v>0</v>
      </c>
      <c r="H113" s="768">
        <f>SUMIFS('6. Details'!$I$5:$I$3624,'6. Details'!$C$5:$C$3624,"Total Overhead Cost",'6. Details'!$A$5:$A$3624,'5. summary of exp'!$A113)</f>
        <v>6000000</v>
      </c>
      <c r="I113" s="768">
        <f>SUMIFS('6. Details'!$J$5:$J$3624,'6. Details'!$C$5:$C$3624,"Total Overhead Cost",'6. Details'!$A$5:$A$3624,'5. summary of exp'!$A113)</f>
        <v>1575000</v>
      </c>
      <c r="J113" s="768">
        <f>SUMIFS('6. Details'!$M$5:$M$3624,'6. Details'!$C$5:$C$3624,"Total Overhead Cost",'6. Details'!$A$5:$A$3624,'5. summary of exp'!$A113)</f>
        <v>3900000</v>
      </c>
      <c r="K113" s="768">
        <f t="shared" si="7"/>
        <v>307027020</v>
      </c>
      <c r="L113" s="768">
        <f>SUMIFS('6. Details'!$K$5:$K$3624,'6. Details'!$C$5:$C$3624,"Total Overhead Cost",'6. Details'!$A$5:$A$3624,'5. summary of exp'!$A113)</f>
        <v>3900000</v>
      </c>
      <c r="M113" s="768">
        <f>SUMIFS('6. Details'!$L$5:$L$3624,'6. Details'!$C$5:$C$3624,"Total Overhead Cost",'6. Details'!$A$5:$A$3624,'5. summary of exp'!$A113)</f>
        <v>0</v>
      </c>
      <c r="N113" s="768">
        <f>SUMIFS('6. Details'!$I$5:$I$3624,'6. Details'!$C$5:$C$3624,"Total",'6. Details'!$A$5:$A$3624,'5. summary of exp'!$A113)</f>
        <v>0</v>
      </c>
      <c r="O113" s="768">
        <f>SUMIFS('6. Details'!$J$5:$J$3624,'6. Details'!$C$5:$C$3624,"Total",'6. Details'!$A$5:$A$3624,'5. summary of exp'!$A113)</f>
        <v>0</v>
      </c>
      <c r="P113" s="768">
        <f>SUMIFS('6. Details'!$M$5:$M$3624,'6. Details'!$C$5:$C$3624,"Total",'6. Details'!$A$5:$A$3624,'5. summary of exp'!$A113)</f>
        <v>0</v>
      </c>
      <c r="Q113" s="768">
        <f>SUMIFS('6. Details'!$K$5:$K$3624,'6. Details'!$C$5:$C$3624,"Total",'6. Details'!$A$5:$A$3624,'5. summary of exp'!$A113)</f>
        <v>0</v>
      </c>
      <c r="R113" s="768">
        <f>SUMIFS('6. Details'!$L$5:$L$3624,'6. Details'!$C$5:$C$3624,"Total",'6. Details'!$A$5:$A$3624,'5. summary of exp'!$A113)</f>
        <v>0</v>
      </c>
      <c r="S113" s="768">
        <f t="shared" si="9"/>
        <v>307027020</v>
      </c>
    </row>
    <row r="114" spans="1:19" x14ac:dyDescent="0.25">
      <c r="A114" s="766" t="s">
        <v>254</v>
      </c>
      <c r="B114" s="767" t="s">
        <v>911</v>
      </c>
      <c r="C114" s="768">
        <f>SUMIFS('6. Details'!$I$5:$I$3624,'6. Details'!$C$5:$C$3624,"Consolidated Salary",'6. Details'!$A$5:$A$3624,'5. summary of exp'!$A114)</f>
        <v>139193400</v>
      </c>
      <c r="D114" s="768">
        <f>SUMIFS('6. Details'!$M$5:$M$3624,'6. Details'!$C$5:$C$3624,"Consolidated Salary",'6. Details'!$A$5:$A$3624,'5. summary of exp'!$A114)</f>
        <v>149193400</v>
      </c>
      <c r="E114" s="768">
        <f>SUMIFS('6. Details'!$J$5:$J$3624,'6. Details'!$C$5:$C$3624,"Consolidated Salary",'6. Details'!$A$5:$A$3624,'5. summary of exp'!$A114)</f>
        <v>61495662</v>
      </c>
      <c r="F114" s="768">
        <f>SUMIFS('6. Details'!$K$5:$K$3624,'6. Details'!$C$5:$C$3624,"Consolidated Salary",'6. Details'!$A$5:$A$3624,'5. summary of exp'!$A114)</f>
        <v>149193400</v>
      </c>
      <c r="G114" s="768">
        <f>SUMIFS('6. Details'!$L$5:$L$3624,'6. Details'!$C$5:$C$3624,"Consolidated Salary",'6. Details'!$A$5:$A$3624,'5. summary of exp'!$A114)</f>
        <v>0</v>
      </c>
      <c r="H114" s="768">
        <f>SUMIFS('6. Details'!$I$5:$I$3624,'6. Details'!$C$5:$C$3624,"Total Overhead Cost",'6. Details'!$A$5:$A$3624,'5. summary of exp'!$A114)</f>
        <v>281000000</v>
      </c>
      <c r="I114" s="768">
        <f>SUMIFS('6. Details'!$J$5:$J$3624,'6. Details'!$C$5:$C$3624,"Total Overhead Cost",'6. Details'!$A$5:$A$3624,'5. summary of exp'!$A114)</f>
        <v>34625000</v>
      </c>
      <c r="J114" s="768">
        <f>SUMIFS('6. Details'!$M$5:$M$3624,'6. Details'!$C$5:$C$3624,"Total Overhead Cost",'6. Details'!$A$5:$A$3624,'5. summary of exp'!$A114)</f>
        <v>281000000</v>
      </c>
      <c r="K114" s="768">
        <f t="shared" si="7"/>
        <v>430193400</v>
      </c>
      <c r="L114" s="768">
        <f>SUMIFS('6. Details'!$K$5:$K$3624,'6. Details'!$C$5:$C$3624,"Total Overhead Cost",'6. Details'!$A$5:$A$3624,'5. summary of exp'!$A114)</f>
        <v>281000000</v>
      </c>
      <c r="M114" s="768">
        <f>SUMIFS('6. Details'!$L$5:$L$3624,'6. Details'!$C$5:$C$3624,"Total Overhead Cost",'6. Details'!$A$5:$A$3624,'5. summary of exp'!$A114)</f>
        <v>0</v>
      </c>
      <c r="N114" s="768">
        <f>SUMIFS('6. Details'!$I$5:$I$3624,'6. Details'!$C$5:$C$3624,"Total",'6. Details'!$A$5:$A$3624,'5. summary of exp'!$A114)</f>
        <v>320000000</v>
      </c>
      <c r="O114" s="768">
        <f>SUMIFS('6. Details'!$J$5:$J$3624,'6. Details'!$C$5:$C$3624,"Total",'6. Details'!$A$5:$A$3624,'5. summary of exp'!$A114)</f>
        <v>51000000</v>
      </c>
      <c r="P114" s="768">
        <f>SUMIFS('6. Details'!$M$5:$M$3624,'6. Details'!$C$5:$C$3624,"Total",'6. Details'!$A$5:$A$3624,'5. summary of exp'!$A114)</f>
        <v>192000000</v>
      </c>
      <c r="Q114" s="768">
        <f>SUMIFS('6. Details'!$K$5:$K$3624,'6. Details'!$C$5:$C$3624,"Total",'6. Details'!$A$5:$A$3624,'5. summary of exp'!$A114)</f>
        <v>192000000</v>
      </c>
      <c r="R114" s="768">
        <f>SUMIFS('6. Details'!$L$5:$L$3624,'6. Details'!$C$5:$C$3624,"Total",'6. Details'!$A$5:$A$3624,'5. summary of exp'!$A114)</f>
        <v>0</v>
      </c>
      <c r="S114" s="768">
        <f t="shared" si="9"/>
        <v>622193400</v>
      </c>
    </row>
    <row r="115" spans="1:19" x14ac:dyDescent="0.25">
      <c r="A115" s="766"/>
      <c r="B115" s="772" t="s">
        <v>1911</v>
      </c>
      <c r="C115" s="773">
        <f>SUM(C105:C114)</f>
        <v>1345734940</v>
      </c>
      <c r="D115" s="773">
        <f t="shared" ref="D115:S115" si="10">SUM(D105:D114)</f>
        <v>1280734940</v>
      </c>
      <c r="E115" s="773">
        <f t="shared" si="10"/>
        <v>473009227</v>
      </c>
      <c r="F115" s="773">
        <f t="shared" si="10"/>
        <v>1280734940</v>
      </c>
      <c r="G115" s="773">
        <f t="shared" si="10"/>
        <v>0</v>
      </c>
      <c r="H115" s="773">
        <f t="shared" si="10"/>
        <v>750472000</v>
      </c>
      <c r="I115" s="773">
        <f t="shared" si="10"/>
        <v>105507500</v>
      </c>
      <c r="J115" s="773">
        <f t="shared" si="10"/>
        <v>697222000</v>
      </c>
      <c r="K115" s="773">
        <f t="shared" si="10"/>
        <v>1977956940</v>
      </c>
      <c r="L115" s="773">
        <f t="shared" si="10"/>
        <v>697222000</v>
      </c>
      <c r="M115" s="773">
        <f t="shared" si="10"/>
        <v>0</v>
      </c>
      <c r="N115" s="773">
        <f t="shared" si="10"/>
        <v>987000000</v>
      </c>
      <c r="O115" s="773">
        <f t="shared" si="10"/>
        <v>101000000</v>
      </c>
      <c r="P115" s="773">
        <f t="shared" si="10"/>
        <v>591200000</v>
      </c>
      <c r="Q115" s="773">
        <f t="shared" si="10"/>
        <v>591200000</v>
      </c>
      <c r="R115" s="773">
        <f t="shared" si="10"/>
        <v>0</v>
      </c>
      <c r="S115" s="773">
        <f t="shared" si="10"/>
        <v>2569156940</v>
      </c>
    </row>
    <row r="116" spans="1:19" x14ac:dyDescent="0.25">
      <c r="A116" s="766"/>
      <c r="B116" s="772"/>
      <c r="C116" s="773"/>
      <c r="D116" s="773"/>
      <c r="E116" s="773"/>
      <c r="F116" s="773"/>
      <c r="G116" s="773"/>
      <c r="H116" s="773"/>
      <c r="I116" s="773"/>
      <c r="J116" s="773"/>
      <c r="K116" s="773"/>
      <c r="L116" s="773"/>
      <c r="M116" s="773"/>
      <c r="N116" s="773"/>
      <c r="O116" s="773"/>
      <c r="P116" s="773"/>
      <c r="Q116" s="773"/>
      <c r="R116" s="773"/>
      <c r="S116" s="773"/>
    </row>
    <row r="117" spans="1:19" x14ac:dyDescent="0.25">
      <c r="A117" s="766"/>
      <c r="B117" s="774" t="s">
        <v>1913</v>
      </c>
      <c r="C117" s="768"/>
      <c r="D117" s="768"/>
      <c r="E117" s="768"/>
      <c r="F117" s="768"/>
      <c r="G117" s="768"/>
      <c r="H117" s="768"/>
      <c r="I117" s="768"/>
      <c r="J117" s="768"/>
      <c r="K117" s="768"/>
      <c r="L117" s="768"/>
      <c r="M117" s="768"/>
      <c r="N117" s="768"/>
      <c r="O117" s="768"/>
      <c r="P117" s="768"/>
      <c r="Q117" s="768"/>
      <c r="R117" s="768"/>
      <c r="S117" s="768"/>
    </row>
    <row r="118" spans="1:19" x14ac:dyDescent="0.25">
      <c r="A118" s="766" t="s">
        <v>296</v>
      </c>
      <c r="B118" s="767" t="s">
        <v>1411</v>
      </c>
      <c r="C118" s="768">
        <f>SUMIFS('6. Details'!$I$5:$I$3624,'6. Details'!$C$5:$C$3624,"Consolidated Salary",'6. Details'!$A$5:$A$3624,'5. summary of exp'!$A118)</f>
        <v>293258730</v>
      </c>
      <c r="D118" s="768">
        <f>SUMIFS('6. Details'!$M$5:$M$3624,'6. Details'!$C$5:$C$3624,"Consolidated Salary",'6. Details'!$A$5:$A$3624,'5. summary of exp'!$A118)</f>
        <v>288258730</v>
      </c>
      <c r="E118" s="768">
        <f>SUMIFS('6. Details'!$J$5:$J$3624,'6. Details'!$C$5:$C$3624,"Consolidated Salary",'6. Details'!$A$5:$A$3624,'5. summary of exp'!$A118)</f>
        <v>118136896</v>
      </c>
      <c r="F118" s="768">
        <f>SUMIFS('6. Details'!$K$5:$K$3624,'6. Details'!$C$5:$C$3624,"Consolidated Salary",'6. Details'!$A$5:$A$3624,'5. summary of exp'!$A118)</f>
        <v>288258730</v>
      </c>
      <c r="G118" s="768">
        <f>SUMIFS('6. Details'!$L$5:$L$3624,'6. Details'!$C$5:$C$3624,"Consolidated Salary",'6. Details'!$A$5:$A$3624,'5. summary of exp'!$A118)</f>
        <v>0</v>
      </c>
      <c r="H118" s="768">
        <f>SUMIFS('6. Details'!$I$5:$I$3624,'6. Details'!$C$5:$C$3624,"Total Overhead Cost",'6. Details'!$A$5:$A$3624,'5. summary of exp'!$A118)</f>
        <v>100000000</v>
      </c>
      <c r="I118" s="768">
        <f>SUMIFS('6. Details'!$J$5:$J$3624,'6. Details'!$C$5:$C$3624,"Total Overhead Cost",'6. Details'!$A$5:$A$3624,'5. summary of exp'!$A118)</f>
        <v>84922078</v>
      </c>
      <c r="J118" s="768">
        <f>SUMIFS('6. Details'!$M$5:$M$3624,'6. Details'!$C$5:$C$3624,"Total Overhead Cost",'6. Details'!$A$5:$A$3624,'5. summary of exp'!$A118)</f>
        <v>102000000</v>
      </c>
      <c r="K118" s="768">
        <f t="shared" si="7"/>
        <v>390258730</v>
      </c>
      <c r="L118" s="768">
        <f>SUMIFS('6. Details'!$K$5:$K$3624,'6. Details'!$C$5:$C$3624,"Total Overhead Cost",'6. Details'!$A$5:$A$3624,'5. summary of exp'!$A118)</f>
        <v>102000000</v>
      </c>
      <c r="M118" s="768">
        <f>SUMIFS('6. Details'!$L$5:$L$3624,'6. Details'!$C$5:$C$3624,"Total Overhead Cost",'6. Details'!$A$5:$A$3624,'5. summary of exp'!$A118)</f>
        <v>0</v>
      </c>
      <c r="N118" s="768">
        <f>SUMIFS('6. Details'!$I$5:$I$3624,'6. Details'!$C$5:$C$3624,"Total",'6. Details'!$A$5:$A$3624,'5. summary of exp'!$A118)</f>
        <v>190000000</v>
      </c>
      <c r="O118" s="768">
        <f>SUMIFS('6. Details'!$J$5:$J$3624,'6. Details'!$C$5:$C$3624,"Total",'6. Details'!$A$5:$A$3624,'5. summary of exp'!$A118)</f>
        <v>100455596</v>
      </c>
      <c r="P118" s="768">
        <f>SUMIFS('6. Details'!$M$5:$M$3624,'6. Details'!$C$5:$C$3624,"Total",'6. Details'!$A$5:$A$3624,'5. summary of exp'!$A118)</f>
        <v>219000000</v>
      </c>
      <c r="Q118" s="768">
        <f>SUMIFS('6. Details'!$K$5:$K$3624,'6. Details'!$C$5:$C$3624,"Total",'6. Details'!$A$5:$A$3624,'5. summary of exp'!$A118)</f>
        <v>219000000</v>
      </c>
      <c r="R118" s="768">
        <f>SUMIFS('6. Details'!$L$5:$L$3624,'6. Details'!$C$5:$C$3624,"Total",'6. Details'!$A$5:$A$3624,'5. summary of exp'!$A118)</f>
        <v>0</v>
      </c>
      <c r="S118" s="768">
        <f t="shared" si="9"/>
        <v>609258730</v>
      </c>
    </row>
    <row r="119" spans="1:19" x14ac:dyDescent="0.25">
      <c r="A119" s="766" t="s">
        <v>300</v>
      </c>
      <c r="B119" s="767" t="s">
        <v>860</v>
      </c>
      <c r="C119" s="768">
        <f>SUMIFS('6. Details'!$I$5:$I$3624,'6. Details'!$C$5:$C$3624,"Consolidated Salary",'6. Details'!$A$5:$A$3624,'5. summary of exp'!$A119)</f>
        <v>141425150</v>
      </c>
      <c r="D119" s="768">
        <f>SUMIFS('6. Details'!$M$5:$M$3624,'6. Details'!$C$5:$C$3624,"Consolidated Salary",'6. Details'!$A$5:$A$3624,'5. summary of exp'!$A119)</f>
        <v>141425150</v>
      </c>
      <c r="E119" s="768">
        <f>SUMIFS('6. Details'!$J$5:$J$3624,'6. Details'!$C$5:$C$3624,"Consolidated Salary",'6. Details'!$A$5:$A$3624,'5. summary of exp'!$A119)</f>
        <v>47079022</v>
      </c>
      <c r="F119" s="768">
        <f>SUMIFS('6. Details'!$K$5:$K$3624,'6. Details'!$C$5:$C$3624,"Consolidated Salary",'6. Details'!$A$5:$A$3624,'5. summary of exp'!$A119)</f>
        <v>141425150</v>
      </c>
      <c r="G119" s="768">
        <f>SUMIFS('6. Details'!$L$5:$L$3624,'6. Details'!$C$5:$C$3624,"Consolidated Salary",'6. Details'!$A$5:$A$3624,'5. summary of exp'!$A119)</f>
        <v>0</v>
      </c>
      <c r="H119" s="768">
        <f>SUMIFS('6. Details'!$I$5:$I$3624,'6. Details'!$C$5:$C$3624,"Total Overhead Cost",'6. Details'!$A$5:$A$3624,'5. summary of exp'!$A119)</f>
        <v>43000500</v>
      </c>
      <c r="I119" s="768">
        <f>SUMIFS('6. Details'!$J$5:$J$3624,'6. Details'!$C$5:$C$3624,"Total Overhead Cost",'6. Details'!$A$5:$A$3624,'5. summary of exp'!$A119)</f>
        <v>35670500</v>
      </c>
      <c r="J119" s="768">
        <f>SUMIFS('6. Details'!$M$5:$M$3624,'6. Details'!$C$5:$C$3624,"Total Overhead Cost",'6. Details'!$A$5:$A$3624,'5. summary of exp'!$A119)</f>
        <v>62000500</v>
      </c>
      <c r="K119" s="768">
        <f t="shared" si="7"/>
        <v>203425650</v>
      </c>
      <c r="L119" s="768">
        <f>SUMIFS('6. Details'!$K$5:$K$3624,'6. Details'!$C$5:$C$3624,"Total Overhead Cost",'6. Details'!$A$5:$A$3624,'5. summary of exp'!$A119)</f>
        <v>62000500</v>
      </c>
      <c r="M119" s="768">
        <f>SUMIFS('6. Details'!$L$5:$L$3624,'6. Details'!$C$5:$C$3624,"Total Overhead Cost",'6. Details'!$A$5:$A$3624,'5. summary of exp'!$A119)</f>
        <v>0</v>
      </c>
      <c r="N119" s="768">
        <f>SUMIFS('6. Details'!$I$5:$I$3624,'6. Details'!$C$5:$C$3624,"Total",'6. Details'!$A$5:$A$3624,'5. summary of exp'!$A119)</f>
        <v>0</v>
      </c>
      <c r="O119" s="768">
        <f>SUMIFS('6. Details'!$J$5:$J$3624,'6. Details'!$C$5:$C$3624,"Total",'6. Details'!$A$5:$A$3624,'5. summary of exp'!$A119)</f>
        <v>0</v>
      </c>
      <c r="P119" s="768">
        <f>SUMIFS('6. Details'!$M$5:$M$3624,'6. Details'!$C$5:$C$3624,"Total",'6. Details'!$A$5:$A$3624,'5. summary of exp'!$A119)</f>
        <v>0</v>
      </c>
      <c r="Q119" s="768">
        <f>SUMIFS('6. Details'!$K$5:$K$3624,'6. Details'!$C$5:$C$3624,"Total",'6. Details'!$A$5:$A$3624,'5. summary of exp'!$A119)</f>
        <v>0</v>
      </c>
      <c r="R119" s="768">
        <f>SUMIFS('6. Details'!$L$5:$L$3624,'6. Details'!$C$5:$C$3624,"Total",'6. Details'!$A$5:$A$3624,'5. summary of exp'!$A119)</f>
        <v>0</v>
      </c>
      <c r="S119" s="768">
        <f t="shared" si="9"/>
        <v>203425650</v>
      </c>
    </row>
    <row r="120" spans="1:19" x14ac:dyDescent="0.25">
      <c r="A120" s="766" t="s">
        <v>301</v>
      </c>
      <c r="B120" s="767" t="s">
        <v>861</v>
      </c>
      <c r="C120" s="768">
        <f>SUMIFS('6. Details'!$I$5:$I$3624,'6. Details'!$C$5:$C$3624,"Consolidated Salary",'6. Details'!$A$5:$A$3624,'5. summary of exp'!$A120)</f>
        <v>127125000</v>
      </c>
      <c r="D120" s="768">
        <f>SUMIFS('6. Details'!$M$5:$M$3624,'6. Details'!$C$5:$C$3624,"Consolidated Salary",'6. Details'!$A$5:$A$3624,'5. summary of exp'!$A120)</f>
        <v>107125000</v>
      </c>
      <c r="E120" s="768">
        <f>SUMIFS('6. Details'!$J$5:$J$3624,'6. Details'!$C$5:$C$3624,"Consolidated Salary",'6. Details'!$A$5:$A$3624,'5. summary of exp'!$A120)</f>
        <v>36600000</v>
      </c>
      <c r="F120" s="768">
        <f>SUMIFS('6. Details'!$K$5:$K$3624,'6. Details'!$C$5:$C$3624,"Consolidated Salary",'6. Details'!$A$5:$A$3624,'5. summary of exp'!$A120)</f>
        <v>107125000</v>
      </c>
      <c r="G120" s="768">
        <f>SUMIFS('6. Details'!$L$5:$L$3624,'6. Details'!$C$5:$C$3624,"Consolidated Salary",'6. Details'!$A$5:$A$3624,'5. summary of exp'!$A120)</f>
        <v>0</v>
      </c>
      <c r="H120" s="768">
        <f>SUMIFS('6. Details'!$I$5:$I$3624,'6. Details'!$C$5:$C$3624,"Total Overhead Cost",'6. Details'!$A$5:$A$3624,'5. summary of exp'!$A120)</f>
        <v>145400000</v>
      </c>
      <c r="I120" s="768">
        <f>SUMIFS('6. Details'!$J$5:$J$3624,'6. Details'!$C$5:$C$3624,"Total Overhead Cost",'6. Details'!$A$5:$A$3624,'5. summary of exp'!$A120)</f>
        <v>1575000</v>
      </c>
      <c r="J120" s="768">
        <f>SUMIFS('6. Details'!$M$5:$M$3624,'6. Details'!$C$5:$C$3624,"Total Overhead Cost",'6. Details'!$A$5:$A$3624,'5. summary of exp'!$A120)</f>
        <v>33150000</v>
      </c>
      <c r="K120" s="768">
        <f t="shared" si="7"/>
        <v>140275000</v>
      </c>
      <c r="L120" s="768">
        <f>SUMIFS('6. Details'!$K$5:$K$3624,'6. Details'!$C$5:$C$3624,"Total Overhead Cost",'6. Details'!$A$5:$A$3624,'5. summary of exp'!$A120)</f>
        <v>33150000</v>
      </c>
      <c r="M120" s="768">
        <f>SUMIFS('6. Details'!$L$5:$L$3624,'6. Details'!$C$5:$C$3624,"Total Overhead Cost",'6. Details'!$A$5:$A$3624,'5. summary of exp'!$A120)</f>
        <v>0</v>
      </c>
      <c r="N120" s="768">
        <f>SUMIFS('6. Details'!$I$5:$I$3624,'6. Details'!$C$5:$C$3624,"Total",'6. Details'!$A$5:$A$3624,'5. summary of exp'!$A120)</f>
        <v>0</v>
      </c>
      <c r="O120" s="768">
        <f>SUMIFS('6. Details'!$J$5:$J$3624,'6. Details'!$C$5:$C$3624,"Total",'6. Details'!$A$5:$A$3624,'5. summary of exp'!$A120)</f>
        <v>0</v>
      </c>
      <c r="P120" s="768">
        <f>SUMIFS('6. Details'!$M$5:$M$3624,'6. Details'!$C$5:$C$3624,"Total",'6. Details'!$A$5:$A$3624,'5. summary of exp'!$A120)</f>
        <v>0</v>
      </c>
      <c r="Q120" s="768">
        <f>SUMIFS('6. Details'!$K$5:$K$3624,'6. Details'!$C$5:$C$3624,"Total",'6. Details'!$A$5:$A$3624,'5. summary of exp'!$A120)</f>
        <v>0</v>
      </c>
      <c r="R120" s="768">
        <f>SUMIFS('6. Details'!$L$5:$L$3624,'6. Details'!$C$5:$C$3624,"Total",'6. Details'!$A$5:$A$3624,'5. summary of exp'!$A120)</f>
        <v>0</v>
      </c>
      <c r="S120" s="768">
        <f t="shared" si="9"/>
        <v>140275000</v>
      </c>
    </row>
    <row r="121" spans="1:19" x14ac:dyDescent="0.25">
      <c r="A121" s="770" t="s">
        <v>706</v>
      </c>
      <c r="B121" s="767" t="s">
        <v>299</v>
      </c>
      <c r="C121" s="768">
        <f>SUMIFS('6. Details'!$I$5:$I$3624,'6. Details'!$C$5:$C$3624,"Consolidated Salary",'6. Details'!$A$5:$A$3624,'5. summary of exp'!$A121)</f>
        <v>0</v>
      </c>
      <c r="D121" s="768">
        <f>SUMIFS('6. Details'!$M$5:$M$3624,'6. Details'!$C$5:$C$3624,"Consolidated Salary",'6. Details'!$A$5:$A$3624,'5. summary of exp'!$A121)</f>
        <v>0</v>
      </c>
      <c r="E121" s="768">
        <f>SUMIFS('6. Details'!$J$5:$J$3624,'6. Details'!$C$5:$C$3624,"Consolidated Salary",'6. Details'!$A$5:$A$3624,'5. summary of exp'!$A121)</f>
        <v>0</v>
      </c>
      <c r="F121" s="768">
        <f>SUMIFS('6. Details'!$K$5:$K$3624,'6. Details'!$C$5:$C$3624,"Consolidated Salary",'6. Details'!$A$5:$A$3624,'5. summary of exp'!$A121)</f>
        <v>0</v>
      </c>
      <c r="G121" s="768">
        <f>SUMIFS('6. Details'!$L$5:$L$3624,'6. Details'!$C$5:$C$3624,"Consolidated Salary",'6. Details'!$A$5:$A$3624,'5. summary of exp'!$A121)</f>
        <v>0</v>
      </c>
      <c r="H121" s="768">
        <f>SUMIFS('6. Details'!$I$5:$I$3624,'6. Details'!$C$5:$C$3624,"Total Overhead Cost",'6. Details'!$A$5:$A$3624,'5. summary of exp'!$A121)</f>
        <v>600000</v>
      </c>
      <c r="I121" s="768">
        <f>SUMIFS('6. Details'!$J$5:$J$3624,'6. Details'!$C$5:$C$3624,"Total Overhead Cost",'6. Details'!$A$5:$A$3624,'5. summary of exp'!$A121)</f>
        <v>87500</v>
      </c>
      <c r="J121" s="768">
        <f>SUMIFS('6. Details'!$M$5:$M$3624,'6. Details'!$C$5:$C$3624,"Total Overhead Cost",'6. Details'!$A$5:$A$3624,'5. summary of exp'!$A121)</f>
        <v>475000</v>
      </c>
      <c r="K121" s="768">
        <f t="shared" si="7"/>
        <v>475000</v>
      </c>
      <c r="L121" s="768">
        <f>SUMIFS('6. Details'!$K$5:$K$3624,'6. Details'!$C$5:$C$3624,"Total Overhead Cost",'6. Details'!$A$5:$A$3624,'5. summary of exp'!$A121)</f>
        <v>475000</v>
      </c>
      <c r="M121" s="768">
        <f>SUMIFS('6. Details'!$L$5:$L$3624,'6. Details'!$C$5:$C$3624,"Total Overhead Cost",'6. Details'!$A$5:$A$3624,'5. summary of exp'!$A121)</f>
        <v>0</v>
      </c>
      <c r="N121" s="768">
        <f>SUMIFS('6. Details'!$I$5:$I$3624,'6. Details'!$C$5:$C$3624,"Total",'6. Details'!$A$5:$A$3624,'5. summary of exp'!$A121)</f>
        <v>0</v>
      </c>
      <c r="O121" s="768">
        <f>SUMIFS('6. Details'!$J$5:$J$3624,'6. Details'!$C$5:$C$3624,"Total",'6. Details'!$A$5:$A$3624,'5. summary of exp'!$A121)</f>
        <v>0</v>
      </c>
      <c r="P121" s="768">
        <f>SUMIFS('6. Details'!$M$5:$M$3624,'6. Details'!$C$5:$C$3624,"Total",'6. Details'!$A$5:$A$3624,'5. summary of exp'!$A121)</f>
        <v>0</v>
      </c>
      <c r="Q121" s="768">
        <f>SUMIFS('6. Details'!$K$5:$K$3624,'6. Details'!$C$5:$C$3624,"Total",'6. Details'!$A$5:$A$3624,'5. summary of exp'!$A121)</f>
        <v>0</v>
      </c>
      <c r="R121" s="768">
        <f>SUMIFS('6. Details'!$L$5:$L$3624,'6. Details'!$C$5:$C$3624,"Total",'6. Details'!$A$5:$A$3624,'5. summary of exp'!$A121)</f>
        <v>0</v>
      </c>
      <c r="S121" s="768">
        <f t="shared" si="9"/>
        <v>475000</v>
      </c>
    </row>
    <row r="122" spans="1:19" x14ac:dyDescent="0.25">
      <c r="A122" s="766" t="s">
        <v>291</v>
      </c>
      <c r="B122" s="767" t="s">
        <v>913</v>
      </c>
      <c r="C122" s="768">
        <f>SUMIFS('6. Details'!$I$5:$I$3624,'6. Details'!$C$5:$C$3624,"Consolidated Salary",'6. Details'!$A$5:$A$3624,'5. summary of exp'!$A122)</f>
        <v>83798540</v>
      </c>
      <c r="D122" s="768">
        <f>SUMIFS('6. Details'!$M$5:$M$3624,'6. Details'!$C$5:$C$3624,"Consolidated Salary",'6. Details'!$A$5:$A$3624,'5. summary of exp'!$A122)</f>
        <v>88798540</v>
      </c>
      <c r="E122" s="768">
        <f>SUMIFS('6. Details'!$J$5:$J$3624,'6. Details'!$C$5:$C$3624,"Consolidated Salary",'6. Details'!$A$5:$A$3624,'5. summary of exp'!$A122)</f>
        <v>35378798</v>
      </c>
      <c r="F122" s="768">
        <f>SUMIFS('6. Details'!$K$5:$K$3624,'6. Details'!$C$5:$C$3624,"Consolidated Salary",'6. Details'!$A$5:$A$3624,'5. summary of exp'!$A122)</f>
        <v>88798540</v>
      </c>
      <c r="G122" s="768">
        <f>SUMIFS('6. Details'!$L$5:$L$3624,'6. Details'!$C$5:$C$3624,"Consolidated Salary",'6. Details'!$A$5:$A$3624,'5. summary of exp'!$A122)</f>
        <v>0</v>
      </c>
      <c r="H122" s="768">
        <f>SUMIFS('6. Details'!$I$5:$I$3624,'6. Details'!$C$5:$C$3624,"Total Overhead Cost",'6. Details'!$A$5:$A$3624,'5. summary of exp'!$A122)</f>
        <v>80500000</v>
      </c>
      <c r="I122" s="768">
        <f>SUMIFS('6. Details'!$J$5:$J$3624,'6. Details'!$C$5:$C$3624,"Total Overhead Cost",'6. Details'!$A$5:$A$3624,'5. summary of exp'!$A122)</f>
        <v>4175000</v>
      </c>
      <c r="J122" s="768">
        <f>SUMIFS('6. Details'!$M$5:$M$3624,'6. Details'!$C$5:$C$3624,"Total Overhead Cost",'6. Details'!$A$5:$A$3624,'5. summary of exp'!$A122)</f>
        <v>38200000</v>
      </c>
      <c r="K122" s="768">
        <f t="shared" si="7"/>
        <v>126998540</v>
      </c>
      <c r="L122" s="768">
        <f>SUMIFS('6. Details'!$K$5:$K$3624,'6. Details'!$C$5:$C$3624,"Total Overhead Cost",'6. Details'!$A$5:$A$3624,'5. summary of exp'!$A122)</f>
        <v>38200000</v>
      </c>
      <c r="M122" s="768">
        <f>SUMIFS('6. Details'!$L$5:$L$3624,'6. Details'!$C$5:$C$3624,"Total Overhead Cost",'6. Details'!$A$5:$A$3624,'5. summary of exp'!$A122)</f>
        <v>0</v>
      </c>
      <c r="N122" s="768">
        <f>SUMIFS('6. Details'!$I$5:$I$3624,'6. Details'!$C$5:$C$3624,"Total",'6. Details'!$A$5:$A$3624,'5. summary of exp'!$A122)</f>
        <v>78000000</v>
      </c>
      <c r="O122" s="768">
        <f>SUMIFS('6. Details'!$J$5:$J$3624,'6. Details'!$C$5:$C$3624,"Total",'6. Details'!$A$5:$A$3624,'5. summary of exp'!$A122)</f>
        <v>0</v>
      </c>
      <c r="P122" s="768">
        <f>SUMIFS('6. Details'!$M$5:$M$3624,'6. Details'!$C$5:$C$3624,"Total",'6. Details'!$A$5:$A$3624,'5. summary of exp'!$A122)</f>
        <v>24000000</v>
      </c>
      <c r="Q122" s="768">
        <f>SUMIFS('6. Details'!$K$5:$K$3624,'6. Details'!$C$5:$C$3624,"Total",'6. Details'!$A$5:$A$3624,'5. summary of exp'!$A122)</f>
        <v>24000000</v>
      </c>
      <c r="R122" s="768">
        <f>SUMIFS('6. Details'!$L$5:$L$3624,'6. Details'!$C$5:$C$3624,"Total",'6. Details'!$A$5:$A$3624,'5. summary of exp'!$A122)</f>
        <v>0</v>
      </c>
      <c r="S122" s="768">
        <f t="shared" si="9"/>
        <v>150998540</v>
      </c>
    </row>
    <row r="123" spans="1:19" x14ac:dyDescent="0.25">
      <c r="A123" s="766" t="s">
        <v>70</v>
      </c>
      <c r="B123" s="767" t="s">
        <v>1895</v>
      </c>
      <c r="C123" s="768">
        <f>SUMIFS('6. Details'!$I$5:$I$3624,'6. Details'!$C$5:$C$3624,"Consolidated Salary",'6. Details'!$A$5:$A$3624,'5. summary of exp'!$A123)</f>
        <v>188729165</v>
      </c>
      <c r="D123" s="768">
        <f>SUMIFS('6. Details'!$M$5:$M$3624,'6. Details'!$C$5:$C$3624,"Consolidated Salary",'6. Details'!$A$5:$A$3624,'5. summary of exp'!$A123)</f>
        <v>163729165</v>
      </c>
      <c r="E123" s="768">
        <f>SUMIFS('6. Details'!$J$5:$J$3624,'6. Details'!$C$5:$C$3624,"Consolidated Salary",'6. Details'!$A$5:$A$3624,'5. summary of exp'!$A123)</f>
        <v>63893578</v>
      </c>
      <c r="F123" s="768">
        <f>SUMIFS('6. Details'!$K$5:$K$3624,'6. Details'!$C$5:$C$3624,"Consolidated Salary",'6. Details'!$A$5:$A$3624,'5. summary of exp'!$A123)</f>
        <v>163729165</v>
      </c>
      <c r="G123" s="768">
        <f>SUMIFS('6. Details'!$L$5:$L$3624,'6. Details'!$C$5:$C$3624,"Consolidated Salary",'6. Details'!$A$5:$A$3624,'5. summary of exp'!$A123)</f>
        <v>0</v>
      </c>
      <c r="H123" s="768">
        <f>SUMIFS('6. Details'!$I$5:$I$3624,'6. Details'!$C$5:$C$3624,"Total Overhead Cost",'6. Details'!$A$5:$A$3624,'5. summary of exp'!$A123)</f>
        <v>1246848000</v>
      </c>
      <c r="I123" s="768">
        <f>SUMIFS('6. Details'!$J$5:$J$3624,'6. Details'!$C$5:$C$3624,"Total Overhead Cost",'6. Details'!$A$5:$A$3624,'5. summary of exp'!$A123)</f>
        <v>226682196</v>
      </c>
      <c r="J123" s="768">
        <f>SUMIFS('6. Details'!$M$5:$M$3624,'6. Details'!$C$5:$C$3624,"Total Overhead Cost",'6. Details'!$A$5:$A$3624,'5. summary of exp'!$A123)</f>
        <v>755248000</v>
      </c>
      <c r="K123" s="768">
        <f t="shared" si="7"/>
        <v>918977165</v>
      </c>
      <c r="L123" s="768">
        <f>SUMIFS('6. Details'!$K$5:$K$3624,'6. Details'!$C$5:$C$3624,"Total Overhead Cost",'6. Details'!$A$5:$A$3624,'5. summary of exp'!$A123)</f>
        <v>705248000</v>
      </c>
      <c r="M123" s="768">
        <f>SUMIFS('6. Details'!$L$5:$L$3624,'6. Details'!$C$5:$C$3624,"Total Overhead Cost",'6. Details'!$A$5:$A$3624,'5. summary of exp'!$A123)</f>
        <v>50000000</v>
      </c>
      <c r="N123" s="768">
        <f>SUMIFS('6. Details'!$I$5:$I$3624,'6. Details'!$C$5:$C$3624,"Total",'6. Details'!$A$5:$A$3624,'5. summary of exp'!$A123)</f>
        <v>3500000000</v>
      </c>
      <c r="O123" s="768">
        <f>SUMIFS('6. Details'!$J$5:$J$3624,'6. Details'!$C$5:$C$3624,"Total",'6. Details'!$A$5:$A$3624,'5. summary of exp'!$A123)</f>
        <v>429111677</v>
      </c>
      <c r="P123" s="768">
        <f>SUMIFS('6. Details'!$M$5:$M$3624,'6. Details'!$C$5:$C$3624,"Total",'6. Details'!$A$5:$A$3624,'5. summary of exp'!$A123)</f>
        <v>1887000000</v>
      </c>
      <c r="Q123" s="768">
        <f>SUMIFS('6. Details'!$K$5:$K$3624,'6. Details'!$C$5:$C$3624,"Total",'6. Details'!$A$5:$A$3624,'5. summary of exp'!$A123)</f>
        <v>807000000</v>
      </c>
      <c r="R123" s="768">
        <f>SUMIFS('6. Details'!$L$5:$L$3624,'6. Details'!$C$5:$C$3624,"Total",'6. Details'!$A$5:$A$3624,'5. summary of exp'!$A123)</f>
        <v>1080000000</v>
      </c>
      <c r="S123" s="768">
        <f t="shared" si="9"/>
        <v>2805977165</v>
      </c>
    </row>
    <row r="124" spans="1:19" x14ac:dyDescent="0.25">
      <c r="A124" s="766" t="s">
        <v>478</v>
      </c>
      <c r="B124" s="767" t="s">
        <v>1894</v>
      </c>
      <c r="C124" s="768">
        <f>SUMIFS('6. Details'!$I$5:$I$3624,'6. Details'!$C$5:$C$3624,"Consolidated Salary",'6. Details'!$A$5:$A$3624,'5. summary of exp'!$A124)</f>
        <v>0</v>
      </c>
      <c r="D124" s="768">
        <f>SUMIFS('6. Details'!$M$5:$M$3624,'6. Details'!$C$5:$C$3624,"Consolidated Salary",'6. Details'!$A$5:$A$3624,'5. summary of exp'!$A124)</f>
        <v>0</v>
      </c>
      <c r="E124" s="768">
        <f>SUMIFS('6. Details'!$J$5:$J$3624,'6. Details'!$C$5:$C$3624,"Consolidated Salary",'6. Details'!$A$5:$A$3624,'5. summary of exp'!$A124)</f>
        <v>0</v>
      </c>
      <c r="F124" s="768">
        <f>SUMIFS('6. Details'!$K$5:$K$3624,'6. Details'!$C$5:$C$3624,"Consolidated Salary",'6. Details'!$A$5:$A$3624,'5. summary of exp'!$A124)</f>
        <v>0</v>
      </c>
      <c r="G124" s="768">
        <f>SUMIFS('6. Details'!$L$5:$L$3624,'6. Details'!$C$5:$C$3624,"Consolidated Salary",'6. Details'!$A$5:$A$3624,'5. summary of exp'!$A124)</f>
        <v>0</v>
      </c>
      <c r="H124" s="768">
        <f>SUMIFS('6. Details'!$I$5:$I$3624,'6. Details'!$C$5:$C$3624,"Total Overhead Cost",'6. Details'!$A$5:$A$3624,'5. summary of exp'!$A124)</f>
        <v>300000</v>
      </c>
      <c r="I124" s="768">
        <f>SUMIFS('6. Details'!$J$5:$J$3624,'6. Details'!$C$5:$C$3624,"Total Overhead Cost",'6. Details'!$A$5:$A$3624,'5. summary of exp'!$A124)</f>
        <v>87500</v>
      </c>
      <c r="J124" s="768">
        <f>SUMIFS('6. Details'!$M$5:$M$3624,'6. Details'!$C$5:$C$3624,"Total Overhead Cost",'6. Details'!$A$5:$A$3624,'5. summary of exp'!$A124)</f>
        <v>175000</v>
      </c>
      <c r="K124" s="768">
        <f t="shared" si="7"/>
        <v>175000</v>
      </c>
      <c r="L124" s="768">
        <f>SUMIFS('6. Details'!$K$5:$K$3624,'6. Details'!$C$5:$C$3624,"Total Overhead Cost",'6. Details'!$A$5:$A$3624,'5. summary of exp'!$A124)</f>
        <v>175000</v>
      </c>
      <c r="M124" s="768">
        <f>SUMIFS('6. Details'!$L$5:$L$3624,'6. Details'!$C$5:$C$3624,"Total Overhead Cost",'6. Details'!$A$5:$A$3624,'5. summary of exp'!$A124)</f>
        <v>0</v>
      </c>
      <c r="N124" s="768">
        <f>SUMIFS('6. Details'!$I$5:$I$3624,'6. Details'!$C$5:$C$3624,"Total",'6. Details'!$A$5:$A$3624,'5. summary of exp'!$A124)</f>
        <v>0</v>
      </c>
      <c r="O124" s="768">
        <f>SUMIFS('6. Details'!$J$5:$J$3624,'6. Details'!$C$5:$C$3624,"Total",'6. Details'!$A$5:$A$3624,'5. summary of exp'!$A124)</f>
        <v>0</v>
      </c>
      <c r="P124" s="768">
        <f>SUMIFS('6. Details'!$M$5:$M$3624,'6. Details'!$C$5:$C$3624,"Total",'6. Details'!$A$5:$A$3624,'5. summary of exp'!$A124)</f>
        <v>0</v>
      </c>
      <c r="Q124" s="768">
        <f>SUMIFS('6. Details'!$K$5:$K$3624,'6. Details'!$C$5:$C$3624,"Total",'6. Details'!$A$5:$A$3624,'5. summary of exp'!$A124)</f>
        <v>0</v>
      </c>
      <c r="R124" s="768">
        <f>SUMIFS('6. Details'!$L$5:$L$3624,'6. Details'!$C$5:$C$3624,"Total",'6. Details'!$A$5:$A$3624,'5. summary of exp'!$A124)</f>
        <v>0</v>
      </c>
      <c r="S124" s="768">
        <f t="shared" si="9"/>
        <v>175000</v>
      </c>
    </row>
    <row r="125" spans="1:19" x14ac:dyDescent="0.25">
      <c r="A125" s="766" t="s">
        <v>302</v>
      </c>
      <c r="B125" s="767" t="s">
        <v>480</v>
      </c>
      <c r="C125" s="768">
        <f>SUMIFS('6. Details'!$I$5:$I$3624,'6. Details'!$C$5:$C$3624,"Consolidated Salary",'6. Details'!$A$5:$A$3624,'5. summary of exp'!$A125)</f>
        <v>1120000000</v>
      </c>
      <c r="D125" s="768">
        <f>SUMIFS('6. Details'!$M$5:$M$3624,'6. Details'!$C$5:$C$3624,"Consolidated Salary",'6. Details'!$A$5:$A$3624,'5. summary of exp'!$A125)</f>
        <v>1000000000</v>
      </c>
      <c r="E125" s="768">
        <f>SUMIFS('6. Details'!$J$5:$J$3624,'6. Details'!$C$5:$C$3624,"Consolidated Salary",'6. Details'!$A$5:$A$3624,'5. summary of exp'!$A125)</f>
        <v>381344662</v>
      </c>
      <c r="F125" s="768">
        <f>SUMIFS('6. Details'!$K$5:$K$3624,'6. Details'!$C$5:$C$3624,"Consolidated Salary",'6. Details'!$A$5:$A$3624,'5. summary of exp'!$A125)</f>
        <v>1000000000</v>
      </c>
      <c r="G125" s="768">
        <f>SUMIFS('6. Details'!$L$5:$L$3624,'6. Details'!$C$5:$C$3624,"Consolidated Salary",'6. Details'!$A$5:$A$3624,'5. summary of exp'!$A125)</f>
        <v>0</v>
      </c>
      <c r="H125" s="768">
        <f>SUMIFS('6. Details'!$I$5:$I$3624,'6. Details'!$C$5:$C$3624,"Total Overhead Cost",'6. Details'!$A$5:$A$3624,'5. summary of exp'!$A125)</f>
        <v>87000000</v>
      </c>
      <c r="I125" s="768">
        <f>SUMIFS('6. Details'!$J$5:$J$3624,'6. Details'!$C$5:$C$3624,"Total Overhead Cost",'6. Details'!$A$5:$A$3624,'5. summary of exp'!$A125)</f>
        <v>43885900</v>
      </c>
      <c r="J125" s="768">
        <f>SUMIFS('6. Details'!$M$5:$M$3624,'6. Details'!$C$5:$C$3624,"Total Overhead Cost",'6. Details'!$A$5:$A$3624,'5. summary of exp'!$A125)</f>
        <v>79500000</v>
      </c>
      <c r="K125" s="768">
        <f t="shared" si="7"/>
        <v>1079500000</v>
      </c>
      <c r="L125" s="768">
        <f>SUMIFS('6. Details'!$K$5:$K$3624,'6. Details'!$C$5:$C$3624,"Total Overhead Cost",'6. Details'!$A$5:$A$3624,'5. summary of exp'!$A125)</f>
        <v>79500000</v>
      </c>
      <c r="M125" s="768">
        <f>SUMIFS('6. Details'!$L$5:$L$3624,'6. Details'!$C$5:$C$3624,"Total Overhead Cost",'6. Details'!$A$5:$A$3624,'5. summary of exp'!$A125)</f>
        <v>0</v>
      </c>
      <c r="N125" s="768">
        <f>SUMIFS('6. Details'!$I$5:$I$3624,'6. Details'!$C$5:$C$3624,"Total",'6. Details'!$A$5:$A$3624,'5. summary of exp'!$A125)</f>
        <v>1599000000</v>
      </c>
      <c r="O125" s="768">
        <f>SUMIFS('6. Details'!$J$5:$J$3624,'6. Details'!$C$5:$C$3624,"Total",'6. Details'!$A$5:$A$3624,'5. summary of exp'!$A125)</f>
        <v>0</v>
      </c>
      <c r="P125" s="768">
        <f>SUMIFS('6. Details'!$M$5:$M$3624,'6. Details'!$C$5:$C$3624,"Total",'6. Details'!$A$5:$A$3624,'5. summary of exp'!$A125)</f>
        <v>1599000000</v>
      </c>
      <c r="Q125" s="768">
        <f>SUMIFS('6. Details'!$K$5:$K$3624,'6. Details'!$C$5:$C$3624,"Total",'6. Details'!$A$5:$A$3624,'5. summary of exp'!$A125)</f>
        <v>1599000000</v>
      </c>
      <c r="R125" s="768">
        <f>SUMIFS('6. Details'!$L$5:$L$3624,'6. Details'!$C$5:$C$3624,"Total",'6. Details'!$A$5:$A$3624,'5. summary of exp'!$A125)</f>
        <v>0</v>
      </c>
      <c r="S125" s="768">
        <f t="shared" si="9"/>
        <v>2678500000</v>
      </c>
    </row>
    <row r="126" spans="1:19" x14ac:dyDescent="0.25">
      <c r="A126" s="766" t="s">
        <v>90</v>
      </c>
      <c r="B126" s="767" t="s">
        <v>864</v>
      </c>
      <c r="C126" s="768">
        <f>SUMIFS('6. Details'!$I$5:$I$3624,'6. Details'!$C$5:$C$3624,"Consolidated Salary",'6. Details'!$A$5:$A$3624,'5. summary of exp'!$A126)</f>
        <v>84430210</v>
      </c>
      <c r="D126" s="768">
        <f>SUMIFS('6. Details'!$M$5:$M$3624,'6. Details'!$C$5:$C$3624,"Consolidated Salary",'6. Details'!$A$5:$A$3624,'5. summary of exp'!$A126)</f>
        <v>84430210</v>
      </c>
      <c r="E126" s="768">
        <f>SUMIFS('6. Details'!$J$5:$J$3624,'6. Details'!$C$5:$C$3624,"Consolidated Salary",'6. Details'!$A$5:$A$3624,'5. summary of exp'!$A126)</f>
        <v>33842137</v>
      </c>
      <c r="F126" s="768">
        <f>SUMIFS('6. Details'!$K$5:$K$3624,'6. Details'!$C$5:$C$3624,"Consolidated Salary",'6. Details'!$A$5:$A$3624,'5. summary of exp'!$A126)</f>
        <v>84430210</v>
      </c>
      <c r="G126" s="768">
        <f>SUMIFS('6. Details'!$L$5:$L$3624,'6. Details'!$C$5:$C$3624,"Consolidated Salary",'6. Details'!$A$5:$A$3624,'5. summary of exp'!$A126)</f>
        <v>0</v>
      </c>
      <c r="H126" s="768">
        <f>SUMIFS('6. Details'!$I$5:$I$3624,'6. Details'!$C$5:$C$3624,"Total Overhead Cost",'6. Details'!$A$5:$A$3624,'5. summary of exp'!$A126)</f>
        <v>6900000</v>
      </c>
      <c r="I126" s="768">
        <f>SUMIFS('6. Details'!$J$5:$J$3624,'6. Details'!$C$5:$C$3624,"Total Overhead Cost",'6. Details'!$A$5:$A$3624,'5. summary of exp'!$A126)</f>
        <v>875000</v>
      </c>
      <c r="J126" s="768">
        <f>SUMIFS('6. Details'!$M$5:$M$3624,'6. Details'!$C$5:$C$3624,"Total Overhead Cost",'6. Details'!$A$5:$A$3624,'5. summary of exp'!$A126)</f>
        <v>5650000</v>
      </c>
      <c r="K126" s="768">
        <f t="shared" si="7"/>
        <v>90080210</v>
      </c>
      <c r="L126" s="768">
        <f>SUMIFS('6. Details'!$K$5:$K$3624,'6. Details'!$C$5:$C$3624,"Total Overhead Cost",'6. Details'!$A$5:$A$3624,'5. summary of exp'!$A126)</f>
        <v>5650000</v>
      </c>
      <c r="M126" s="768">
        <f>SUMIFS('6. Details'!$L$5:$L$3624,'6. Details'!$C$5:$C$3624,"Total Overhead Cost",'6. Details'!$A$5:$A$3624,'5. summary of exp'!$A126)</f>
        <v>0</v>
      </c>
      <c r="N126" s="768">
        <f>SUMIFS('6. Details'!$I$5:$I$3624,'6. Details'!$C$5:$C$3624,"Total",'6. Details'!$A$5:$A$3624,'5. summary of exp'!$A126)</f>
        <v>50000000</v>
      </c>
      <c r="O126" s="768">
        <f>SUMIFS('6. Details'!$J$5:$J$3624,'6. Details'!$C$5:$C$3624,"Total",'6. Details'!$A$5:$A$3624,'5. summary of exp'!$A126)</f>
        <v>0</v>
      </c>
      <c r="P126" s="768">
        <f>SUMIFS('6. Details'!$M$5:$M$3624,'6. Details'!$C$5:$C$3624,"Total",'6. Details'!$A$5:$A$3624,'5. summary of exp'!$A126)</f>
        <v>20000000</v>
      </c>
      <c r="Q126" s="768">
        <f>SUMIFS('6. Details'!$K$5:$K$3624,'6. Details'!$C$5:$C$3624,"Total",'6. Details'!$A$5:$A$3624,'5. summary of exp'!$A126)</f>
        <v>20000000</v>
      </c>
      <c r="R126" s="768">
        <f>SUMIFS('6. Details'!$L$5:$L$3624,'6. Details'!$C$5:$C$3624,"Total",'6. Details'!$A$5:$A$3624,'5. summary of exp'!$A126)</f>
        <v>0</v>
      </c>
      <c r="S126" s="768">
        <f t="shared" si="9"/>
        <v>110080210</v>
      </c>
    </row>
    <row r="127" spans="1:19" x14ac:dyDescent="0.25">
      <c r="A127" s="766" t="s">
        <v>78</v>
      </c>
      <c r="B127" s="767" t="s">
        <v>1874</v>
      </c>
      <c r="C127" s="768">
        <f>SUMIFS('6. Details'!$I$5:$I$3624,'6. Details'!$C$5:$C$3624,"Consolidated Salary",'6. Details'!$A$5:$A$3624,'5. summary of exp'!$A127)</f>
        <v>296307470</v>
      </c>
      <c r="D127" s="768">
        <f>SUMIFS('6. Details'!$M$5:$M$3624,'6. Details'!$C$5:$C$3624,"Consolidated Salary",'6. Details'!$A$5:$A$3624,'5. summary of exp'!$A127)</f>
        <v>296307470</v>
      </c>
      <c r="E127" s="768">
        <f>SUMIFS('6. Details'!$J$5:$J$3624,'6. Details'!$C$5:$C$3624,"Consolidated Salary",'6. Details'!$A$5:$A$3624,'5. summary of exp'!$A127)</f>
        <v>122294110</v>
      </c>
      <c r="F127" s="768">
        <f>SUMIFS('6. Details'!$K$5:$K$3624,'6. Details'!$C$5:$C$3624,"Consolidated Salary",'6. Details'!$A$5:$A$3624,'5. summary of exp'!$A127)</f>
        <v>296307470</v>
      </c>
      <c r="G127" s="768">
        <f>SUMIFS('6. Details'!$L$5:$L$3624,'6. Details'!$C$5:$C$3624,"Consolidated Salary",'6. Details'!$A$5:$A$3624,'5. summary of exp'!$A127)</f>
        <v>0</v>
      </c>
      <c r="H127" s="768">
        <f>SUMIFS('6. Details'!$I$5:$I$3624,'6. Details'!$C$5:$C$3624,"Total Overhead Cost",'6. Details'!$A$5:$A$3624,'5. summary of exp'!$A127)</f>
        <v>27400000</v>
      </c>
      <c r="I127" s="768">
        <f>SUMIFS('6. Details'!$J$5:$J$3624,'6. Details'!$C$5:$C$3624,"Total Overhead Cost",'6. Details'!$A$5:$A$3624,'5. summary of exp'!$A127)</f>
        <v>700000</v>
      </c>
      <c r="J127" s="768">
        <f>SUMIFS('6. Details'!$M$5:$M$3624,'6. Details'!$C$5:$C$3624,"Total Overhead Cost",'6. Details'!$A$5:$A$3624,'5. summary of exp'!$A127)</f>
        <v>26400000</v>
      </c>
      <c r="K127" s="768">
        <f t="shared" si="7"/>
        <v>322707470</v>
      </c>
      <c r="L127" s="768">
        <f>SUMIFS('6. Details'!$K$5:$K$3624,'6. Details'!$C$5:$C$3624,"Total Overhead Cost",'6. Details'!$A$5:$A$3624,'5. summary of exp'!$A127)</f>
        <v>26400000</v>
      </c>
      <c r="M127" s="768">
        <f>SUMIFS('6. Details'!$L$5:$L$3624,'6. Details'!$C$5:$C$3624,"Total Overhead Cost",'6. Details'!$A$5:$A$3624,'5. summary of exp'!$A127)</f>
        <v>0</v>
      </c>
      <c r="N127" s="768">
        <f>SUMIFS('6. Details'!$I$5:$I$3624,'6. Details'!$C$5:$C$3624,"Total",'6. Details'!$A$5:$A$3624,'5. summary of exp'!$A127)</f>
        <v>45000000</v>
      </c>
      <c r="O127" s="768">
        <f>SUMIFS('6. Details'!$J$5:$J$3624,'6. Details'!$C$5:$C$3624,"Total",'6. Details'!$A$5:$A$3624,'5. summary of exp'!$A127)</f>
        <v>0</v>
      </c>
      <c r="P127" s="768">
        <f>SUMIFS('6. Details'!$M$5:$M$3624,'6. Details'!$C$5:$C$3624,"Total",'6. Details'!$A$5:$A$3624,'5. summary of exp'!$A127)</f>
        <v>21000000</v>
      </c>
      <c r="Q127" s="768">
        <f>SUMIFS('6. Details'!$K$5:$K$3624,'6. Details'!$C$5:$C$3624,"Total",'6. Details'!$A$5:$A$3624,'5. summary of exp'!$A127)</f>
        <v>21000000</v>
      </c>
      <c r="R127" s="768">
        <f>SUMIFS('6. Details'!$L$5:$L$3624,'6. Details'!$C$5:$C$3624,"Total",'6. Details'!$A$5:$A$3624,'5. summary of exp'!$A127)</f>
        <v>0</v>
      </c>
      <c r="S127" s="768">
        <f t="shared" si="9"/>
        <v>343707470</v>
      </c>
    </row>
    <row r="128" spans="1:19" x14ac:dyDescent="0.25">
      <c r="A128" s="766" t="s">
        <v>487</v>
      </c>
      <c r="B128" s="767" t="s">
        <v>868</v>
      </c>
      <c r="C128" s="768">
        <f>SUMIFS('6. Details'!$I$5:$I$3624,'6. Details'!$C$5:$C$3624,"Consolidated Salary",'6. Details'!$A$5:$A$3624,'5. summary of exp'!$A128)</f>
        <v>0</v>
      </c>
      <c r="D128" s="768">
        <f>SUMIFS('6. Details'!$M$5:$M$3624,'6. Details'!$C$5:$C$3624,"Consolidated Salary",'6. Details'!$A$5:$A$3624,'5. summary of exp'!$A128)</f>
        <v>0</v>
      </c>
      <c r="E128" s="768">
        <f>SUMIFS('6. Details'!$J$5:$J$3624,'6. Details'!$C$5:$C$3624,"Consolidated Salary",'6. Details'!$A$5:$A$3624,'5. summary of exp'!$A128)</f>
        <v>0</v>
      </c>
      <c r="F128" s="768">
        <f>SUMIFS('6. Details'!$K$5:$K$3624,'6. Details'!$C$5:$C$3624,"Consolidated Salary",'6. Details'!$A$5:$A$3624,'5. summary of exp'!$A128)</f>
        <v>0</v>
      </c>
      <c r="G128" s="768">
        <f>SUMIFS('6. Details'!$L$5:$L$3624,'6. Details'!$C$5:$C$3624,"Consolidated Salary",'6. Details'!$A$5:$A$3624,'5. summary of exp'!$A128)</f>
        <v>0</v>
      </c>
      <c r="H128" s="768">
        <f>SUMIFS('6. Details'!$I$5:$I$3624,'6. Details'!$C$5:$C$3624,"Total Overhead Cost",'6. Details'!$A$5:$A$3624,'5. summary of exp'!$A128)</f>
        <v>900000</v>
      </c>
      <c r="I128" s="768">
        <f>SUMIFS('6. Details'!$J$5:$J$3624,'6. Details'!$C$5:$C$3624,"Total Overhead Cost",'6. Details'!$A$5:$A$3624,'5. summary of exp'!$A128)</f>
        <v>262500</v>
      </c>
      <c r="J128" s="768">
        <f>SUMIFS('6. Details'!$M$5:$M$3624,'6. Details'!$C$5:$C$3624,"Total Overhead Cost",'6. Details'!$A$5:$A$3624,'5. summary of exp'!$A128)</f>
        <v>525000</v>
      </c>
      <c r="K128" s="768">
        <f t="shared" si="7"/>
        <v>525000</v>
      </c>
      <c r="L128" s="768">
        <f>SUMIFS('6. Details'!$K$5:$K$3624,'6. Details'!$C$5:$C$3624,"Total Overhead Cost",'6. Details'!$A$5:$A$3624,'5. summary of exp'!$A128)</f>
        <v>525000</v>
      </c>
      <c r="M128" s="768">
        <f>SUMIFS('6. Details'!$L$5:$L$3624,'6. Details'!$C$5:$C$3624,"Total Overhead Cost",'6. Details'!$A$5:$A$3624,'5. summary of exp'!$A128)</f>
        <v>0</v>
      </c>
      <c r="N128" s="768">
        <f>SUMIFS('6. Details'!$I$5:$I$3624,'6. Details'!$C$5:$C$3624,"Total",'6. Details'!$A$5:$A$3624,'5. summary of exp'!$A128)</f>
        <v>0</v>
      </c>
      <c r="O128" s="768">
        <f>SUMIFS('6. Details'!$J$5:$J$3624,'6. Details'!$C$5:$C$3624,"Total",'6. Details'!$A$5:$A$3624,'5. summary of exp'!$A128)</f>
        <v>0</v>
      </c>
      <c r="P128" s="768">
        <f>SUMIFS('6. Details'!$M$5:$M$3624,'6. Details'!$C$5:$C$3624,"Total",'6. Details'!$A$5:$A$3624,'5. summary of exp'!$A128)</f>
        <v>0</v>
      </c>
      <c r="Q128" s="768">
        <f>SUMIFS('6. Details'!$K$5:$K$3624,'6. Details'!$C$5:$C$3624,"Total",'6. Details'!$A$5:$A$3624,'5. summary of exp'!$A128)</f>
        <v>0</v>
      </c>
      <c r="R128" s="768">
        <f>SUMIFS('6. Details'!$L$5:$L$3624,'6. Details'!$C$5:$C$3624,"Total",'6. Details'!$A$5:$A$3624,'5. summary of exp'!$A128)</f>
        <v>0</v>
      </c>
      <c r="S128" s="768">
        <f t="shared" si="9"/>
        <v>525000</v>
      </c>
    </row>
    <row r="129" spans="1:19" x14ac:dyDescent="0.25">
      <c r="A129" s="766" t="s">
        <v>88</v>
      </c>
      <c r="B129" s="767" t="s">
        <v>869</v>
      </c>
      <c r="C129" s="768">
        <f>SUMIFS('6. Details'!$I$5:$I$3624,'6. Details'!$C$5:$C$3624,"Consolidated Salary",'6. Details'!$A$5:$A$3624,'5. summary of exp'!$A129)</f>
        <v>27355040</v>
      </c>
      <c r="D129" s="768">
        <f>SUMIFS('6. Details'!$M$5:$M$3624,'6. Details'!$C$5:$C$3624,"Consolidated Salary",'6. Details'!$A$5:$A$3624,'5. summary of exp'!$A129)</f>
        <v>35355040</v>
      </c>
      <c r="E129" s="768">
        <f>SUMIFS('6. Details'!$J$5:$J$3624,'6. Details'!$C$5:$C$3624,"Consolidated Salary",'6. Details'!$A$5:$A$3624,'5. summary of exp'!$A129)</f>
        <v>13124966</v>
      </c>
      <c r="F129" s="768">
        <f>SUMIFS('6. Details'!$K$5:$K$3624,'6. Details'!$C$5:$C$3624,"Consolidated Salary",'6. Details'!$A$5:$A$3624,'5. summary of exp'!$A129)</f>
        <v>35355040</v>
      </c>
      <c r="G129" s="768">
        <f>SUMIFS('6. Details'!$L$5:$L$3624,'6. Details'!$C$5:$C$3624,"Consolidated Salary",'6. Details'!$A$5:$A$3624,'5. summary of exp'!$A129)</f>
        <v>0</v>
      </c>
      <c r="H129" s="768">
        <f>SUMIFS('6. Details'!$I$5:$I$3624,'6. Details'!$C$5:$C$3624,"Total Overhead Cost",'6. Details'!$A$5:$A$3624,'5. summary of exp'!$A129)</f>
        <v>149950000</v>
      </c>
      <c r="I129" s="768">
        <f>SUMIFS('6. Details'!$J$5:$J$3624,'6. Details'!$C$5:$C$3624,"Total Overhead Cost",'6. Details'!$A$5:$A$3624,'5. summary of exp'!$A129)</f>
        <v>29448500</v>
      </c>
      <c r="J129" s="768">
        <f>SUMIFS('6. Details'!$M$5:$M$3624,'6. Details'!$C$5:$C$3624,"Total Overhead Cost",'6. Details'!$A$5:$A$3624,'5. summary of exp'!$A129)</f>
        <v>93391000</v>
      </c>
      <c r="K129" s="768">
        <f t="shared" si="7"/>
        <v>128746040</v>
      </c>
      <c r="L129" s="768">
        <f>SUMIFS('6. Details'!$K$5:$K$3624,'6. Details'!$C$5:$C$3624,"Total Overhead Cost",'6. Details'!$A$5:$A$3624,'5. summary of exp'!$A129)</f>
        <v>93391000</v>
      </c>
      <c r="M129" s="768">
        <f>SUMIFS('6. Details'!$L$5:$L$3624,'6. Details'!$C$5:$C$3624,"Total Overhead Cost",'6. Details'!$A$5:$A$3624,'5. summary of exp'!$A129)</f>
        <v>0</v>
      </c>
      <c r="N129" s="768">
        <f>SUMIFS('6. Details'!$I$5:$I$3624,'6. Details'!$C$5:$C$3624,"Total",'6. Details'!$A$5:$A$3624,'5. summary of exp'!$A129)</f>
        <v>14000000</v>
      </c>
      <c r="O129" s="768">
        <f>SUMIFS('6. Details'!$J$5:$J$3624,'6. Details'!$C$5:$C$3624,"Total",'6. Details'!$A$5:$A$3624,'5. summary of exp'!$A129)</f>
        <v>0</v>
      </c>
      <c r="P129" s="768">
        <f>SUMIFS('6. Details'!$M$5:$M$3624,'6. Details'!$C$5:$C$3624,"Total",'6. Details'!$A$5:$A$3624,'5. summary of exp'!$A129)</f>
        <v>6000000</v>
      </c>
      <c r="Q129" s="768">
        <f>SUMIFS('6. Details'!$K$5:$K$3624,'6. Details'!$C$5:$C$3624,"Total",'6. Details'!$A$5:$A$3624,'5. summary of exp'!$A129)</f>
        <v>6000000</v>
      </c>
      <c r="R129" s="768">
        <f>SUMIFS('6. Details'!$L$5:$L$3624,'6. Details'!$C$5:$C$3624,"Total",'6. Details'!$A$5:$A$3624,'5. summary of exp'!$A129)</f>
        <v>0</v>
      </c>
      <c r="S129" s="768">
        <f t="shared" si="9"/>
        <v>134746040</v>
      </c>
    </row>
    <row r="130" spans="1:19" x14ac:dyDescent="0.25">
      <c r="A130" s="766" t="s">
        <v>101</v>
      </c>
      <c r="B130" s="767" t="s">
        <v>870</v>
      </c>
      <c r="C130" s="768">
        <f>SUMIFS('6. Details'!$I$5:$I$3624,'6. Details'!$C$5:$C$3624,"Consolidated Salary",'6. Details'!$A$5:$A$3624,'5. summary of exp'!$A130)</f>
        <v>2667365000</v>
      </c>
      <c r="D130" s="768">
        <f>SUMIFS('6. Details'!$M$5:$M$3624,'6. Details'!$C$5:$C$3624,"Consolidated Salary",'6. Details'!$A$5:$A$3624,'5. summary of exp'!$A130)</f>
        <v>2947365000</v>
      </c>
      <c r="E130" s="768">
        <f>SUMIFS('6. Details'!$J$5:$J$3624,'6. Details'!$C$5:$C$3624,"Consolidated Salary",'6. Details'!$A$5:$A$3624,'5. summary of exp'!$A130)</f>
        <v>1114034297</v>
      </c>
      <c r="F130" s="768">
        <f>SUMIFS('6. Details'!$K$5:$K$3624,'6. Details'!$C$5:$C$3624,"Consolidated Salary",'6. Details'!$A$5:$A$3624,'5. summary of exp'!$A130)</f>
        <v>2947365000</v>
      </c>
      <c r="G130" s="768">
        <f>SUMIFS('6. Details'!$L$5:$L$3624,'6. Details'!$C$5:$C$3624,"Consolidated Salary",'6. Details'!$A$5:$A$3624,'5. summary of exp'!$A130)</f>
        <v>0</v>
      </c>
      <c r="H130" s="768">
        <f>SUMIFS('6. Details'!$I$5:$I$3624,'6. Details'!$C$5:$C$3624,"Total Overhead Cost",'6. Details'!$A$5:$A$3624,'5. summary of exp'!$A130)</f>
        <v>213500286.07999998</v>
      </c>
      <c r="I130" s="768">
        <f>SUMIFS('6. Details'!$J$5:$J$3624,'6. Details'!$C$5:$C$3624,"Total Overhead Cost",'6. Details'!$A$5:$A$3624,'5. summary of exp'!$A130)</f>
        <v>35060699</v>
      </c>
      <c r="J130" s="768">
        <f>SUMIFS('6. Details'!$M$5:$M$3624,'6. Details'!$C$5:$C$3624,"Total Overhead Cost",'6. Details'!$A$5:$A$3624,'5. summary of exp'!$A130)</f>
        <v>146958286.07999998</v>
      </c>
      <c r="K130" s="768">
        <f t="shared" si="7"/>
        <v>3094323286.0799999</v>
      </c>
      <c r="L130" s="768">
        <f>SUMIFS('6. Details'!$K$5:$K$3624,'6. Details'!$C$5:$C$3624,"Total Overhead Cost",'6. Details'!$A$5:$A$3624,'5. summary of exp'!$A130)</f>
        <v>146958286.07999998</v>
      </c>
      <c r="M130" s="768">
        <f>SUMIFS('6. Details'!$L$5:$L$3624,'6. Details'!$C$5:$C$3624,"Total Overhead Cost",'6. Details'!$A$5:$A$3624,'5. summary of exp'!$A130)</f>
        <v>0</v>
      </c>
      <c r="N130" s="768">
        <f>SUMIFS('6. Details'!$I$5:$I$3624,'6. Details'!$C$5:$C$3624,"Total",'6. Details'!$A$5:$A$3624,'5. summary of exp'!$A130)</f>
        <v>100000000</v>
      </c>
      <c r="O130" s="768">
        <f>SUMIFS('6. Details'!$J$5:$J$3624,'6. Details'!$C$5:$C$3624,"Total",'6. Details'!$A$5:$A$3624,'5. summary of exp'!$A130)</f>
        <v>0</v>
      </c>
      <c r="P130" s="768">
        <f>SUMIFS('6. Details'!$M$5:$M$3624,'6. Details'!$C$5:$C$3624,"Total",'6. Details'!$A$5:$A$3624,'5. summary of exp'!$A130)</f>
        <v>33000000</v>
      </c>
      <c r="Q130" s="768">
        <f>SUMIFS('6. Details'!$K$5:$K$3624,'6. Details'!$C$5:$C$3624,"Total",'6. Details'!$A$5:$A$3624,'5. summary of exp'!$A130)</f>
        <v>33000000</v>
      </c>
      <c r="R130" s="768">
        <f>SUMIFS('6. Details'!$L$5:$L$3624,'6. Details'!$C$5:$C$3624,"Total",'6. Details'!$A$5:$A$3624,'5. summary of exp'!$A130)</f>
        <v>0</v>
      </c>
      <c r="S130" s="768">
        <f t="shared" si="9"/>
        <v>3127323286.0799999</v>
      </c>
    </row>
    <row r="131" spans="1:19" x14ac:dyDescent="0.25">
      <c r="A131" s="770" t="s">
        <v>237</v>
      </c>
      <c r="B131" s="767" t="s">
        <v>871</v>
      </c>
      <c r="C131" s="768">
        <f>SUMIFS('6. Details'!$I$5:$I$3624,'6. Details'!$C$5:$C$3624,"Consolidated Salary",'6. Details'!$A$5:$A$3624,'5. summary of exp'!$A131)</f>
        <v>1348328430</v>
      </c>
      <c r="D131" s="768">
        <f>SUMIFS('6. Details'!$M$5:$M$3624,'6. Details'!$C$5:$C$3624,"Consolidated Salary",'6. Details'!$A$5:$A$3624,'5. summary of exp'!$A131)</f>
        <v>1261328430</v>
      </c>
      <c r="E131" s="768">
        <f>SUMIFS('6. Details'!$J$5:$J$3624,'6. Details'!$C$5:$C$3624,"Consolidated Salary",'6. Details'!$A$5:$A$3624,'5. summary of exp'!$A131)</f>
        <v>483881348</v>
      </c>
      <c r="F131" s="768">
        <f>SUMIFS('6. Details'!$K$5:$K$3624,'6. Details'!$C$5:$C$3624,"Consolidated Salary",'6. Details'!$A$5:$A$3624,'5. summary of exp'!$A131)</f>
        <v>1261328430</v>
      </c>
      <c r="G131" s="768">
        <f>SUMIFS('6. Details'!$L$5:$L$3624,'6. Details'!$C$5:$C$3624,"Consolidated Salary",'6. Details'!$A$5:$A$3624,'5. summary of exp'!$A131)</f>
        <v>0</v>
      </c>
      <c r="H131" s="768">
        <f>SUMIFS('6. Details'!$I$5:$I$3624,'6. Details'!$C$5:$C$3624,"Total Overhead Cost",'6. Details'!$A$5:$A$3624,'5. summary of exp'!$A131)</f>
        <v>100800000</v>
      </c>
      <c r="I131" s="768">
        <f>SUMIFS('6. Details'!$J$5:$J$3624,'6. Details'!$C$5:$C$3624,"Total Overhead Cost",'6. Details'!$A$5:$A$3624,'5. summary of exp'!$A131)</f>
        <v>12199725</v>
      </c>
      <c r="J131" s="768">
        <f>SUMIFS('6. Details'!$M$5:$M$3624,'6. Details'!$C$5:$C$3624,"Total Overhead Cost",'6. Details'!$A$5:$A$3624,'5. summary of exp'!$A131)</f>
        <v>100800000</v>
      </c>
      <c r="K131" s="768">
        <f t="shared" si="7"/>
        <v>1362128430</v>
      </c>
      <c r="L131" s="768">
        <f>SUMIFS('6. Details'!$K$5:$K$3624,'6. Details'!$C$5:$C$3624,"Total Overhead Cost",'6. Details'!$A$5:$A$3624,'5. summary of exp'!$A131)</f>
        <v>100800000</v>
      </c>
      <c r="M131" s="768">
        <f>SUMIFS('6. Details'!$L$5:$L$3624,'6. Details'!$C$5:$C$3624,"Total Overhead Cost",'6. Details'!$A$5:$A$3624,'5. summary of exp'!$A131)</f>
        <v>0</v>
      </c>
      <c r="N131" s="768">
        <f>SUMIFS('6. Details'!$I$5:$I$3624,'6. Details'!$C$5:$C$3624,"Total",'6. Details'!$A$5:$A$3624,'5. summary of exp'!$A131)</f>
        <v>243000000</v>
      </c>
      <c r="O131" s="768">
        <f>SUMIFS('6. Details'!$J$5:$J$3624,'6. Details'!$C$5:$C$3624,"Total",'6. Details'!$A$5:$A$3624,'5. summary of exp'!$A131)</f>
        <v>0</v>
      </c>
      <c r="P131" s="768">
        <f>SUMIFS('6. Details'!$M$5:$M$3624,'6. Details'!$C$5:$C$3624,"Total",'6. Details'!$A$5:$A$3624,'5. summary of exp'!$A131)</f>
        <v>143000000</v>
      </c>
      <c r="Q131" s="768">
        <f>SUMIFS('6. Details'!$K$5:$K$3624,'6. Details'!$C$5:$C$3624,"Total",'6. Details'!$A$5:$A$3624,'5. summary of exp'!$A131)</f>
        <v>143000000</v>
      </c>
      <c r="R131" s="768">
        <f>SUMIFS('6. Details'!$L$5:$L$3624,'6. Details'!$C$5:$C$3624,"Total",'6. Details'!$A$5:$A$3624,'5. summary of exp'!$A131)</f>
        <v>0</v>
      </c>
      <c r="S131" s="768">
        <f t="shared" si="9"/>
        <v>1505128430</v>
      </c>
    </row>
    <row r="132" spans="1:19" x14ac:dyDescent="0.25">
      <c r="A132" s="766" t="s">
        <v>84</v>
      </c>
      <c r="B132" s="767" t="s">
        <v>872</v>
      </c>
      <c r="C132" s="768">
        <f>SUMIFS('6. Details'!$I$5:$I$3624,'6. Details'!$C$5:$C$3624,"Consolidated Salary",'6. Details'!$A$5:$A$3624,'5. summary of exp'!$A132)</f>
        <v>24776875.32</v>
      </c>
      <c r="D132" s="768">
        <f>SUMIFS('6. Details'!$M$5:$M$3624,'6. Details'!$C$5:$C$3624,"Consolidated Salary",'6. Details'!$A$5:$A$3624,'5. summary of exp'!$A132)</f>
        <v>38776875.32</v>
      </c>
      <c r="E132" s="768">
        <f>SUMIFS('6. Details'!$J$5:$J$3624,'6. Details'!$C$5:$C$3624,"Consolidated Salary",'6. Details'!$A$5:$A$3624,'5. summary of exp'!$A132)</f>
        <v>14179849</v>
      </c>
      <c r="F132" s="768">
        <f>SUMIFS('6. Details'!$K$5:$K$3624,'6. Details'!$C$5:$C$3624,"Consolidated Salary",'6. Details'!$A$5:$A$3624,'5. summary of exp'!$A132)</f>
        <v>38776875.32</v>
      </c>
      <c r="G132" s="768">
        <f>SUMIFS('6. Details'!$L$5:$L$3624,'6. Details'!$C$5:$C$3624,"Consolidated Salary",'6. Details'!$A$5:$A$3624,'5. summary of exp'!$A132)</f>
        <v>0</v>
      </c>
      <c r="H132" s="768">
        <f>SUMIFS('6. Details'!$I$5:$I$3624,'6. Details'!$C$5:$C$3624,"Total Overhead Cost",'6. Details'!$A$5:$A$3624,'5. summary of exp'!$A132)</f>
        <v>10000000</v>
      </c>
      <c r="I132" s="768">
        <f>SUMIFS('6. Details'!$J$5:$J$3624,'6. Details'!$C$5:$C$3624,"Total Overhead Cost",'6. Details'!$A$5:$A$3624,'5. summary of exp'!$A132)</f>
        <v>875000</v>
      </c>
      <c r="J132" s="768">
        <f>SUMIFS('6. Details'!$M$5:$M$3624,'6. Details'!$C$5:$C$3624,"Total Overhead Cost",'6. Details'!$A$5:$A$3624,'5. summary of exp'!$A132)</f>
        <v>7500000</v>
      </c>
      <c r="K132" s="768">
        <f t="shared" si="7"/>
        <v>46276875.32</v>
      </c>
      <c r="L132" s="768">
        <f>SUMIFS('6. Details'!$K$5:$K$3624,'6. Details'!$C$5:$C$3624,"Total Overhead Cost",'6. Details'!$A$5:$A$3624,'5. summary of exp'!$A132)</f>
        <v>7500000</v>
      </c>
      <c r="M132" s="768">
        <f>SUMIFS('6. Details'!$L$5:$L$3624,'6. Details'!$C$5:$C$3624,"Total Overhead Cost",'6. Details'!$A$5:$A$3624,'5. summary of exp'!$A132)</f>
        <v>0</v>
      </c>
      <c r="N132" s="768">
        <f>SUMIFS('6. Details'!$I$5:$I$3624,'6. Details'!$C$5:$C$3624,"Total",'6. Details'!$A$5:$A$3624,'5. summary of exp'!$A132)</f>
        <v>472000000</v>
      </c>
      <c r="O132" s="768">
        <f>SUMIFS('6. Details'!$J$5:$J$3624,'6. Details'!$C$5:$C$3624,"Total",'6. Details'!$A$5:$A$3624,'5. summary of exp'!$A132)</f>
        <v>205300720</v>
      </c>
      <c r="P132" s="768">
        <f>SUMIFS('6. Details'!$M$5:$M$3624,'6. Details'!$C$5:$C$3624,"Total",'6. Details'!$A$5:$A$3624,'5. summary of exp'!$A132)</f>
        <v>460000000</v>
      </c>
      <c r="Q132" s="768">
        <f>SUMIFS('6. Details'!$K$5:$K$3624,'6. Details'!$C$5:$C$3624,"Total",'6. Details'!$A$5:$A$3624,'5. summary of exp'!$A132)</f>
        <v>460000000</v>
      </c>
      <c r="R132" s="768">
        <f>SUMIFS('6. Details'!$L$5:$L$3624,'6. Details'!$C$5:$C$3624,"Total",'6. Details'!$A$5:$A$3624,'5. summary of exp'!$A132)</f>
        <v>0</v>
      </c>
      <c r="S132" s="768">
        <f t="shared" si="9"/>
        <v>506276875.31999999</v>
      </c>
    </row>
    <row r="133" spans="1:19" x14ac:dyDescent="0.25">
      <c r="A133" s="766" t="s">
        <v>486</v>
      </c>
      <c r="B133" s="767" t="s">
        <v>873</v>
      </c>
      <c r="C133" s="768">
        <f>SUMIFS('6. Details'!$I$5:$I$3624,'6. Details'!$C$5:$C$3624,"Consolidated Salary",'6. Details'!$A$5:$A$3624,'5. summary of exp'!$A133)</f>
        <v>0</v>
      </c>
      <c r="D133" s="768">
        <f>SUMIFS('6. Details'!$M$5:$M$3624,'6. Details'!$C$5:$C$3624,"Consolidated Salary",'6. Details'!$A$5:$A$3624,'5. summary of exp'!$A133)</f>
        <v>0</v>
      </c>
      <c r="E133" s="768">
        <f>SUMIFS('6. Details'!$J$5:$J$3624,'6. Details'!$C$5:$C$3624,"Consolidated Salary",'6. Details'!$A$5:$A$3624,'5. summary of exp'!$A133)</f>
        <v>0</v>
      </c>
      <c r="F133" s="768">
        <f>SUMIFS('6. Details'!$K$5:$K$3624,'6. Details'!$C$5:$C$3624,"Consolidated Salary",'6. Details'!$A$5:$A$3624,'5. summary of exp'!$A133)</f>
        <v>0</v>
      </c>
      <c r="G133" s="768">
        <f>SUMIFS('6. Details'!$L$5:$L$3624,'6. Details'!$C$5:$C$3624,"Consolidated Salary",'6. Details'!$A$5:$A$3624,'5. summary of exp'!$A133)</f>
        <v>0</v>
      </c>
      <c r="H133" s="768">
        <f>SUMIFS('6. Details'!$I$5:$I$3624,'6. Details'!$C$5:$C$3624,"Total Overhead Cost",'6. Details'!$A$5:$A$3624,'5. summary of exp'!$A133)</f>
        <v>1800000</v>
      </c>
      <c r="I133" s="768">
        <f>SUMIFS('6. Details'!$J$5:$J$3624,'6. Details'!$C$5:$C$3624,"Total Overhead Cost",'6. Details'!$A$5:$A$3624,'5. summary of exp'!$A133)</f>
        <v>437500</v>
      </c>
      <c r="J133" s="768">
        <f>SUMIFS('6. Details'!$M$5:$M$3624,'6. Details'!$C$5:$C$3624,"Total Overhead Cost",'6. Details'!$A$5:$A$3624,'5. summary of exp'!$A133)</f>
        <v>1175000</v>
      </c>
      <c r="K133" s="768">
        <f t="shared" si="7"/>
        <v>1175000</v>
      </c>
      <c r="L133" s="768">
        <f>SUMIFS('6. Details'!$K$5:$K$3624,'6. Details'!$C$5:$C$3624,"Total Overhead Cost",'6. Details'!$A$5:$A$3624,'5. summary of exp'!$A133)</f>
        <v>1175000</v>
      </c>
      <c r="M133" s="768">
        <f>SUMIFS('6. Details'!$L$5:$L$3624,'6. Details'!$C$5:$C$3624,"Total Overhead Cost",'6. Details'!$A$5:$A$3624,'5. summary of exp'!$A133)</f>
        <v>0</v>
      </c>
      <c r="N133" s="768">
        <f>SUMIFS('6. Details'!$I$5:$I$3624,'6. Details'!$C$5:$C$3624,"Total",'6. Details'!$A$5:$A$3624,'5. summary of exp'!$A133)</f>
        <v>0</v>
      </c>
      <c r="O133" s="768">
        <f>SUMIFS('6. Details'!$J$5:$J$3624,'6. Details'!$C$5:$C$3624,"Total",'6. Details'!$A$5:$A$3624,'5. summary of exp'!$A133)</f>
        <v>0</v>
      </c>
      <c r="P133" s="768">
        <f>SUMIFS('6. Details'!$M$5:$M$3624,'6. Details'!$C$5:$C$3624,"Total",'6. Details'!$A$5:$A$3624,'5. summary of exp'!$A133)</f>
        <v>0</v>
      </c>
      <c r="Q133" s="768">
        <f>SUMIFS('6. Details'!$K$5:$K$3624,'6. Details'!$C$5:$C$3624,"Total",'6. Details'!$A$5:$A$3624,'5. summary of exp'!$A133)</f>
        <v>0</v>
      </c>
      <c r="R133" s="768">
        <f>SUMIFS('6. Details'!$L$5:$L$3624,'6. Details'!$C$5:$C$3624,"Total",'6. Details'!$A$5:$A$3624,'5. summary of exp'!$A133)</f>
        <v>0</v>
      </c>
      <c r="S133" s="768">
        <f t="shared" si="9"/>
        <v>1175000</v>
      </c>
    </row>
    <row r="134" spans="1:19" x14ac:dyDescent="0.25">
      <c r="A134" s="769" t="s">
        <v>1687</v>
      </c>
      <c r="B134" s="767" t="s">
        <v>1360</v>
      </c>
      <c r="C134" s="768">
        <f>SUMIFS('6. Details'!$I$5:$I$3624,'6. Details'!$C$5:$C$3624,"Consolidated Salary",'6. Details'!$A$5:$A$3624,'5. summary of exp'!$A134)</f>
        <v>11591438</v>
      </c>
      <c r="D134" s="768">
        <f>SUMIFS('6. Details'!$M$5:$M$3624,'6. Details'!$C$5:$C$3624,"Consolidated Salary",'6. Details'!$A$5:$A$3624,'5. summary of exp'!$A134)</f>
        <v>11591438</v>
      </c>
      <c r="E134" s="768">
        <f>SUMIFS('6. Details'!$J$5:$J$3624,'6. Details'!$C$5:$C$3624,"Consolidated Salary",'6. Details'!$A$5:$A$3624,'5. summary of exp'!$A134)</f>
        <v>1574163</v>
      </c>
      <c r="F134" s="768">
        <f>SUMIFS('6. Details'!$K$5:$K$3624,'6. Details'!$C$5:$C$3624,"Consolidated Salary",'6. Details'!$A$5:$A$3624,'5. summary of exp'!$A134)</f>
        <v>11591438</v>
      </c>
      <c r="G134" s="768">
        <f>SUMIFS('6. Details'!$L$5:$L$3624,'6. Details'!$C$5:$C$3624,"Consolidated Salary",'6. Details'!$A$5:$A$3624,'5. summary of exp'!$A134)</f>
        <v>0</v>
      </c>
      <c r="H134" s="768">
        <f>SUMIFS('6. Details'!$I$5:$I$3624,'6. Details'!$C$5:$C$3624,"Total Overhead Cost",'6. Details'!$A$5:$A$3624,'5. summary of exp'!$A134)</f>
        <v>54000000</v>
      </c>
      <c r="I134" s="768">
        <f>SUMIFS('6. Details'!$J$5:$J$3624,'6. Details'!$C$5:$C$3624,"Total Overhead Cost",'6. Details'!$A$5:$A$3624,'5. summary of exp'!$A134)</f>
        <v>8500000</v>
      </c>
      <c r="J134" s="768">
        <f>SUMIFS('6. Details'!$M$5:$M$3624,'6. Details'!$C$5:$C$3624,"Total Overhead Cost",'6. Details'!$A$5:$A$3624,'5. summary of exp'!$A134)</f>
        <v>34500000</v>
      </c>
      <c r="K134" s="768">
        <f t="shared" si="7"/>
        <v>46091438</v>
      </c>
      <c r="L134" s="768">
        <f>SUMIFS('6. Details'!$K$5:$K$3624,'6. Details'!$C$5:$C$3624,"Total Overhead Cost",'6. Details'!$A$5:$A$3624,'5. summary of exp'!$A134)</f>
        <v>34500000</v>
      </c>
      <c r="M134" s="768">
        <f>SUMIFS('6. Details'!$L$5:$L$3624,'6. Details'!$C$5:$C$3624,"Total Overhead Cost",'6. Details'!$A$5:$A$3624,'5. summary of exp'!$A134)</f>
        <v>0</v>
      </c>
      <c r="N134" s="768">
        <f>SUMIFS('6. Details'!$I$5:$I$3624,'6. Details'!$C$5:$C$3624,"Total",'6. Details'!$A$5:$A$3624,'5. summary of exp'!$A134)</f>
        <v>305500000</v>
      </c>
      <c r="O134" s="768">
        <f>SUMIFS('6. Details'!$J$5:$J$3624,'6. Details'!$C$5:$C$3624,"Total",'6. Details'!$A$5:$A$3624,'5. summary of exp'!$A134)</f>
        <v>1495000</v>
      </c>
      <c r="P134" s="768">
        <f>SUMIFS('6. Details'!$M$5:$M$3624,'6. Details'!$C$5:$C$3624,"Total",'6. Details'!$A$5:$A$3624,'5. summary of exp'!$A134)</f>
        <v>107000000</v>
      </c>
      <c r="Q134" s="768">
        <f>SUMIFS('6. Details'!$K$5:$K$3624,'6. Details'!$C$5:$C$3624,"Total",'6. Details'!$A$5:$A$3624,'5. summary of exp'!$A134)</f>
        <v>107000000</v>
      </c>
      <c r="R134" s="768">
        <f>SUMIFS('6. Details'!$L$5:$L$3624,'6. Details'!$C$5:$C$3624,"Total",'6. Details'!$A$5:$A$3624,'5. summary of exp'!$A134)</f>
        <v>0</v>
      </c>
      <c r="S134" s="768">
        <f t="shared" si="9"/>
        <v>153091438</v>
      </c>
    </row>
    <row r="135" spans="1:19" x14ac:dyDescent="0.25">
      <c r="A135" s="770" t="s">
        <v>1703</v>
      </c>
      <c r="B135" s="767" t="s">
        <v>863</v>
      </c>
      <c r="C135" s="768">
        <f>SUMIFS('6. Details'!$I$5:$I$3624,'6. Details'!$C$5:$C$3624,"Consolidated Salary",'6. Details'!$A$5:$A$3624,'5. summary of exp'!$A135)</f>
        <v>0</v>
      </c>
      <c r="D135" s="768">
        <f>SUMIFS('6. Details'!$M$5:$M$3624,'6. Details'!$C$5:$C$3624,"Consolidated Salary",'6. Details'!$A$5:$A$3624,'5. summary of exp'!$A135)</f>
        <v>0</v>
      </c>
      <c r="E135" s="768">
        <f>SUMIFS('6. Details'!$J$5:$J$3624,'6. Details'!$C$5:$C$3624,"Consolidated Salary",'6. Details'!$A$5:$A$3624,'5. summary of exp'!$A135)</f>
        <v>0</v>
      </c>
      <c r="F135" s="768">
        <f>SUMIFS('6. Details'!$K$5:$K$3624,'6. Details'!$C$5:$C$3624,"Consolidated Salary",'6. Details'!$A$5:$A$3624,'5. summary of exp'!$A135)</f>
        <v>0</v>
      </c>
      <c r="G135" s="768">
        <f>SUMIFS('6. Details'!$L$5:$L$3624,'6. Details'!$C$5:$C$3624,"Consolidated Salary",'6. Details'!$A$5:$A$3624,'5. summary of exp'!$A135)</f>
        <v>0</v>
      </c>
      <c r="H135" s="768">
        <f>SUMIFS('6. Details'!$I$5:$I$3624,'6. Details'!$C$5:$C$3624,"Total Overhead Cost",'6. Details'!$A$5:$A$3624,'5. summary of exp'!$A135)</f>
        <v>1200000</v>
      </c>
      <c r="I135" s="768">
        <f>SUMIFS('6. Details'!$J$5:$J$3624,'6. Details'!$C$5:$C$3624,"Total Overhead Cost",'6. Details'!$A$5:$A$3624,'5. summary of exp'!$A135)</f>
        <v>0</v>
      </c>
      <c r="J135" s="768">
        <f>SUMIFS('6. Details'!$M$5:$M$3624,'6. Details'!$C$5:$C$3624,"Total Overhead Cost",'6. Details'!$A$5:$A$3624,'5. summary of exp'!$A135)</f>
        <v>1012000</v>
      </c>
      <c r="K135" s="768">
        <f t="shared" si="7"/>
        <v>1012000</v>
      </c>
      <c r="L135" s="768">
        <f>SUMIFS('6. Details'!$K$5:$K$3624,'6. Details'!$C$5:$C$3624,"Total Overhead Cost",'6. Details'!$A$5:$A$3624,'5. summary of exp'!$A135)</f>
        <v>1012000</v>
      </c>
      <c r="M135" s="768">
        <f>SUMIFS('6. Details'!$L$5:$L$3624,'6. Details'!$C$5:$C$3624,"Total Overhead Cost",'6. Details'!$A$5:$A$3624,'5. summary of exp'!$A135)</f>
        <v>0</v>
      </c>
      <c r="N135" s="768">
        <f>SUMIFS('6. Details'!$I$5:$I$3624,'6. Details'!$C$5:$C$3624,"Total",'6. Details'!$A$5:$A$3624,'5. summary of exp'!$A135)</f>
        <v>0</v>
      </c>
      <c r="O135" s="768">
        <f>SUMIFS('6. Details'!$J$5:$J$3624,'6. Details'!$C$5:$C$3624,"Total",'6. Details'!$A$5:$A$3624,'5. summary of exp'!$A135)</f>
        <v>0</v>
      </c>
      <c r="P135" s="768">
        <f>SUMIFS('6. Details'!$M$5:$M$3624,'6. Details'!$C$5:$C$3624,"Total",'6. Details'!$A$5:$A$3624,'5. summary of exp'!$A135)</f>
        <v>0</v>
      </c>
      <c r="Q135" s="768">
        <f>SUMIFS('6. Details'!$K$5:$K$3624,'6. Details'!$C$5:$C$3624,"Total",'6. Details'!$A$5:$A$3624,'5. summary of exp'!$A135)</f>
        <v>0</v>
      </c>
      <c r="R135" s="768">
        <f>SUMIFS('6. Details'!$L$5:$L$3624,'6. Details'!$C$5:$C$3624,"Total",'6. Details'!$A$5:$A$3624,'5. summary of exp'!$A135)</f>
        <v>0</v>
      </c>
      <c r="S135" s="768">
        <f t="shared" si="9"/>
        <v>1012000</v>
      </c>
    </row>
    <row r="136" spans="1:19" x14ac:dyDescent="0.25">
      <c r="A136" s="770" t="s">
        <v>1709</v>
      </c>
      <c r="B136" s="767" t="s">
        <v>866</v>
      </c>
      <c r="C136" s="768">
        <f>SUMIFS('6. Details'!$I$5:$I$3624,'6. Details'!$C$5:$C$3624,"Consolidated Salary",'6. Details'!$A$5:$A$3624,'5. summary of exp'!$A136)</f>
        <v>416425340</v>
      </c>
      <c r="D136" s="768">
        <f>SUMIFS('6. Details'!$M$5:$M$3624,'6. Details'!$C$5:$C$3624,"Consolidated Salary",'6. Details'!$A$5:$A$3624,'5. summary of exp'!$A136)</f>
        <v>416425340</v>
      </c>
      <c r="E136" s="768">
        <f>SUMIFS('6. Details'!$J$5:$J$3624,'6. Details'!$C$5:$C$3624,"Consolidated Salary",'6. Details'!$A$5:$A$3624,'5. summary of exp'!$A136)</f>
        <v>163799563</v>
      </c>
      <c r="F136" s="768">
        <f>SUMIFS('6. Details'!$K$5:$K$3624,'6. Details'!$C$5:$C$3624,"Consolidated Salary",'6. Details'!$A$5:$A$3624,'5. summary of exp'!$A136)</f>
        <v>416425340</v>
      </c>
      <c r="G136" s="768">
        <f>SUMIFS('6. Details'!$L$5:$L$3624,'6. Details'!$C$5:$C$3624,"Consolidated Salary",'6. Details'!$A$5:$A$3624,'5. summary of exp'!$A136)</f>
        <v>0</v>
      </c>
      <c r="H136" s="768">
        <f>SUMIFS('6. Details'!$I$5:$I$3624,'6. Details'!$C$5:$C$3624,"Total Overhead Cost",'6. Details'!$A$5:$A$3624,'5. summary of exp'!$A136)</f>
        <v>20000000</v>
      </c>
      <c r="I136" s="768">
        <f>SUMIFS('6. Details'!$J$5:$J$3624,'6. Details'!$C$5:$C$3624,"Total Overhead Cost",'6. Details'!$A$5:$A$3624,'5. summary of exp'!$A136)</f>
        <v>875500</v>
      </c>
      <c r="J136" s="768">
        <f>SUMIFS('6. Details'!$M$5:$M$3624,'6. Details'!$C$5:$C$3624,"Total Overhead Cost",'6. Details'!$A$5:$A$3624,'5. summary of exp'!$A136)</f>
        <v>18750000</v>
      </c>
      <c r="K136" s="768">
        <f t="shared" si="7"/>
        <v>435175340</v>
      </c>
      <c r="L136" s="768">
        <f>SUMIFS('6. Details'!$K$5:$K$3624,'6. Details'!$C$5:$C$3624,"Total Overhead Cost",'6. Details'!$A$5:$A$3624,'5. summary of exp'!$A136)</f>
        <v>18750000</v>
      </c>
      <c r="M136" s="768">
        <f>SUMIFS('6. Details'!$L$5:$L$3624,'6. Details'!$C$5:$C$3624,"Total Overhead Cost",'6. Details'!$A$5:$A$3624,'5. summary of exp'!$A136)</f>
        <v>0</v>
      </c>
      <c r="N136" s="768">
        <f>SUMIFS('6. Details'!$I$5:$I$3624,'6. Details'!$C$5:$C$3624,"Total",'6. Details'!$A$5:$A$3624,'5. summary of exp'!$A136)</f>
        <v>90000000</v>
      </c>
      <c r="O136" s="768">
        <f>SUMIFS('6. Details'!$J$5:$J$3624,'6. Details'!$C$5:$C$3624,"Total",'6. Details'!$A$5:$A$3624,'5. summary of exp'!$A136)</f>
        <v>0</v>
      </c>
      <c r="P136" s="768">
        <f>SUMIFS('6. Details'!$M$5:$M$3624,'6. Details'!$C$5:$C$3624,"Total",'6. Details'!$A$5:$A$3624,'5. summary of exp'!$A136)</f>
        <v>50000000</v>
      </c>
      <c r="Q136" s="768">
        <f>SUMIFS('6. Details'!$K$5:$K$3624,'6. Details'!$C$5:$C$3624,"Total",'6. Details'!$A$5:$A$3624,'5. summary of exp'!$A136)</f>
        <v>50000000</v>
      </c>
      <c r="R136" s="768">
        <f>SUMIFS('6. Details'!$L$5:$L$3624,'6. Details'!$C$5:$C$3624,"Total",'6. Details'!$A$5:$A$3624,'5. summary of exp'!$A136)</f>
        <v>0</v>
      </c>
      <c r="S136" s="768">
        <f t="shared" si="9"/>
        <v>485175340</v>
      </c>
    </row>
    <row r="137" spans="1:19" x14ac:dyDescent="0.25">
      <c r="A137" s="770" t="s">
        <v>1708</v>
      </c>
      <c r="B137" s="767" t="s">
        <v>867</v>
      </c>
      <c r="C137" s="768">
        <f>SUMIFS('6. Details'!$I$5:$I$3624,'6. Details'!$C$5:$C$3624,"Consolidated Salary",'6. Details'!$A$5:$A$3624,'5. summary of exp'!$A137)</f>
        <v>2413685650</v>
      </c>
      <c r="D137" s="768">
        <f>SUMIFS('6. Details'!$M$5:$M$3624,'6. Details'!$C$5:$C$3624,"Consolidated Salary",'6. Details'!$A$5:$A$3624,'5. summary of exp'!$A137)</f>
        <v>2163685650</v>
      </c>
      <c r="E137" s="768">
        <f>SUMIFS('6. Details'!$J$5:$J$3624,'6. Details'!$C$5:$C$3624,"Consolidated Salary",'6. Details'!$A$5:$A$3624,'5. summary of exp'!$A137)</f>
        <v>853051989</v>
      </c>
      <c r="F137" s="768">
        <f>SUMIFS('6. Details'!$K$5:$K$3624,'6. Details'!$C$5:$C$3624,"Consolidated Salary",'6. Details'!$A$5:$A$3624,'5. summary of exp'!$A137)</f>
        <v>2163685650</v>
      </c>
      <c r="G137" s="768">
        <f>SUMIFS('6. Details'!$L$5:$L$3624,'6. Details'!$C$5:$C$3624,"Consolidated Salary",'6. Details'!$A$5:$A$3624,'5. summary of exp'!$A137)</f>
        <v>0</v>
      </c>
      <c r="H137" s="768">
        <f>SUMIFS('6. Details'!$I$5:$I$3624,'6. Details'!$C$5:$C$3624,"Total Overhead Cost",'6. Details'!$A$5:$A$3624,'5. summary of exp'!$A137)</f>
        <v>257500000</v>
      </c>
      <c r="I137" s="768">
        <f>SUMIFS('6. Details'!$J$5:$J$3624,'6. Details'!$C$5:$C$3624,"Total Overhead Cost",'6. Details'!$A$5:$A$3624,'5. summary of exp'!$A137)</f>
        <v>35000000</v>
      </c>
      <c r="J137" s="768">
        <f>SUMIFS('6. Details'!$M$5:$M$3624,'6. Details'!$C$5:$C$3624,"Total Overhead Cost",'6. Details'!$A$5:$A$3624,'5. summary of exp'!$A137)</f>
        <v>109937500</v>
      </c>
      <c r="K137" s="768">
        <f t="shared" si="7"/>
        <v>2273623150</v>
      </c>
      <c r="L137" s="768">
        <f>SUMIFS('6. Details'!$K$5:$K$3624,'6. Details'!$C$5:$C$3624,"Total Overhead Cost",'6. Details'!$A$5:$A$3624,'5. summary of exp'!$A137)</f>
        <v>109937500</v>
      </c>
      <c r="M137" s="768">
        <f>SUMIFS('6. Details'!$L$5:$L$3624,'6. Details'!$C$5:$C$3624,"Total Overhead Cost",'6. Details'!$A$5:$A$3624,'5. summary of exp'!$A137)</f>
        <v>0</v>
      </c>
      <c r="N137" s="768">
        <f>SUMIFS('6. Details'!$I$5:$I$3624,'6. Details'!$C$5:$C$3624,"Total",'6. Details'!$A$5:$A$3624,'5. summary of exp'!$A137)</f>
        <v>560000000</v>
      </c>
      <c r="O137" s="768">
        <f>SUMIFS('6. Details'!$J$5:$J$3624,'6. Details'!$C$5:$C$3624,"Total",'6. Details'!$A$5:$A$3624,'5. summary of exp'!$A137)</f>
        <v>44083333</v>
      </c>
      <c r="P137" s="768">
        <f>SUMIFS('6. Details'!$M$5:$M$3624,'6. Details'!$C$5:$C$3624,"Total",'6. Details'!$A$5:$A$3624,'5. summary of exp'!$A137)</f>
        <v>200000000</v>
      </c>
      <c r="Q137" s="768">
        <f>SUMIFS('6. Details'!$K$5:$K$3624,'6. Details'!$C$5:$C$3624,"Total",'6. Details'!$A$5:$A$3624,'5. summary of exp'!$A137)</f>
        <v>200000000</v>
      </c>
      <c r="R137" s="768">
        <f>SUMIFS('6. Details'!$L$5:$L$3624,'6. Details'!$C$5:$C$3624,"Total",'6. Details'!$A$5:$A$3624,'5. summary of exp'!$A137)</f>
        <v>0</v>
      </c>
      <c r="S137" s="768">
        <f t="shared" si="9"/>
        <v>2473623150</v>
      </c>
    </row>
    <row r="138" spans="1:19" x14ac:dyDescent="0.25">
      <c r="A138" s="770" t="s">
        <v>1704</v>
      </c>
      <c r="B138" s="767" t="s">
        <v>915</v>
      </c>
      <c r="C138" s="768">
        <f>SUMIFS('6. Details'!$I$5:$I$3624,'6. Details'!$C$5:$C$3624,"Consolidated Salary",'6. Details'!$A$5:$A$3624,'5. summary of exp'!$A138)</f>
        <v>1365368830</v>
      </c>
      <c r="D138" s="768">
        <f>SUMIFS('6. Details'!$M$5:$M$3624,'6. Details'!$C$5:$C$3624,"Consolidated Salary",'6. Details'!$A$5:$A$3624,'5. summary of exp'!$A138)</f>
        <v>1165368830</v>
      </c>
      <c r="E138" s="768">
        <f>SUMIFS('6. Details'!$J$5:$J$3624,'6. Details'!$C$5:$C$3624,"Consolidated Salary",'6. Details'!$A$5:$A$3624,'5. summary of exp'!$A138)</f>
        <v>450050096</v>
      </c>
      <c r="F138" s="768">
        <f>SUMIFS('6. Details'!$K$5:$K$3624,'6. Details'!$C$5:$C$3624,"Consolidated Salary",'6. Details'!$A$5:$A$3624,'5. summary of exp'!$A138)</f>
        <v>1165368830</v>
      </c>
      <c r="G138" s="768">
        <f>SUMIFS('6. Details'!$L$5:$L$3624,'6. Details'!$C$5:$C$3624,"Consolidated Salary",'6. Details'!$A$5:$A$3624,'5. summary of exp'!$A138)</f>
        <v>0</v>
      </c>
      <c r="H138" s="768">
        <f>SUMIFS('6. Details'!$I$5:$I$3624,'6. Details'!$C$5:$C$3624,"Total Overhead Cost",'6. Details'!$A$5:$A$3624,'5. summary of exp'!$A138)</f>
        <v>40550000</v>
      </c>
      <c r="I138" s="768">
        <f>SUMIFS('6. Details'!$J$5:$J$3624,'6. Details'!$C$5:$C$3624,"Total Overhead Cost",'6. Details'!$A$5:$A$3624,'5. summary of exp'!$A138)</f>
        <v>875000</v>
      </c>
      <c r="J138" s="768">
        <f>SUMIFS('6. Details'!$M$5:$M$3624,'6. Details'!$C$5:$C$3624,"Total Overhead Cost",'6. Details'!$A$5:$A$3624,'5. summary of exp'!$A138)</f>
        <v>22650000</v>
      </c>
      <c r="K138" s="768">
        <f t="shared" si="7"/>
        <v>1188018830</v>
      </c>
      <c r="L138" s="768">
        <f>SUMIFS('6. Details'!$K$5:$K$3624,'6. Details'!$C$5:$C$3624,"Total Overhead Cost",'6. Details'!$A$5:$A$3624,'5. summary of exp'!$A138)</f>
        <v>22650000</v>
      </c>
      <c r="M138" s="768">
        <f>SUMIFS('6. Details'!$L$5:$L$3624,'6. Details'!$C$5:$C$3624,"Total Overhead Cost",'6. Details'!$A$5:$A$3624,'5. summary of exp'!$A138)</f>
        <v>0</v>
      </c>
      <c r="N138" s="768">
        <f>SUMIFS('6. Details'!$I$5:$I$3624,'6. Details'!$C$5:$C$3624,"Total",'6. Details'!$A$5:$A$3624,'5. summary of exp'!$A138)</f>
        <v>150000000</v>
      </c>
      <c r="O138" s="768">
        <f>SUMIFS('6. Details'!$J$5:$J$3624,'6. Details'!$C$5:$C$3624,"Total",'6. Details'!$A$5:$A$3624,'5. summary of exp'!$A138)</f>
        <v>0</v>
      </c>
      <c r="P138" s="768">
        <f>SUMIFS('6. Details'!$M$5:$M$3624,'6. Details'!$C$5:$C$3624,"Total",'6. Details'!$A$5:$A$3624,'5. summary of exp'!$A138)</f>
        <v>50000000</v>
      </c>
      <c r="Q138" s="768">
        <f>SUMIFS('6. Details'!$K$5:$K$3624,'6. Details'!$C$5:$C$3624,"Total",'6. Details'!$A$5:$A$3624,'5. summary of exp'!$A138)</f>
        <v>50000000</v>
      </c>
      <c r="R138" s="768">
        <f>SUMIFS('6. Details'!$L$5:$L$3624,'6. Details'!$C$5:$C$3624,"Total",'6. Details'!$A$5:$A$3624,'5. summary of exp'!$A138)</f>
        <v>0</v>
      </c>
      <c r="S138" s="768">
        <f t="shared" si="9"/>
        <v>1238018830</v>
      </c>
    </row>
    <row r="139" spans="1:19" x14ac:dyDescent="0.25">
      <c r="A139" s="770" t="s">
        <v>1705</v>
      </c>
      <c r="B139" s="767" t="s">
        <v>1711</v>
      </c>
      <c r="C139" s="768">
        <f>SUMIFS('6. Details'!$I$5:$I$3624,'6. Details'!$C$5:$C$3624,"Consolidated Salary",'6. Details'!$A$5:$A$3624,'5. summary of exp'!$A139)</f>
        <v>806638069.99999988</v>
      </c>
      <c r="D139" s="768">
        <f>SUMIFS('6. Details'!$M$5:$M$3624,'6. Details'!$C$5:$C$3624,"Consolidated Salary",'6. Details'!$A$5:$A$3624,'5. summary of exp'!$A139)</f>
        <v>756638070</v>
      </c>
      <c r="E139" s="768">
        <f>SUMIFS('6. Details'!$J$5:$J$3624,'6. Details'!$C$5:$C$3624,"Consolidated Salary",'6. Details'!$A$5:$A$3624,'5. summary of exp'!$A139)</f>
        <v>279716401</v>
      </c>
      <c r="F139" s="768">
        <f>SUMIFS('6. Details'!$K$5:$K$3624,'6. Details'!$C$5:$C$3624,"Consolidated Salary",'6. Details'!$A$5:$A$3624,'5. summary of exp'!$A139)</f>
        <v>756638070</v>
      </c>
      <c r="G139" s="768">
        <f>SUMIFS('6. Details'!$L$5:$L$3624,'6. Details'!$C$5:$C$3624,"Consolidated Salary",'6. Details'!$A$5:$A$3624,'5. summary of exp'!$A139)</f>
        <v>0</v>
      </c>
      <c r="H139" s="768">
        <f>SUMIFS('6. Details'!$I$5:$I$3624,'6. Details'!$C$5:$C$3624,"Total Overhead Cost",'6. Details'!$A$5:$A$3624,'5. summary of exp'!$A139)</f>
        <v>25900000</v>
      </c>
      <c r="I139" s="768">
        <f>SUMIFS('6. Details'!$J$5:$J$3624,'6. Details'!$C$5:$C$3624,"Total Overhead Cost",'6. Details'!$A$5:$A$3624,'5. summary of exp'!$A139)</f>
        <v>875000</v>
      </c>
      <c r="J139" s="768">
        <f>SUMIFS('6. Details'!$M$5:$M$3624,'6. Details'!$C$5:$C$3624,"Total Overhead Cost",'6. Details'!$A$5:$A$3624,'5. summary of exp'!$A139)</f>
        <v>21900000</v>
      </c>
      <c r="K139" s="768">
        <f t="shared" si="7"/>
        <v>778538070</v>
      </c>
      <c r="L139" s="768">
        <f>SUMIFS('6. Details'!$K$5:$K$3624,'6. Details'!$C$5:$C$3624,"Total Overhead Cost",'6. Details'!$A$5:$A$3624,'5. summary of exp'!$A139)</f>
        <v>21900000</v>
      </c>
      <c r="M139" s="768">
        <f>SUMIFS('6. Details'!$L$5:$L$3624,'6. Details'!$C$5:$C$3624,"Total Overhead Cost",'6. Details'!$A$5:$A$3624,'5. summary of exp'!$A139)</f>
        <v>0</v>
      </c>
      <c r="N139" s="768">
        <f>SUMIFS('6. Details'!$I$5:$I$3624,'6. Details'!$C$5:$C$3624,"Total",'6. Details'!$A$5:$A$3624,'5. summary of exp'!$A139)</f>
        <v>220000000</v>
      </c>
      <c r="O139" s="768">
        <f>SUMIFS('6. Details'!$J$5:$J$3624,'6. Details'!$C$5:$C$3624,"Total",'6. Details'!$A$5:$A$3624,'5. summary of exp'!$A139)</f>
        <v>0</v>
      </c>
      <c r="P139" s="768">
        <f>SUMIFS('6. Details'!$M$5:$M$3624,'6. Details'!$C$5:$C$3624,"Total",'6. Details'!$A$5:$A$3624,'5. summary of exp'!$A139)</f>
        <v>100000000</v>
      </c>
      <c r="Q139" s="768">
        <f>SUMIFS('6. Details'!$K$5:$K$3624,'6. Details'!$C$5:$C$3624,"Total",'6. Details'!$A$5:$A$3624,'5. summary of exp'!$A139)</f>
        <v>100000000</v>
      </c>
      <c r="R139" s="768">
        <f>SUMIFS('6. Details'!$L$5:$L$3624,'6. Details'!$C$5:$C$3624,"Total",'6. Details'!$A$5:$A$3624,'5. summary of exp'!$A139)</f>
        <v>0</v>
      </c>
      <c r="S139" s="768">
        <f t="shared" si="9"/>
        <v>878538070</v>
      </c>
    </row>
    <row r="140" spans="1:19" x14ac:dyDescent="0.25">
      <c r="A140" s="770" t="s">
        <v>1706</v>
      </c>
      <c r="B140" s="767" t="s">
        <v>916</v>
      </c>
      <c r="C140" s="768">
        <f>SUMIFS('6. Details'!$I$5:$I$3624,'6. Details'!$C$5:$C$3624,"Consolidated Salary",'6. Details'!$A$5:$A$3624,'5. summary of exp'!$A140)</f>
        <v>539098140</v>
      </c>
      <c r="D140" s="768">
        <f>SUMIFS('6. Details'!$M$5:$M$3624,'6. Details'!$C$5:$C$3624,"Consolidated Salary",'6. Details'!$A$5:$A$3624,'5. summary of exp'!$A140)</f>
        <v>539098140</v>
      </c>
      <c r="E140" s="768">
        <f>SUMIFS('6. Details'!$J$5:$J$3624,'6. Details'!$C$5:$C$3624,"Consolidated Salary",'6. Details'!$A$5:$A$3624,'5. summary of exp'!$A140)</f>
        <v>186545638</v>
      </c>
      <c r="F140" s="768">
        <f>SUMIFS('6. Details'!$K$5:$K$3624,'6. Details'!$C$5:$C$3624,"Consolidated Salary",'6. Details'!$A$5:$A$3624,'5. summary of exp'!$A140)</f>
        <v>539098140</v>
      </c>
      <c r="G140" s="768">
        <f>SUMIFS('6. Details'!$L$5:$L$3624,'6. Details'!$C$5:$C$3624,"Consolidated Salary",'6. Details'!$A$5:$A$3624,'5. summary of exp'!$A140)</f>
        <v>0</v>
      </c>
      <c r="H140" s="768">
        <f>SUMIFS('6. Details'!$I$5:$I$3624,'6. Details'!$C$5:$C$3624,"Total Overhead Cost",'6. Details'!$A$5:$A$3624,'5. summary of exp'!$A140)</f>
        <v>60755000</v>
      </c>
      <c r="I140" s="768">
        <f>SUMIFS('6. Details'!$J$5:$J$3624,'6. Details'!$C$5:$C$3624,"Total Overhead Cost",'6. Details'!$A$5:$A$3624,'5. summary of exp'!$A140)</f>
        <v>875000</v>
      </c>
      <c r="J140" s="768">
        <f>SUMIFS('6. Details'!$M$5:$M$3624,'6. Details'!$C$5:$C$3624,"Total Overhead Cost",'6. Details'!$A$5:$A$3624,'5. summary of exp'!$A140)</f>
        <v>34955000</v>
      </c>
      <c r="K140" s="768">
        <f t="shared" si="7"/>
        <v>574053140</v>
      </c>
      <c r="L140" s="768">
        <f>SUMIFS('6. Details'!$K$5:$K$3624,'6. Details'!$C$5:$C$3624,"Total Overhead Cost",'6. Details'!$A$5:$A$3624,'5. summary of exp'!$A140)</f>
        <v>34955000</v>
      </c>
      <c r="M140" s="768">
        <f>SUMIFS('6. Details'!$L$5:$L$3624,'6. Details'!$C$5:$C$3624,"Total Overhead Cost",'6. Details'!$A$5:$A$3624,'5. summary of exp'!$A140)</f>
        <v>0</v>
      </c>
      <c r="N140" s="768">
        <f>SUMIFS('6. Details'!$I$5:$I$3624,'6. Details'!$C$5:$C$3624,"Total",'6. Details'!$A$5:$A$3624,'5. summary of exp'!$A140)</f>
        <v>80000000</v>
      </c>
      <c r="O140" s="768">
        <f>SUMIFS('6. Details'!$J$5:$J$3624,'6. Details'!$C$5:$C$3624,"Total",'6. Details'!$A$5:$A$3624,'5. summary of exp'!$A140)</f>
        <v>0</v>
      </c>
      <c r="P140" s="768">
        <f>SUMIFS('6. Details'!$M$5:$M$3624,'6. Details'!$C$5:$C$3624,"Total",'6. Details'!$A$5:$A$3624,'5. summary of exp'!$A140)</f>
        <v>33000000</v>
      </c>
      <c r="Q140" s="768">
        <f>SUMIFS('6. Details'!$K$5:$K$3624,'6. Details'!$C$5:$C$3624,"Total",'6. Details'!$A$5:$A$3624,'5. summary of exp'!$A140)</f>
        <v>33000000</v>
      </c>
      <c r="R140" s="768">
        <f>SUMIFS('6. Details'!$L$5:$L$3624,'6. Details'!$C$5:$C$3624,"Total",'6. Details'!$A$5:$A$3624,'5. summary of exp'!$A140)</f>
        <v>0</v>
      </c>
      <c r="S140" s="768">
        <f t="shared" si="9"/>
        <v>607053140</v>
      </c>
    </row>
    <row r="141" spans="1:19" x14ac:dyDescent="0.25">
      <c r="A141" s="770" t="s">
        <v>1820</v>
      </c>
      <c r="B141" s="767" t="s">
        <v>917</v>
      </c>
      <c r="C141" s="768">
        <f>SUMIFS('6. Details'!$I$5:$I$3624,'6. Details'!$C$5:$C$3624,"Consolidated Salary",'6. Details'!$A$5:$A$3624,'5. summary of exp'!$A141)</f>
        <v>579587170</v>
      </c>
      <c r="D141" s="768">
        <f>SUMIFS('6. Details'!$M$5:$M$3624,'6. Details'!$C$5:$C$3624,"Consolidated Salary",'6. Details'!$A$5:$A$3624,'5. summary of exp'!$A141)</f>
        <v>579587170</v>
      </c>
      <c r="E141" s="768">
        <f>SUMIFS('6. Details'!$J$5:$J$3624,'6. Details'!$C$5:$C$3624,"Consolidated Salary",'6. Details'!$A$5:$A$3624,'5. summary of exp'!$A141)</f>
        <v>219480647</v>
      </c>
      <c r="F141" s="768">
        <f>SUMIFS('6. Details'!$K$5:$K$3624,'6. Details'!$C$5:$C$3624,"Consolidated Salary",'6. Details'!$A$5:$A$3624,'5. summary of exp'!$A141)</f>
        <v>579587170</v>
      </c>
      <c r="G141" s="768">
        <f>SUMIFS('6. Details'!$L$5:$L$3624,'6. Details'!$C$5:$C$3624,"Consolidated Salary",'6. Details'!$A$5:$A$3624,'5. summary of exp'!$A141)</f>
        <v>0</v>
      </c>
      <c r="H141" s="768">
        <f>SUMIFS('6. Details'!$I$5:$I$3624,'6. Details'!$C$5:$C$3624,"Total Overhead Cost",'6. Details'!$A$5:$A$3624,'5. summary of exp'!$A141)</f>
        <v>36000000</v>
      </c>
      <c r="I141" s="768">
        <f>SUMIFS('6. Details'!$J$5:$J$3624,'6. Details'!$C$5:$C$3624,"Total Overhead Cost",'6. Details'!$A$5:$A$3624,'5. summary of exp'!$A141)</f>
        <v>875000</v>
      </c>
      <c r="J141" s="768">
        <f>SUMIFS('6. Details'!$M$5:$M$3624,'6. Details'!$C$5:$C$3624,"Total Overhead Cost",'6. Details'!$A$5:$A$3624,'5. summary of exp'!$A141)</f>
        <v>23000000</v>
      </c>
      <c r="K141" s="768">
        <f t="shared" si="7"/>
        <v>602587170</v>
      </c>
      <c r="L141" s="768">
        <f>SUMIFS('6. Details'!$K$5:$K$3624,'6. Details'!$C$5:$C$3624,"Total Overhead Cost",'6. Details'!$A$5:$A$3624,'5. summary of exp'!$A141)</f>
        <v>23000000</v>
      </c>
      <c r="M141" s="768">
        <f>SUMIFS('6. Details'!$L$5:$L$3624,'6. Details'!$C$5:$C$3624,"Total Overhead Cost",'6. Details'!$A$5:$A$3624,'5. summary of exp'!$A141)</f>
        <v>0</v>
      </c>
      <c r="N141" s="768">
        <f>SUMIFS('6. Details'!$I$5:$I$3624,'6. Details'!$C$5:$C$3624,"Total",'6. Details'!$A$5:$A$3624,'5. summary of exp'!$A141)</f>
        <v>200000000</v>
      </c>
      <c r="O141" s="768">
        <f>SUMIFS('6. Details'!$J$5:$J$3624,'6. Details'!$C$5:$C$3624,"Total",'6. Details'!$A$5:$A$3624,'5. summary of exp'!$A141)</f>
        <v>0</v>
      </c>
      <c r="P141" s="768">
        <f>SUMIFS('6. Details'!$M$5:$M$3624,'6. Details'!$C$5:$C$3624,"Total",'6. Details'!$A$5:$A$3624,'5. summary of exp'!$A141)</f>
        <v>60000000</v>
      </c>
      <c r="Q141" s="768">
        <f>SUMIFS('6. Details'!$K$5:$K$3624,'6. Details'!$C$5:$C$3624,"Total",'6. Details'!$A$5:$A$3624,'5. summary of exp'!$A141)</f>
        <v>60000000</v>
      </c>
      <c r="R141" s="768">
        <f>SUMIFS('6. Details'!$L$5:$L$3624,'6. Details'!$C$5:$C$3624,"Total",'6. Details'!$A$5:$A$3624,'5. summary of exp'!$A141)</f>
        <v>0</v>
      </c>
      <c r="S141" s="768">
        <f t="shared" si="9"/>
        <v>662587170</v>
      </c>
    </row>
    <row r="142" spans="1:19" x14ac:dyDescent="0.25">
      <c r="A142" s="766" t="s">
        <v>105</v>
      </c>
      <c r="B142" s="767" t="s">
        <v>918</v>
      </c>
      <c r="C142" s="768">
        <f>SUMIFS('6. Details'!$I$5:$I$3624,'6. Details'!$C$5:$C$3624,"Consolidated Salary",'6. Details'!$A$5:$A$3624,'5. summary of exp'!$A142)</f>
        <v>1076383000</v>
      </c>
      <c r="D142" s="768">
        <f>SUMIFS('6. Details'!$M$5:$M$3624,'6. Details'!$C$5:$C$3624,"Consolidated Salary",'6. Details'!$A$5:$A$3624,'5. summary of exp'!$A142)</f>
        <v>1176383000</v>
      </c>
      <c r="E142" s="768">
        <f>SUMIFS('6. Details'!$J$5:$J$3624,'6. Details'!$C$5:$C$3624,"Consolidated Salary",'6. Details'!$A$5:$A$3624,'5. summary of exp'!$A142)</f>
        <v>324369503</v>
      </c>
      <c r="F142" s="768">
        <f>SUMIFS('6. Details'!$K$5:$K$3624,'6. Details'!$C$5:$C$3624,"Consolidated Salary",'6. Details'!$A$5:$A$3624,'5. summary of exp'!$A142)</f>
        <v>1086383000</v>
      </c>
      <c r="G142" s="768">
        <f>SUMIFS('6. Details'!$L$5:$L$3624,'6. Details'!$C$5:$C$3624,"Consolidated Salary",'6. Details'!$A$5:$A$3624,'5. summary of exp'!$A142)</f>
        <v>90000000</v>
      </c>
      <c r="H142" s="768">
        <f>SUMIFS('6. Details'!$I$5:$I$3624,'6. Details'!$C$5:$C$3624,"Total Overhead Cost",'6. Details'!$A$5:$A$3624,'5. summary of exp'!$A142)</f>
        <v>296750000</v>
      </c>
      <c r="I142" s="768">
        <f>SUMIFS('6. Details'!$J$5:$J$3624,'6. Details'!$C$5:$C$3624,"Total Overhead Cost",'6. Details'!$A$5:$A$3624,'5. summary of exp'!$A142)</f>
        <v>151008267</v>
      </c>
      <c r="J142" s="768">
        <f>SUMIFS('6. Details'!$M$5:$M$3624,'6. Details'!$C$5:$C$3624,"Total Overhead Cost",'6. Details'!$A$5:$A$3624,'5. summary of exp'!$A142)</f>
        <v>457773000</v>
      </c>
      <c r="K142" s="768">
        <f t="shared" si="7"/>
        <v>1634156000</v>
      </c>
      <c r="L142" s="768">
        <f>SUMIFS('6. Details'!$K$5:$K$3624,'6. Details'!$C$5:$C$3624,"Total Overhead Cost",'6. Details'!$A$5:$A$3624,'5. summary of exp'!$A142)</f>
        <v>21773000</v>
      </c>
      <c r="M142" s="768">
        <f>SUMIFS('6. Details'!$L$5:$L$3624,'6. Details'!$C$5:$C$3624,"Total Overhead Cost",'6. Details'!$A$5:$A$3624,'5. summary of exp'!$A142)</f>
        <v>436000000</v>
      </c>
      <c r="N142" s="768">
        <f>SUMIFS('6. Details'!$I$5:$I$3624,'6. Details'!$C$5:$C$3624,"Total",'6. Details'!$A$5:$A$3624,'5. summary of exp'!$A142)</f>
        <v>2926000000</v>
      </c>
      <c r="O142" s="768">
        <f>SUMIFS('6. Details'!$J$5:$J$3624,'6. Details'!$C$5:$C$3624,"Total",'6. Details'!$A$5:$A$3624,'5. summary of exp'!$A142)</f>
        <v>145997706</v>
      </c>
      <c r="P142" s="768">
        <f>SUMIFS('6. Details'!$M$5:$M$3624,'6. Details'!$C$5:$C$3624,"Total",'6. Details'!$A$5:$A$3624,'5. summary of exp'!$A142)</f>
        <v>1828000000</v>
      </c>
      <c r="Q142" s="768">
        <f>SUMIFS('6. Details'!$K$5:$K$3624,'6. Details'!$C$5:$C$3624,"Total",'6. Details'!$A$5:$A$3624,'5. summary of exp'!$A142)</f>
        <v>135000000</v>
      </c>
      <c r="R142" s="768">
        <f>SUMIFS('6. Details'!$L$5:$L$3624,'6. Details'!$C$5:$C$3624,"Total",'6. Details'!$A$5:$A$3624,'5. summary of exp'!$A142)</f>
        <v>1693000000</v>
      </c>
      <c r="S142" s="768">
        <f t="shared" si="9"/>
        <v>3462156000</v>
      </c>
    </row>
    <row r="143" spans="1:19" x14ac:dyDescent="0.25">
      <c r="A143" s="766" t="s">
        <v>110</v>
      </c>
      <c r="B143" s="780" t="s">
        <v>875</v>
      </c>
      <c r="C143" s="768">
        <f>SUMIFS('6. Details'!$I$5:$I$3624,'6. Details'!$C$5:$C$3624,"Consolidated Salary",'6. Details'!$A$5:$A$3624,'5. summary of exp'!$A143)</f>
        <v>0</v>
      </c>
      <c r="D143" s="768">
        <f>SUMIFS('6. Details'!$M$5:$M$3624,'6. Details'!$C$5:$C$3624,"Consolidated Salary",'6. Details'!$A$5:$A$3624,'5. summary of exp'!$A143)</f>
        <v>0</v>
      </c>
      <c r="E143" s="768">
        <f>SUMIFS('6. Details'!$J$5:$J$3624,'6. Details'!$C$5:$C$3624,"Consolidated Salary",'6. Details'!$A$5:$A$3624,'5. summary of exp'!$A143)</f>
        <v>0</v>
      </c>
      <c r="F143" s="768">
        <f>SUMIFS('6. Details'!$K$5:$K$3624,'6. Details'!$C$5:$C$3624,"Consolidated Salary",'6. Details'!$A$5:$A$3624,'5. summary of exp'!$A143)</f>
        <v>0</v>
      </c>
      <c r="G143" s="768">
        <f>SUMIFS('6. Details'!$L$5:$L$3624,'6. Details'!$C$5:$C$3624,"Consolidated Salary",'6. Details'!$A$5:$A$3624,'5. summary of exp'!$A143)</f>
        <v>0</v>
      </c>
      <c r="H143" s="768">
        <f>SUMIFS('6. Details'!$I$5:$I$3624,'6. Details'!$C$5:$C$3624,"Total Overhead Cost",'6. Details'!$A$5:$A$3624,'5. summary of exp'!$A143)</f>
        <v>600000</v>
      </c>
      <c r="I143" s="768">
        <f>SUMIFS('6. Details'!$J$5:$J$3624,'6. Details'!$C$5:$C$3624,"Total Overhead Cost",'6. Details'!$A$5:$A$3624,'5. summary of exp'!$A143)</f>
        <v>175000</v>
      </c>
      <c r="J143" s="768">
        <f>SUMIFS('6. Details'!$M$5:$M$3624,'6. Details'!$C$5:$C$3624,"Total Overhead Cost",'6. Details'!$A$5:$A$3624,'5. summary of exp'!$A143)</f>
        <v>350000</v>
      </c>
      <c r="K143" s="768">
        <f t="shared" si="7"/>
        <v>350000</v>
      </c>
      <c r="L143" s="768">
        <f>SUMIFS('6. Details'!$K$5:$K$3624,'6. Details'!$C$5:$C$3624,"Total Overhead Cost",'6. Details'!$A$5:$A$3624,'5. summary of exp'!$A143)</f>
        <v>350000</v>
      </c>
      <c r="M143" s="768">
        <f>SUMIFS('6. Details'!$L$5:$L$3624,'6. Details'!$C$5:$C$3624,"Total Overhead Cost",'6. Details'!$A$5:$A$3624,'5. summary of exp'!$A143)</f>
        <v>0</v>
      </c>
      <c r="N143" s="768">
        <f>SUMIFS('6. Details'!$I$5:$I$3624,'6. Details'!$C$5:$C$3624,"Total",'6. Details'!$A$5:$A$3624,'5. summary of exp'!$A143)</f>
        <v>0</v>
      </c>
      <c r="O143" s="768">
        <f>SUMIFS('6. Details'!$J$5:$J$3624,'6. Details'!$C$5:$C$3624,"Total",'6. Details'!$A$5:$A$3624,'5. summary of exp'!$A143)</f>
        <v>0</v>
      </c>
      <c r="P143" s="768">
        <f>SUMIFS('6. Details'!$M$5:$M$3624,'6. Details'!$C$5:$C$3624,"Total",'6. Details'!$A$5:$A$3624,'5. summary of exp'!$A143)</f>
        <v>0</v>
      </c>
      <c r="Q143" s="768">
        <f>SUMIFS('6. Details'!$K$5:$K$3624,'6. Details'!$C$5:$C$3624,"Total",'6. Details'!$A$5:$A$3624,'5. summary of exp'!$A143)</f>
        <v>0</v>
      </c>
      <c r="R143" s="768">
        <f>SUMIFS('6. Details'!$L$5:$L$3624,'6. Details'!$C$5:$C$3624,"Total",'6. Details'!$A$5:$A$3624,'5. summary of exp'!$A143)</f>
        <v>0</v>
      </c>
      <c r="S143" s="768">
        <f t="shared" ref="S143:S158" si="11">D143+J143+P143</f>
        <v>350000</v>
      </c>
    </row>
    <row r="144" spans="1:19" x14ac:dyDescent="0.25">
      <c r="A144" s="766" t="s">
        <v>111</v>
      </c>
      <c r="B144" s="780" t="s">
        <v>930</v>
      </c>
      <c r="C144" s="768">
        <f>SUMIFS('6. Details'!$I$5:$I$3624,'6. Details'!$C$5:$C$3624,"Consolidated Salary",'6. Details'!$A$5:$A$3624,'5. summary of exp'!$A144)</f>
        <v>0</v>
      </c>
      <c r="D144" s="768">
        <f>SUMIFS('6. Details'!$M$5:$M$3624,'6. Details'!$C$5:$C$3624,"Consolidated Salary",'6. Details'!$A$5:$A$3624,'5. summary of exp'!$A144)</f>
        <v>0</v>
      </c>
      <c r="E144" s="768">
        <f>SUMIFS('6. Details'!$J$5:$J$3624,'6. Details'!$C$5:$C$3624,"Consolidated Salary",'6. Details'!$A$5:$A$3624,'5. summary of exp'!$A144)</f>
        <v>0</v>
      </c>
      <c r="F144" s="768">
        <f>SUMIFS('6. Details'!$K$5:$K$3624,'6. Details'!$C$5:$C$3624,"Consolidated Salary",'6. Details'!$A$5:$A$3624,'5. summary of exp'!$A144)</f>
        <v>0</v>
      </c>
      <c r="G144" s="768">
        <f>SUMIFS('6. Details'!$L$5:$L$3624,'6. Details'!$C$5:$C$3624,"Consolidated Salary",'6. Details'!$A$5:$A$3624,'5. summary of exp'!$A144)</f>
        <v>0</v>
      </c>
      <c r="H144" s="768">
        <f>SUMIFS('6. Details'!$I$5:$I$3624,'6. Details'!$C$5:$C$3624,"Total Overhead Cost",'6. Details'!$A$5:$A$3624,'5. summary of exp'!$A144)</f>
        <v>600000</v>
      </c>
      <c r="I144" s="768">
        <f>SUMIFS('6. Details'!$J$5:$J$3624,'6. Details'!$C$5:$C$3624,"Total Overhead Cost",'6. Details'!$A$5:$A$3624,'5. summary of exp'!$A144)</f>
        <v>175000</v>
      </c>
      <c r="J144" s="768">
        <f>SUMIFS('6. Details'!$M$5:$M$3624,'6. Details'!$C$5:$C$3624,"Total Overhead Cost",'6. Details'!$A$5:$A$3624,'5. summary of exp'!$A144)</f>
        <v>350000</v>
      </c>
      <c r="K144" s="768">
        <f t="shared" ref="K144:K158" si="12">D144+J144</f>
        <v>350000</v>
      </c>
      <c r="L144" s="768">
        <f>SUMIFS('6. Details'!$K$5:$K$3624,'6. Details'!$C$5:$C$3624,"Total Overhead Cost",'6. Details'!$A$5:$A$3624,'5. summary of exp'!$A144)</f>
        <v>350000</v>
      </c>
      <c r="M144" s="768">
        <f>SUMIFS('6. Details'!$L$5:$L$3624,'6. Details'!$C$5:$C$3624,"Total Overhead Cost",'6. Details'!$A$5:$A$3624,'5. summary of exp'!$A144)</f>
        <v>0</v>
      </c>
      <c r="N144" s="768">
        <f>SUMIFS('6. Details'!$I$5:$I$3624,'6. Details'!$C$5:$C$3624,"Total",'6. Details'!$A$5:$A$3624,'5. summary of exp'!$A144)</f>
        <v>0</v>
      </c>
      <c r="O144" s="768">
        <f>SUMIFS('6. Details'!$J$5:$J$3624,'6. Details'!$C$5:$C$3624,"Total",'6. Details'!$A$5:$A$3624,'5. summary of exp'!$A144)</f>
        <v>0</v>
      </c>
      <c r="P144" s="768">
        <f>SUMIFS('6. Details'!$M$5:$M$3624,'6. Details'!$C$5:$C$3624,"Total",'6. Details'!$A$5:$A$3624,'5. summary of exp'!$A144)</f>
        <v>0</v>
      </c>
      <c r="Q144" s="768">
        <f>SUMIFS('6. Details'!$K$5:$K$3624,'6. Details'!$C$5:$C$3624,"Total",'6. Details'!$A$5:$A$3624,'5. summary of exp'!$A144)</f>
        <v>0</v>
      </c>
      <c r="R144" s="768">
        <f>SUMIFS('6. Details'!$L$5:$L$3624,'6. Details'!$C$5:$C$3624,"Total",'6. Details'!$A$5:$A$3624,'5. summary of exp'!$A144)</f>
        <v>0</v>
      </c>
      <c r="S144" s="768">
        <f t="shared" si="11"/>
        <v>350000</v>
      </c>
    </row>
    <row r="145" spans="1:19" x14ac:dyDescent="0.25">
      <c r="A145" s="770" t="s">
        <v>1847</v>
      </c>
      <c r="B145" s="780" t="s">
        <v>1881</v>
      </c>
      <c r="C145" s="768">
        <f>SUMIFS('6. Details'!$I$5:$I$3624,'6. Details'!$C$5:$C$3624,"Consolidated Salary",'6. Details'!$A$5:$A$3624,'5. summary of exp'!$A145)</f>
        <v>0</v>
      </c>
      <c r="D145" s="768">
        <f>SUMIFS('6. Details'!$M$5:$M$3624,'6. Details'!$C$5:$C$3624,"Consolidated Salary",'6. Details'!$A$5:$A$3624,'5. summary of exp'!$A145)</f>
        <v>0</v>
      </c>
      <c r="E145" s="768">
        <f>SUMIFS('6. Details'!$J$5:$J$3624,'6. Details'!$C$5:$C$3624,"Consolidated Salary",'6. Details'!$A$5:$A$3624,'5. summary of exp'!$A145)</f>
        <v>0</v>
      </c>
      <c r="F145" s="768">
        <f>SUMIFS('6. Details'!$K$5:$K$3624,'6. Details'!$C$5:$C$3624,"Consolidated Salary",'6. Details'!$A$5:$A$3624,'5. summary of exp'!$A145)</f>
        <v>0</v>
      </c>
      <c r="G145" s="768">
        <f>SUMIFS('6. Details'!$L$5:$L$3624,'6. Details'!$C$5:$C$3624,"Consolidated Salary",'6. Details'!$A$5:$A$3624,'5. summary of exp'!$A145)</f>
        <v>0</v>
      </c>
      <c r="H145" s="768">
        <f>SUMIFS('6. Details'!$I$5:$I$3624,'6. Details'!$C$5:$C$3624,"Total Overhead Cost",'6. Details'!$A$5:$A$3624,'5. summary of exp'!$A145)</f>
        <v>0</v>
      </c>
      <c r="I145" s="768">
        <f>SUMIFS('6. Details'!$J$5:$J$3624,'6. Details'!$C$5:$C$3624,"Total Overhead Cost",'6. Details'!$A$5:$A$3624,'5. summary of exp'!$A145)</f>
        <v>0</v>
      </c>
      <c r="J145" s="768">
        <f>SUMIFS('6. Details'!$M$5:$M$3624,'6. Details'!$C$5:$C$3624,"Total Overhead Cost",'6. Details'!$A$5:$A$3624,'5. summary of exp'!$A145)</f>
        <v>36000000</v>
      </c>
      <c r="K145" s="768">
        <f t="shared" si="12"/>
        <v>36000000</v>
      </c>
      <c r="L145" s="768">
        <f>SUMIFS('6. Details'!$K$5:$K$3624,'6. Details'!$C$5:$C$3624,"Total Overhead Cost",'6. Details'!$A$5:$A$3624,'5. summary of exp'!$A145)</f>
        <v>36000000</v>
      </c>
      <c r="M145" s="768">
        <f>SUMIFS('6. Details'!$L$5:$L$3624,'6. Details'!$C$5:$C$3624,"Total Overhead Cost",'6. Details'!$A$5:$A$3624,'5. summary of exp'!$A145)</f>
        <v>0</v>
      </c>
      <c r="N145" s="768">
        <f>SUMIFS('6. Details'!$I$5:$I$3624,'6. Details'!$C$5:$C$3624,"Total",'6. Details'!$A$5:$A$3624,'5. summary of exp'!$A145)</f>
        <v>0</v>
      </c>
      <c r="O145" s="768">
        <f>SUMIFS('6. Details'!$J$5:$J$3624,'6. Details'!$C$5:$C$3624,"Total",'6. Details'!$A$5:$A$3624,'5. summary of exp'!$A145)</f>
        <v>0</v>
      </c>
      <c r="P145" s="768">
        <f>SUMIFS('6. Details'!$M$5:$M$3624,'6. Details'!$C$5:$C$3624,"Total",'6. Details'!$A$5:$A$3624,'5. summary of exp'!$A145)</f>
        <v>20000000</v>
      </c>
      <c r="Q145" s="768">
        <f>SUMIFS('6. Details'!$K$5:$K$3624,'6. Details'!$C$5:$C$3624,"Total",'6. Details'!$A$5:$A$3624,'5. summary of exp'!$A145)</f>
        <v>20000000</v>
      </c>
      <c r="R145" s="768">
        <f>SUMIFS('6. Details'!$L$5:$L$3624,'6. Details'!$C$5:$C$3624,"Total",'6. Details'!$A$5:$A$3624,'5. summary of exp'!$A145)</f>
        <v>0</v>
      </c>
      <c r="S145" s="768">
        <f t="shared" si="11"/>
        <v>56000000</v>
      </c>
    </row>
    <row r="146" spans="1:19" x14ac:dyDescent="0.25">
      <c r="A146" s="766" t="s">
        <v>135</v>
      </c>
      <c r="B146" s="767" t="s">
        <v>876</v>
      </c>
      <c r="C146" s="768">
        <f>SUMIFS('6. Details'!$I$5:$I$3624,'6. Details'!$C$5:$C$3624,"Consolidated Salary",'6. Details'!$A$5:$A$3624,'5. summary of exp'!$A146)</f>
        <v>0</v>
      </c>
      <c r="D146" s="768">
        <f>SUMIFS('6. Details'!$M$5:$M$3624,'6. Details'!$C$5:$C$3624,"Consolidated Salary",'6. Details'!$A$5:$A$3624,'5. summary of exp'!$A146)</f>
        <v>0</v>
      </c>
      <c r="E146" s="768">
        <f>SUMIFS('6. Details'!$J$5:$J$3624,'6. Details'!$C$5:$C$3624,"Consolidated Salary",'6. Details'!$A$5:$A$3624,'5. summary of exp'!$A146)</f>
        <v>0</v>
      </c>
      <c r="F146" s="768">
        <f>SUMIFS('6. Details'!$K$5:$K$3624,'6. Details'!$C$5:$C$3624,"Consolidated Salary",'6. Details'!$A$5:$A$3624,'5. summary of exp'!$A146)</f>
        <v>0</v>
      </c>
      <c r="G146" s="768">
        <f>SUMIFS('6. Details'!$L$5:$L$3624,'6. Details'!$C$5:$C$3624,"Consolidated Salary",'6. Details'!$A$5:$A$3624,'5. summary of exp'!$A146)</f>
        <v>0</v>
      </c>
      <c r="H146" s="768">
        <f>SUMIFS('6. Details'!$I$5:$I$3624,'6. Details'!$C$5:$C$3624,"Total Overhead Cost",'6. Details'!$A$5:$A$3624,'5. summary of exp'!$A146)</f>
        <v>100200000</v>
      </c>
      <c r="I146" s="768">
        <f>SUMIFS('6. Details'!$J$5:$J$3624,'6. Details'!$C$5:$C$3624,"Total Overhead Cost",'6. Details'!$A$5:$A$3624,'5. summary of exp'!$A146)</f>
        <v>20942000</v>
      </c>
      <c r="J146" s="768">
        <f>SUMIFS('6. Details'!$M$5:$M$3624,'6. Details'!$C$5:$C$3624,"Total Overhead Cost",'6. Details'!$A$5:$A$3624,'5. summary of exp'!$A146)</f>
        <v>80000000</v>
      </c>
      <c r="K146" s="768">
        <f t="shared" si="12"/>
        <v>80000000</v>
      </c>
      <c r="L146" s="768">
        <f>SUMIFS('6. Details'!$K$5:$K$3624,'6. Details'!$C$5:$C$3624,"Total Overhead Cost",'6. Details'!$A$5:$A$3624,'5. summary of exp'!$A146)</f>
        <v>80000000</v>
      </c>
      <c r="M146" s="768">
        <f>SUMIFS('6. Details'!$L$5:$L$3624,'6. Details'!$C$5:$C$3624,"Total Overhead Cost",'6. Details'!$A$5:$A$3624,'5. summary of exp'!$A146)</f>
        <v>0</v>
      </c>
      <c r="N146" s="768">
        <f>SUMIFS('6. Details'!$I$5:$I$3624,'6. Details'!$C$5:$C$3624,"Total",'6. Details'!$A$5:$A$3624,'5. summary of exp'!$A146)</f>
        <v>383000000.11000001</v>
      </c>
      <c r="O146" s="768">
        <f>SUMIFS('6. Details'!$J$5:$J$3624,'6. Details'!$C$5:$C$3624,"Total",'6. Details'!$A$5:$A$3624,'5. summary of exp'!$A146)</f>
        <v>4000000</v>
      </c>
      <c r="P146" s="768">
        <f>SUMIFS('6. Details'!$M$5:$M$3624,'6. Details'!$C$5:$C$3624,"Total",'6. Details'!$A$5:$A$3624,'5. summary of exp'!$A146)</f>
        <v>147950000</v>
      </c>
      <c r="Q146" s="768">
        <f>SUMIFS('6. Details'!$K$5:$K$3624,'6. Details'!$C$5:$C$3624,"Total",'6. Details'!$A$5:$A$3624,'5. summary of exp'!$A146)</f>
        <v>117950000</v>
      </c>
      <c r="R146" s="768">
        <f>SUMIFS('6. Details'!$L$5:$L$3624,'6. Details'!$C$5:$C$3624,"Total",'6. Details'!$A$5:$A$3624,'5. summary of exp'!$A146)</f>
        <v>30000000</v>
      </c>
      <c r="S146" s="768">
        <f t="shared" si="11"/>
        <v>227950000</v>
      </c>
    </row>
    <row r="147" spans="1:19" x14ac:dyDescent="0.25">
      <c r="A147" s="766" t="s">
        <v>130</v>
      </c>
      <c r="B147" s="767" t="s">
        <v>877</v>
      </c>
      <c r="C147" s="768">
        <f>SUMIFS('6. Details'!$I$5:$I$3624,'6. Details'!$C$5:$C$3624,"Consolidated Salary",'6. Details'!$A$5:$A$3624,'5. summary of exp'!$A147)</f>
        <v>4303762400</v>
      </c>
      <c r="D147" s="768">
        <f>SUMIFS('6. Details'!$M$5:$M$3624,'6. Details'!$C$5:$C$3624,"Consolidated Salary",'6. Details'!$A$5:$A$3624,'5. summary of exp'!$A147)</f>
        <v>4008762400</v>
      </c>
      <c r="E147" s="768">
        <f>SUMIFS('6. Details'!$J$5:$J$3624,'6. Details'!$C$5:$C$3624,"Consolidated Salary",'6. Details'!$A$5:$A$3624,'5. summary of exp'!$A147)</f>
        <v>1628302238</v>
      </c>
      <c r="F147" s="768">
        <f>SUMIFS('6. Details'!$K$5:$K$3624,'6. Details'!$C$5:$C$3624,"Consolidated Salary",'6. Details'!$A$5:$A$3624,'5. summary of exp'!$A147)</f>
        <v>3748762400</v>
      </c>
      <c r="G147" s="768">
        <f>SUMIFS('6. Details'!$L$5:$L$3624,'6. Details'!$C$5:$C$3624,"Consolidated Salary",'6. Details'!$A$5:$A$3624,'5. summary of exp'!$A147)</f>
        <v>260000000</v>
      </c>
      <c r="H147" s="768">
        <f>SUMIFS('6. Details'!$I$5:$I$3624,'6. Details'!$C$5:$C$3624,"Total Overhead Cost",'6. Details'!$A$5:$A$3624,'5. summary of exp'!$A147)</f>
        <v>166420000</v>
      </c>
      <c r="I147" s="768">
        <f>SUMIFS('6. Details'!$J$5:$J$3624,'6. Details'!$C$5:$C$3624,"Total Overhead Cost",'6. Details'!$A$5:$A$3624,'5. summary of exp'!$A147)</f>
        <v>46698744</v>
      </c>
      <c r="J147" s="768">
        <f>SUMIFS('6. Details'!$M$5:$M$3624,'6. Details'!$C$5:$C$3624,"Total Overhead Cost",'6. Details'!$A$5:$A$3624,'5. summary of exp'!$A147)</f>
        <v>188940000</v>
      </c>
      <c r="K147" s="768">
        <f t="shared" si="12"/>
        <v>4197702400</v>
      </c>
      <c r="L147" s="768">
        <f>SUMIFS('6. Details'!$K$5:$K$3624,'6. Details'!$C$5:$C$3624,"Total Overhead Cost",'6. Details'!$A$5:$A$3624,'5. summary of exp'!$A147)</f>
        <v>188940000</v>
      </c>
      <c r="M147" s="768">
        <f>SUMIFS('6. Details'!$L$5:$L$3624,'6. Details'!$C$5:$C$3624,"Total Overhead Cost",'6. Details'!$A$5:$A$3624,'5. summary of exp'!$A147)</f>
        <v>0</v>
      </c>
      <c r="N147" s="768">
        <f>SUMIFS('6. Details'!$I$5:$I$3624,'6. Details'!$C$5:$C$3624,"Total",'6. Details'!$A$5:$A$3624,'5. summary of exp'!$A147)</f>
        <v>150000000</v>
      </c>
      <c r="O147" s="768">
        <f>SUMIFS('6. Details'!$J$5:$J$3624,'6. Details'!$C$5:$C$3624,"Total",'6. Details'!$A$5:$A$3624,'5. summary of exp'!$A147)</f>
        <v>0</v>
      </c>
      <c r="P147" s="768">
        <f>SUMIFS('6. Details'!$M$5:$M$3624,'6. Details'!$C$5:$C$3624,"Total",'6. Details'!$A$5:$A$3624,'5. summary of exp'!$A147)</f>
        <v>39900000</v>
      </c>
      <c r="Q147" s="768">
        <f>SUMIFS('6. Details'!$K$5:$K$3624,'6. Details'!$C$5:$C$3624,"Total",'6. Details'!$A$5:$A$3624,'5. summary of exp'!$A147)</f>
        <v>39900000</v>
      </c>
      <c r="R147" s="768">
        <f>SUMIFS('6. Details'!$L$5:$L$3624,'6. Details'!$C$5:$C$3624,"Total",'6. Details'!$A$5:$A$3624,'5. summary of exp'!$A147)</f>
        <v>0</v>
      </c>
      <c r="S147" s="768">
        <f t="shared" si="11"/>
        <v>4237602400</v>
      </c>
    </row>
    <row r="148" spans="1:19" x14ac:dyDescent="0.25">
      <c r="A148" s="766" t="s">
        <v>112</v>
      </c>
      <c r="B148" s="767" t="s">
        <v>878</v>
      </c>
      <c r="C148" s="768">
        <f>SUMIFS('6. Details'!$I$5:$I$3624,'6. Details'!$C$5:$C$3624,"Consolidated Salary",'6. Details'!$A$5:$A$3624,'5. summary of exp'!$A148)</f>
        <v>1150121810.97</v>
      </c>
      <c r="D148" s="768">
        <f>SUMIFS('6. Details'!$M$5:$M$3624,'6. Details'!$C$5:$C$3624,"Consolidated Salary",'6. Details'!$A$5:$A$3624,'5. summary of exp'!$A148)</f>
        <v>1100121810.97</v>
      </c>
      <c r="E148" s="768">
        <f>SUMIFS('6. Details'!$J$5:$J$3624,'6. Details'!$C$5:$C$3624,"Consolidated Salary",'6. Details'!$A$5:$A$3624,'5. summary of exp'!$A148)</f>
        <v>427064863</v>
      </c>
      <c r="F148" s="768">
        <f>SUMIFS('6. Details'!$K$5:$K$3624,'6. Details'!$C$5:$C$3624,"Consolidated Salary",'6. Details'!$A$5:$A$3624,'5. summary of exp'!$A148)</f>
        <v>1042121810.97</v>
      </c>
      <c r="G148" s="768">
        <f>SUMIFS('6. Details'!$L$5:$L$3624,'6. Details'!$C$5:$C$3624,"Consolidated Salary",'6. Details'!$A$5:$A$3624,'5. summary of exp'!$A148)</f>
        <v>58000000</v>
      </c>
      <c r="H148" s="768">
        <f>SUMIFS('6. Details'!$I$5:$I$3624,'6. Details'!$C$5:$C$3624,"Total Overhead Cost",'6. Details'!$A$5:$A$3624,'5. summary of exp'!$A148)</f>
        <v>182000000</v>
      </c>
      <c r="I148" s="768">
        <f>SUMIFS('6. Details'!$J$5:$J$3624,'6. Details'!$C$5:$C$3624,"Total Overhead Cost",'6. Details'!$A$5:$A$3624,'5. summary of exp'!$A148)</f>
        <v>32000000</v>
      </c>
      <c r="J148" s="768">
        <f>SUMIFS('6. Details'!$M$5:$M$3624,'6. Details'!$C$5:$C$3624,"Total Overhead Cost",'6. Details'!$A$5:$A$3624,'5. summary of exp'!$A148)</f>
        <v>132000000</v>
      </c>
      <c r="K148" s="768">
        <f t="shared" si="12"/>
        <v>1232121810.97</v>
      </c>
      <c r="L148" s="768">
        <f>SUMIFS('6. Details'!$K$5:$K$3624,'6. Details'!$C$5:$C$3624,"Total Overhead Cost",'6. Details'!$A$5:$A$3624,'5. summary of exp'!$A148)</f>
        <v>132000000</v>
      </c>
      <c r="M148" s="768">
        <f>SUMIFS('6. Details'!$L$5:$L$3624,'6. Details'!$C$5:$C$3624,"Total Overhead Cost",'6. Details'!$A$5:$A$3624,'5. summary of exp'!$A148)</f>
        <v>0</v>
      </c>
      <c r="N148" s="768">
        <f>SUMIFS('6. Details'!$I$5:$I$3624,'6. Details'!$C$5:$C$3624,"Total",'6. Details'!$A$5:$A$3624,'5. summary of exp'!$A148)</f>
        <v>448000000</v>
      </c>
      <c r="O148" s="768">
        <f>SUMIFS('6. Details'!$J$5:$J$3624,'6. Details'!$C$5:$C$3624,"Total",'6. Details'!$A$5:$A$3624,'5. summary of exp'!$A148)</f>
        <v>6734303</v>
      </c>
      <c r="P148" s="768">
        <f>SUMIFS('6. Details'!$M$5:$M$3624,'6. Details'!$C$5:$C$3624,"Total",'6. Details'!$A$5:$A$3624,'5. summary of exp'!$A148)</f>
        <v>123500000</v>
      </c>
      <c r="Q148" s="768">
        <f>SUMIFS('6. Details'!$K$5:$K$3624,'6. Details'!$C$5:$C$3624,"Total",'6. Details'!$A$5:$A$3624,'5. summary of exp'!$A148)</f>
        <v>83500000</v>
      </c>
      <c r="R148" s="768">
        <f>SUMIFS('6. Details'!$L$5:$L$3624,'6. Details'!$C$5:$C$3624,"Total",'6. Details'!$A$5:$A$3624,'5. summary of exp'!$A148)</f>
        <v>40000000</v>
      </c>
      <c r="S148" s="768">
        <f t="shared" si="11"/>
        <v>1355621810.97</v>
      </c>
    </row>
    <row r="149" spans="1:19" x14ac:dyDescent="0.25">
      <c r="A149" s="766" t="s">
        <v>132</v>
      </c>
      <c r="B149" s="767" t="s">
        <v>919</v>
      </c>
      <c r="C149" s="768">
        <f>SUMIFS('6. Details'!$I$5:$I$3624,'6. Details'!$C$5:$C$3624,"Consolidated Salary",'6. Details'!$A$5:$A$3624,'5. summary of exp'!$A149)</f>
        <v>268613800</v>
      </c>
      <c r="D149" s="768">
        <f>SUMIFS('6. Details'!$M$5:$M$3624,'6. Details'!$C$5:$C$3624,"Consolidated Salary",'6. Details'!$A$5:$A$3624,'5. summary of exp'!$A149)</f>
        <v>268613800</v>
      </c>
      <c r="E149" s="768">
        <f>SUMIFS('6. Details'!$J$5:$J$3624,'6. Details'!$C$5:$C$3624,"Consolidated Salary",'6. Details'!$A$5:$A$3624,'5. summary of exp'!$A149)</f>
        <v>103691281</v>
      </c>
      <c r="F149" s="768">
        <f>SUMIFS('6. Details'!$K$5:$K$3624,'6. Details'!$C$5:$C$3624,"Consolidated Salary",'6. Details'!$A$5:$A$3624,'5. summary of exp'!$A149)</f>
        <v>258613800</v>
      </c>
      <c r="G149" s="768">
        <f>SUMIFS('6. Details'!$L$5:$L$3624,'6. Details'!$C$5:$C$3624,"Consolidated Salary",'6. Details'!$A$5:$A$3624,'5. summary of exp'!$A149)</f>
        <v>10000000</v>
      </c>
      <c r="H149" s="768">
        <f>SUMIFS('6. Details'!$I$5:$I$3624,'6. Details'!$C$5:$C$3624,"Total Overhead Cost",'6. Details'!$A$5:$A$3624,'5. summary of exp'!$A149)</f>
        <v>58000000</v>
      </c>
      <c r="I149" s="768">
        <f>SUMIFS('6. Details'!$J$5:$J$3624,'6. Details'!$C$5:$C$3624,"Total Overhead Cost",'6. Details'!$A$5:$A$3624,'5. summary of exp'!$A149)</f>
        <v>875000</v>
      </c>
      <c r="J149" s="768">
        <f>SUMIFS('6. Details'!$M$5:$M$3624,'6. Details'!$C$5:$C$3624,"Total Overhead Cost",'6. Details'!$A$5:$A$3624,'5. summary of exp'!$A149)</f>
        <v>58000000</v>
      </c>
      <c r="K149" s="768">
        <f t="shared" si="12"/>
        <v>326613800</v>
      </c>
      <c r="L149" s="768">
        <f>SUMIFS('6. Details'!$K$5:$K$3624,'6. Details'!$C$5:$C$3624,"Total Overhead Cost",'6. Details'!$A$5:$A$3624,'5. summary of exp'!$A149)</f>
        <v>58000000</v>
      </c>
      <c r="M149" s="768">
        <f>SUMIFS('6. Details'!$L$5:$L$3624,'6. Details'!$C$5:$C$3624,"Total Overhead Cost",'6. Details'!$A$5:$A$3624,'5. summary of exp'!$A149)</f>
        <v>0</v>
      </c>
      <c r="N149" s="768">
        <f>SUMIFS('6. Details'!$I$5:$I$3624,'6. Details'!$C$5:$C$3624,"Total",'6. Details'!$A$5:$A$3624,'5. summary of exp'!$A149)</f>
        <v>161000000</v>
      </c>
      <c r="O149" s="768">
        <f>SUMIFS('6. Details'!$J$5:$J$3624,'6. Details'!$C$5:$C$3624,"Total",'6. Details'!$A$5:$A$3624,'5. summary of exp'!$A149)</f>
        <v>6320800</v>
      </c>
      <c r="P149" s="768">
        <f>SUMIFS('6. Details'!$M$5:$M$3624,'6. Details'!$C$5:$C$3624,"Total",'6. Details'!$A$5:$A$3624,'5. summary of exp'!$A149)</f>
        <v>110000000</v>
      </c>
      <c r="Q149" s="768">
        <f>SUMIFS('6. Details'!$K$5:$K$3624,'6. Details'!$C$5:$C$3624,"Total",'6. Details'!$A$5:$A$3624,'5. summary of exp'!$A149)</f>
        <v>70000000</v>
      </c>
      <c r="R149" s="768">
        <f>SUMIFS('6. Details'!$L$5:$L$3624,'6. Details'!$C$5:$C$3624,"Total",'6. Details'!$A$5:$A$3624,'5. summary of exp'!$A149)</f>
        <v>40000000</v>
      </c>
      <c r="S149" s="768">
        <f t="shared" si="11"/>
        <v>436613800</v>
      </c>
    </row>
    <row r="150" spans="1:19" x14ac:dyDescent="0.25">
      <c r="A150" s="766" t="s">
        <v>139</v>
      </c>
      <c r="B150" s="767" t="s">
        <v>920</v>
      </c>
      <c r="C150" s="768">
        <f>SUMIFS('6. Details'!$I$5:$I$3624,'6. Details'!$C$5:$C$3624,"Consolidated Salary",'6. Details'!$A$5:$A$3624,'5. summary of exp'!$A150)</f>
        <v>147126000</v>
      </c>
      <c r="D150" s="768">
        <f>SUMIFS('6. Details'!$M$5:$M$3624,'6. Details'!$C$5:$C$3624,"Consolidated Salary",'6. Details'!$A$5:$A$3624,'5. summary of exp'!$A150)</f>
        <v>150126000</v>
      </c>
      <c r="E150" s="768">
        <f>SUMIFS('6. Details'!$J$5:$J$3624,'6. Details'!$C$5:$C$3624,"Consolidated Salary",'6. Details'!$A$5:$A$3624,'5. summary of exp'!$A150)</f>
        <v>60319167</v>
      </c>
      <c r="F150" s="768">
        <f>SUMIFS('6. Details'!$K$5:$K$3624,'6. Details'!$C$5:$C$3624,"Consolidated Salary",'6. Details'!$A$5:$A$3624,'5. summary of exp'!$A150)</f>
        <v>138126000</v>
      </c>
      <c r="G150" s="768">
        <f>SUMIFS('6. Details'!$L$5:$L$3624,'6. Details'!$C$5:$C$3624,"Consolidated Salary",'6. Details'!$A$5:$A$3624,'5. summary of exp'!$A150)</f>
        <v>12000000</v>
      </c>
      <c r="H150" s="768">
        <f>SUMIFS('6. Details'!$I$5:$I$3624,'6. Details'!$C$5:$C$3624,"Total Overhead Cost",'6. Details'!$A$5:$A$3624,'5. summary of exp'!$A150)</f>
        <v>50540000</v>
      </c>
      <c r="I150" s="768">
        <f>SUMIFS('6. Details'!$J$5:$J$3624,'6. Details'!$C$5:$C$3624,"Total Overhead Cost",'6. Details'!$A$5:$A$3624,'5. summary of exp'!$A150)</f>
        <v>7423500</v>
      </c>
      <c r="J150" s="768">
        <f>SUMIFS('6. Details'!$M$5:$M$3624,'6. Details'!$C$5:$C$3624,"Total Overhead Cost",'6. Details'!$A$5:$A$3624,'5. summary of exp'!$A150)</f>
        <v>28540000</v>
      </c>
      <c r="K150" s="768">
        <f t="shared" si="12"/>
        <v>178666000</v>
      </c>
      <c r="L150" s="768">
        <f>SUMIFS('6. Details'!$K$5:$K$3624,'6. Details'!$C$5:$C$3624,"Total Overhead Cost",'6. Details'!$A$5:$A$3624,'5. summary of exp'!$A150)</f>
        <v>28540000</v>
      </c>
      <c r="M150" s="768">
        <f>SUMIFS('6. Details'!$L$5:$L$3624,'6. Details'!$C$5:$C$3624,"Total Overhead Cost",'6. Details'!$A$5:$A$3624,'5. summary of exp'!$A150)</f>
        <v>0</v>
      </c>
      <c r="N150" s="768">
        <f>SUMIFS('6. Details'!$I$5:$I$3624,'6. Details'!$C$5:$C$3624,"Total",'6. Details'!$A$5:$A$3624,'5. summary of exp'!$A150)</f>
        <v>117000000</v>
      </c>
      <c r="O150" s="768">
        <f>SUMIFS('6. Details'!$J$5:$J$3624,'6. Details'!$C$5:$C$3624,"Total",'6. Details'!$A$5:$A$3624,'5. summary of exp'!$A150)</f>
        <v>0</v>
      </c>
      <c r="P150" s="768">
        <f>SUMIFS('6. Details'!$M$5:$M$3624,'6. Details'!$C$5:$C$3624,"Total",'6. Details'!$A$5:$A$3624,'5. summary of exp'!$A150)</f>
        <v>45000000</v>
      </c>
      <c r="Q150" s="768">
        <f>SUMIFS('6. Details'!$K$5:$K$3624,'6. Details'!$C$5:$C$3624,"Total",'6. Details'!$A$5:$A$3624,'5. summary of exp'!$A150)</f>
        <v>5000000</v>
      </c>
      <c r="R150" s="768">
        <f>SUMIFS('6. Details'!$L$5:$L$3624,'6. Details'!$C$5:$C$3624,"Total",'6. Details'!$A$5:$A$3624,'5. summary of exp'!$A150)</f>
        <v>40000000</v>
      </c>
      <c r="S150" s="768">
        <f t="shared" si="11"/>
        <v>223666000</v>
      </c>
    </row>
    <row r="151" spans="1:19" x14ac:dyDescent="0.25">
      <c r="A151" s="766" t="s">
        <v>679</v>
      </c>
      <c r="B151" s="767" t="s">
        <v>1738</v>
      </c>
      <c r="C151" s="768">
        <f>SUMIFS('6. Details'!$I$5:$I$3624,'6. Details'!$C$5:$C$3624,"Consolidated Salary",'6. Details'!$A$5:$A$3624,'5. summary of exp'!$A151)</f>
        <v>0</v>
      </c>
      <c r="D151" s="768">
        <f>SUMIFS('6. Details'!$M$5:$M$3624,'6. Details'!$C$5:$C$3624,"Consolidated Salary",'6. Details'!$A$5:$A$3624,'5. summary of exp'!$A151)</f>
        <v>0</v>
      </c>
      <c r="E151" s="768">
        <f>SUMIFS('6. Details'!$J$5:$J$3624,'6. Details'!$C$5:$C$3624,"Consolidated Salary",'6. Details'!$A$5:$A$3624,'5. summary of exp'!$A151)</f>
        <v>0</v>
      </c>
      <c r="F151" s="768">
        <f>SUMIFS('6. Details'!$K$5:$K$3624,'6. Details'!$C$5:$C$3624,"Consolidated Salary",'6. Details'!$A$5:$A$3624,'5. summary of exp'!$A151)</f>
        <v>0</v>
      </c>
      <c r="G151" s="768">
        <f>SUMIFS('6. Details'!$L$5:$L$3624,'6. Details'!$C$5:$C$3624,"Consolidated Salary",'6. Details'!$A$5:$A$3624,'5. summary of exp'!$A151)</f>
        <v>0</v>
      </c>
      <c r="H151" s="768">
        <f>SUMIFS('6. Details'!$I$5:$I$3624,'6. Details'!$C$5:$C$3624,"Total Overhead Cost",'6. Details'!$A$5:$A$3624,'5. summary of exp'!$A151)</f>
        <v>1500000</v>
      </c>
      <c r="I151" s="768">
        <f>SUMIFS('6. Details'!$J$5:$J$3624,'6. Details'!$C$5:$C$3624,"Total Overhead Cost",'6. Details'!$A$5:$A$3624,'5. summary of exp'!$A151)</f>
        <v>437500</v>
      </c>
      <c r="J151" s="768">
        <f>SUMIFS('6. Details'!$M$5:$M$3624,'6. Details'!$C$5:$C$3624,"Total Overhead Cost",'6. Details'!$A$5:$A$3624,'5. summary of exp'!$A151)</f>
        <v>875000</v>
      </c>
      <c r="K151" s="768">
        <f t="shared" si="12"/>
        <v>875000</v>
      </c>
      <c r="L151" s="768">
        <f>SUMIFS('6. Details'!$K$5:$K$3624,'6. Details'!$C$5:$C$3624,"Total Overhead Cost",'6. Details'!$A$5:$A$3624,'5. summary of exp'!$A151)</f>
        <v>875000</v>
      </c>
      <c r="M151" s="768">
        <f>SUMIFS('6. Details'!$L$5:$L$3624,'6. Details'!$C$5:$C$3624,"Total Overhead Cost",'6. Details'!$A$5:$A$3624,'5. summary of exp'!$A151)</f>
        <v>0</v>
      </c>
      <c r="N151" s="768">
        <f>SUMIFS('6. Details'!$I$5:$I$3624,'6. Details'!$C$5:$C$3624,"Total",'6. Details'!$A$5:$A$3624,'5. summary of exp'!$A151)</f>
        <v>0</v>
      </c>
      <c r="O151" s="768">
        <f>SUMIFS('6. Details'!$J$5:$J$3624,'6. Details'!$C$5:$C$3624,"Total",'6. Details'!$A$5:$A$3624,'5. summary of exp'!$A151)</f>
        <v>0</v>
      </c>
      <c r="P151" s="768">
        <f>SUMIFS('6. Details'!$M$5:$M$3624,'6. Details'!$C$5:$C$3624,"Total",'6. Details'!$A$5:$A$3624,'5. summary of exp'!$A151)</f>
        <v>0</v>
      </c>
      <c r="Q151" s="768">
        <f>SUMIFS('6. Details'!$K$5:$K$3624,'6. Details'!$C$5:$C$3624,"Total",'6. Details'!$A$5:$A$3624,'5. summary of exp'!$A151)</f>
        <v>0</v>
      </c>
      <c r="R151" s="768">
        <f>SUMIFS('6. Details'!$L$5:$L$3624,'6. Details'!$C$5:$C$3624,"Total",'6. Details'!$A$5:$A$3624,'5. summary of exp'!$A151)</f>
        <v>0</v>
      </c>
      <c r="S151" s="768">
        <f t="shared" si="11"/>
        <v>875000</v>
      </c>
    </row>
    <row r="152" spans="1:19" x14ac:dyDescent="0.25">
      <c r="A152" s="770" t="s">
        <v>1854</v>
      </c>
      <c r="B152" s="767" t="s">
        <v>1873</v>
      </c>
      <c r="C152" s="768">
        <f>SUMIFS('6. Details'!$I$5:$I$3624,'6. Details'!$C$5:$C$3624,"Consolidated Salary",'6. Details'!$A$5:$A$3624,'5. summary of exp'!$A152)</f>
        <v>0</v>
      </c>
      <c r="D152" s="768">
        <f>SUMIFS('6. Details'!$M$5:$M$3624,'6. Details'!$C$5:$C$3624,"Consolidated Salary",'6. Details'!$A$5:$A$3624,'5. summary of exp'!$A152)</f>
        <v>0</v>
      </c>
      <c r="E152" s="768">
        <f>SUMIFS('6. Details'!$J$5:$J$3624,'6. Details'!$C$5:$C$3624,"Consolidated Salary",'6. Details'!$A$5:$A$3624,'5. summary of exp'!$A152)</f>
        <v>0</v>
      </c>
      <c r="F152" s="768">
        <f>SUMIFS('6. Details'!$K$5:$K$3624,'6. Details'!$C$5:$C$3624,"Consolidated Salary",'6. Details'!$A$5:$A$3624,'5. summary of exp'!$A152)</f>
        <v>0</v>
      </c>
      <c r="G152" s="768">
        <f>SUMIFS('6. Details'!$L$5:$L$3624,'6. Details'!$C$5:$C$3624,"Consolidated Salary",'6. Details'!$A$5:$A$3624,'5. summary of exp'!$A152)</f>
        <v>0</v>
      </c>
      <c r="H152" s="768">
        <f>SUMIFS('6. Details'!$I$5:$I$3624,'6. Details'!$C$5:$C$3624,"Total Overhead Cost",'6. Details'!$A$5:$A$3624,'5. summary of exp'!$A152)</f>
        <v>0</v>
      </c>
      <c r="I152" s="768">
        <f>SUMIFS('6. Details'!$J$5:$J$3624,'6. Details'!$C$5:$C$3624,"Total Overhead Cost",'6. Details'!$A$5:$A$3624,'5. summary of exp'!$A152)</f>
        <v>0</v>
      </c>
      <c r="J152" s="768">
        <f>SUMIFS('6. Details'!$M$5:$M$3624,'6. Details'!$C$5:$C$3624,"Total Overhead Cost",'6. Details'!$A$5:$A$3624,'5. summary of exp'!$A152)</f>
        <v>160000000</v>
      </c>
      <c r="K152" s="768">
        <f t="shared" si="12"/>
        <v>160000000</v>
      </c>
      <c r="L152" s="768">
        <f>SUMIFS('6. Details'!$K$5:$K$3624,'6. Details'!$C$5:$C$3624,"Total Overhead Cost",'6. Details'!$A$5:$A$3624,'5. summary of exp'!$A152)</f>
        <v>20000000</v>
      </c>
      <c r="M152" s="768">
        <f>SUMIFS('6. Details'!$L$5:$L$3624,'6. Details'!$C$5:$C$3624,"Total Overhead Cost",'6. Details'!$A$5:$A$3624,'5. summary of exp'!$A152)</f>
        <v>140000000</v>
      </c>
      <c r="N152" s="768">
        <f>SUMIFS('6. Details'!$I$5:$I$3624,'6. Details'!$C$5:$C$3624,"Total",'6. Details'!$A$5:$A$3624,'5. summary of exp'!$A152)</f>
        <v>0</v>
      </c>
      <c r="O152" s="768">
        <f>SUMIFS('6. Details'!$J$5:$J$3624,'6. Details'!$C$5:$C$3624,"Total",'6. Details'!$A$5:$A$3624,'5. summary of exp'!$A152)</f>
        <v>0</v>
      </c>
      <c r="P152" s="768">
        <f>SUMIFS('6. Details'!$M$5:$M$3624,'6. Details'!$C$5:$C$3624,"Total",'6. Details'!$A$5:$A$3624,'5. summary of exp'!$A152)</f>
        <v>0</v>
      </c>
      <c r="Q152" s="768">
        <f>SUMIFS('6. Details'!$K$5:$K$3624,'6. Details'!$C$5:$C$3624,"Total",'6. Details'!$A$5:$A$3624,'5. summary of exp'!$A152)</f>
        <v>0</v>
      </c>
      <c r="R152" s="768">
        <f>SUMIFS('6. Details'!$L$5:$L$3624,'6. Details'!$C$5:$C$3624,"Total",'6. Details'!$A$5:$A$3624,'5. summary of exp'!$A152)</f>
        <v>0</v>
      </c>
      <c r="S152" s="768">
        <f t="shared" si="11"/>
        <v>160000000</v>
      </c>
    </row>
    <row r="153" spans="1:19" x14ac:dyDescent="0.25">
      <c r="A153" s="766" t="s">
        <v>199</v>
      </c>
      <c r="B153" s="767" t="s">
        <v>921</v>
      </c>
      <c r="C153" s="768">
        <f>SUMIFS('6. Details'!$I$5:$I$3624,'6. Details'!$C$5:$C$3624,"Consolidated Salary",'6. Details'!$A$5:$A$3624,'5. summary of exp'!$A153)</f>
        <v>623595000</v>
      </c>
      <c r="D153" s="768">
        <f>SUMIFS('6. Details'!$M$5:$M$3624,'6. Details'!$C$5:$C$3624,"Consolidated Salary",'6. Details'!$A$5:$A$3624,'5. summary of exp'!$A153)</f>
        <v>573595000</v>
      </c>
      <c r="E153" s="768">
        <f>SUMIFS('6. Details'!$J$5:$J$3624,'6. Details'!$C$5:$C$3624,"Consolidated Salary",'6. Details'!$A$5:$A$3624,'5. summary of exp'!$A153)</f>
        <v>209746298</v>
      </c>
      <c r="F153" s="768">
        <f>SUMIFS('6. Details'!$K$5:$K$3624,'6. Details'!$C$5:$C$3624,"Consolidated Salary",'6. Details'!$A$5:$A$3624,'5. summary of exp'!$A153)</f>
        <v>373595000</v>
      </c>
      <c r="G153" s="768">
        <f>SUMIFS('6. Details'!$L$5:$L$3624,'6. Details'!$C$5:$C$3624,"Consolidated Salary",'6. Details'!$A$5:$A$3624,'5. summary of exp'!$A153)</f>
        <v>200000000</v>
      </c>
      <c r="H153" s="768">
        <f>SUMIFS('6. Details'!$I$5:$I$3624,'6. Details'!$C$5:$C$3624,"Total Overhead Cost",'6. Details'!$A$5:$A$3624,'5. summary of exp'!$A153)</f>
        <v>155900000</v>
      </c>
      <c r="I153" s="768">
        <f>SUMIFS('6. Details'!$J$5:$J$3624,'6. Details'!$C$5:$C$3624,"Total Overhead Cost",'6. Details'!$A$5:$A$3624,'5. summary of exp'!$A153)</f>
        <v>32597625</v>
      </c>
      <c r="J153" s="768">
        <f>SUMIFS('6. Details'!$M$5:$M$3624,'6. Details'!$C$5:$C$3624,"Total Overhead Cost",'6. Details'!$A$5:$A$3624,'5. summary of exp'!$A153)</f>
        <v>120050000</v>
      </c>
      <c r="K153" s="768">
        <f t="shared" si="12"/>
        <v>693645000</v>
      </c>
      <c r="L153" s="768">
        <f>SUMIFS('6. Details'!$K$5:$K$3624,'6. Details'!$C$5:$C$3624,"Total Overhead Cost",'6. Details'!$A$5:$A$3624,'5. summary of exp'!$A153)</f>
        <v>120050000</v>
      </c>
      <c r="M153" s="768">
        <f>SUMIFS('6. Details'!$L$5:$L$3624,'6. Details'!$C$5:$C$3624,"Total Overhead Cost",'6. Details'!$A$5:$A$3624,'5. summary of exp'!$A153)</f>
        <v>0</v>
      </c>
      <c r="N153" s="768">
        <f>SUMIFS('6. Details'!$I$5:$I$3624,'6. Details'!$C$5:$C$3624,"Total",'6. Details'!$A$5:$A$3624,'5. summary of exp'!$A153)</f>
        <v>179000000</v>
      </c>
      <c r="O153" s="768">
        <f>SUMIFS('6. Details'!$J$5:$J$3624,'6. Details'!$C$5:$C$3624,"Total",'6. Details'!$A$5:$A$3624,'5. summary of exp'!$A153)</f>
        <v>91245000</v>
      </c>
      <c r="P153" s="768">
        <f>SUMIFS('6. Details'!$M$5:$M$3624,'6. Details'!$C$5:$C$3624,"Total",'6. Details'!$A$5:$A$3624,'5. summary of exp'!$A153)</f>
        <v>195000000</v>
      </c>
      <c r="Q153" s="768">
        <f>SUMIFS('6. Details'!$K$5:$K$3624,'6. Details'!$C$5:$C$3624,"Total",'6. Details'!$A$5:$A$3624,'5. summary of exp'!$A153)</f>
        <v>195000000</v>
      </c>
      <c r="R153" s="768">
        <f>SUMIFS('6. Details'!$L$5:$L$3624,'6. Details'!$C$5:$C$3624,"Total",'6. Details'!$A$5:$A$3624,'5. summary of exp'!$A153)</f>
        <v>0</v>
      </c>
      <c r="S153" s="768">
        <f t="shared" si="11"/>
        <v>888645000</v>
      </c>
    </row>
    <row r="154" spans="1:19" x14ac:dyDescent="0.25">
      <c r="A154" s="766" t="s">
        <v>143</v>
      </c>
      <c r="B154" s="767" t="s">
        <v>146</v>
      </c>
      <c r="C154" s="768">
        <f>SUMIFS('6. Details'!$I$5:$I$3624,'6. Details'!$C$5:$C$3624,"Consolidated Salary",'6. Details'!$A$5:$A$3624,'5. summary of exp'!$A154)</f>
        <v>81263950</v>
      </c>
      <c r="D154" s="768">
        <f>SUMIFS('6. Details'!$M$5:$M$3624,'6. Details'!$C$5:$C$3624,"Consolidated Salary",'6. Details'!$A$5:$A$3624,'5. summary of exp'!$A154)</f>
        <v>81263950</v>
      </c>
      <c r="E154" s="768">
        <f>SUMIFS('6. Details'!$J$5:$J$3624,'6. Details'!$C$5:$C$3624,"Consolidated Salary",'6. Details'!$A$5:$A$3624,'5. summary of exp'!$A154)</f>
        <v>26056085</v>
      </c>
      <c r="F154" s="768">
        <f>SUMIFS('6. Details'!$K$5:$K$3624,'6. Details'!$C$5:$C$3624,"Consolidated Salary",'6. Details'!$A$5:$A$3624,'5. summary of exp'!$A154)</f>
        <v>81263950</v>
      </c>
      <c r="G154" s="768">
        <f>SUMIFS('6. Details'!$L$5:$L$3624,'6. Details'!$C$5:$C$3624,"Consolidated Salary",'6. Details'!$A$5:$A$3624,'5. summary of exp'!$A154)</f>
        <v>0</v>
      </c>
      <c r="H154" s="768">
        <f>SUMIFS('6. Details'!$I$5:$I$3624,'6. Details'!$C$5:$C$3624,"Total Overhead Cost",'6. Details'!$A$5:$A$3624,'5. summary of exp'!$A154)</f>
        <v>7370000</v>
      </c>
      <c r="I154" s="768">
        <f>SUMIFS('6. Details'!$J$5:$J$3624,'6. Details'!$C$5:$C$3624,"Total Overhead Cost",'6. Details'!$A$5:$A$3624,'5. summary of exp'!$A154)</f>
        <v>700000</v>
      </c>
      <c r="J154" s="768">
        <f>SUMIFS('6. Details'!$M$5:$M$3624,'6. Details'!$C$5:$C$3624,"Total Overhead Cost",'6. Details'!$A$5:$A$3624,'5. summary of exp'!$A154)</f>
        <v>6370000</v>
      </c>
      <c r="K154" s="768">
        <f t="shared" si="12"/>
        <v>87633950</v>
      </c>
      <c r="L154" s="768">
        <f>SUMIFS('6. Details'!$K$5:$K$3624,'6. Details'!$C$5:$C$3624,"Total Overhead Cost",'6. Details'!$A$5:$A$3624,'5. summary of exp'!$A154)</f>
        <v>6370000</v>
      </c>
      <c r="M154" s="768">
        <f>SUMIFS('6. Details'!$L$5:$L$3624,'6. Details'!$C$5:$C$3624,"Total Overhead Cost",'6. Details'!$A$5:$A$3624,'5. summary of exp'!$A154)</f>
        <v>0</v>
      </c>
      <c r="N154" s="768">
        <f>SUMIFS('6. Details'!$I$5:$I$3624,'6. Details'!$C$5:$C$3624,"Total",'6. Details'!$A$5:$A$3624,'5. summary of exp'!$A154)</f>
        <v>20000000</v>
      </c>
      <c r="O154" s="768">
        <f>SUMIFS('6. Details'!$J$5:$J$3624,'6. Details'!$C$5:$C$3624,"Total",'6. Details'!$A$5:$A$3624,'5. summary of exp'!$A154)</f>
        <v>0</v>
      </c>
      <c r="P154" s="768">
        <f>SUMIFS('6. Details'!$M$5:$M$3624,'6. Details'!$C$5:$C$3624,"Total",'6. Details'!$A$5:$A$3624,'5. summary of exp'!$A154)</f>
        <v>10000000</v>
      </c>
      <c r="Q154" s="768">
        <f>SUMIFS('6. Details'!$K$5:$K$3624,'6. Details'!$C$5:$C$3624,"Total",'6. Details'!$A$5:$A$3624,'5. summary of exp'!$A154)</f>
        <v>10000000</v>
      </c>
      <c r="R154" s="768">
        <f>SUMIFS('6. Details'!$L$5:$L$3624,'6. Details'!$C$5:$C$3624,"Total",'6. Details'!$A$5:$A$3624,'5. summary of exp'!$A154)</f>
        <v>0</v>
      </c>
      <c r="S154" s="768">
        <f t="shared" si="11"/>
        <v>97633950</v>
      </c>
    </row>
    <row r="155" spans="1:19" x14ac:dyDescent="0.25">
      <c r="A155" s="766" t="s">
        <v>140</v>
      </c>
      <c r="B155" s="767" t="s">
        <v>880</v>
      </c>
      <c r="C155" s="768">
        <f>SUMIFS('6. Details'!$I$5:$I$3624,'6. Details'!$C$5:$C$3624,"Consolidated Salary",'6. Details'!$A$5:$A$3624,'5. summary of exp'!$A155)</f>
        <v>0</v>
      </c>
      <c r="D155" s="768">
        <f>SUMIFS('6. Details'!$M$5:$M$3624,'6. Details'!$C$5:$C$3624,"Consolidated Salary",'6. Details'!$A$5:$A$3624,'5. summary of exp'!$A155)</f>
        <v>0</v>
      </c>
      <c r="E155" s="768">
        <f>SUMIFS('6. Details'!$J$5:$J$3624,'6. Details'!$C$5:$C$3624,"Consolidated Salary",'6. Details'!$A$5:$A$3624,'5. summary of exp'!$A155)</f>
        <v>0</v>
      </c>
      <c r="F155" s="768">
        <f>SUMIFS('6. Details'!$K$5:$K$3624,'6. Details'!$C$5:$C$3624,"Consolidated Salary",'6. Details'!$A$5:$A$3624,'5. summary of exp'!$A155)</f>
        <v>0</v>
      </c>
      <c r="G155" s="768">
        <f>SUMIFS('6. Details'!$L$5:$L$3624,'6. Details'!$C$5:$C$3624,"Consolidated Salary",'6. Details'!$A$5:$A$3624,'5. summary of exp'!$A155)</f>
        <v>0</v>
      </c>
      <c r="H155" s="768">
        <f>SUMIFS('6. Details'!$I$5:$I$3624,'6. Details'!$C$5:$C$3624,"Total Overhead Cost",'6. Details'!$A$5:$A$3624,'5. summary of exp'!$A155)</f>
        <v>6200000</v>
      </c>
      <c r="I155" s="768">
        <f>SUMIFS('6. Details'!$J$5:$J$3624,'6. Details'!$C$5:$C$3624,"Total Overhead Cost",'6. Details'!$A$5:$A$3624,'5. summary of exp'!$A155)</f>
        <v>350000</v>
      </c>
      <c r="J155" s="768">
        <f>SUMIFS('6. Details'!$M$5:$M$3624,'6. Details'!$C$5:$C$3624,"Total Overhead Cost",'6. Details'!$A$5:$A$3624,'5. summary of exp'!$A155)</f>
        <v>5700000</v>
      </c>
      <c r="K155" s="768">
        <f t="shared" si="12"/>
        <v>5700000</v>
      </c>
      <c r="L155" s="768">
        <f>SUMIFS('6. Details'!$K$5:$K$3624,'6. Details'!$C$5:$C$3624,"Total Overhead Cost",'6. Details'!$A$5:$A$3624,'5. summary of exp'!$A155)</f>
        <v>5700000</v>
      </c>
      <c r="M155" s="768">
        <f>SUMIFS('6. Details'!$L$5:$L$3624,'6. Details'!$C$5:$C$3624,"Total Overhead Cost",'6. Details'!$A$5:$A$3624,'5. summary of exp'!$A155)</f>
        <v>0</v>
      </c>
      <c r="N155" s="768">
        <f>SUMIFS('6. Details'!$I$5:$I$3624,'6. Details'!$C$5:$C$3624,"Total",'6. Details'!$A$5:$A$3624,'5. summary of exp'!$A155)</f>
        <v>20000000</v>
      </c>
      <c r="O155" s="768">
        <f>SUMIFS('6. Details'!$J$5:$J$3624,'6. Details'!$C$5:$C$3624,"Total",'6. Details'!$A$5:$A$3624,'5. summary of exp'!$A155)</f>
        <v>0</v>
      </c>
      <c r="P155" s="768">
        <f>SUMIFS('6. Details'!$M$5:$M$3624,'6. Details'!$C$5:$C$3624,"Total",'6. Details'!$A$5:$A$3624,'5. summary of exp'!$A155)</f>
        <v>10000000</v>
      </c>
      <c r="Q155" s="768">
        <f>SUMIFS('6. Details'!$K$5:$K$3624,'6. Details'!$C$5:$C$3624,"Total",'6. Details'!$A$5:$A$3624,'5. summary of exp'!$A155)</f>
        <v>10000000</v>
      </c>
      <c r="R155" s="768">
        <f>SUMIFS('6. Details'!$L$5:$L$3624,'6. Details'!$C$5:$C$3624,"Total",'6. Details'!$A$5:$A$3624,'5. summary of exp'!$A155)</f>
        <v>0</v>
      </c>
      <c r="S155" s="768">
        <f t="shared" si="11"/>
        <v>15700000</v>
      </c>
    </row>
    <row r="156" spans="1:19" x14ac:dyDescent="0.25">
      <c r="A156" s="770" t="s">
        <v>707</v>
      </c>
      <c r="B156" s="767" t="s">
        <v>218</v>
      </c>
      <c r="C156" s="768">
        <f>SUMIFS('6. Details'!$I$5:$I$3624,'6. Details'!$C$5:$C$3624,"Consolidated Salary",'6. Details'!$A$5:$A$3624,'5. summary of exp'!$A156)</f>
        <v>330862870</v>
      </c>
      <c r="D156" s="768">
        <f>SUMIFS('6. Details'!$M$5:$M$3624,'6. Details'!$C$5:$C$3624,"Consolidated Salary",'6. Details'!$A$5:$A$3624,'5. summary of exp'!$A156)</f>
        <v>390862870</v>
      </c>
      <c r="E156" s="768">
        <f>SUMIFS('6. Details'!$J$5:$J$3624,'6. Details'!$C$5:$C$3624,"Consolidated Salary",'6. Details'!$A$5:$A$3624,'5. summary of exp'!$A156)</f>
        <v>157933489</v>
      </c>
      <c r="F156" s="768">
        <f>SUMIFS('6. Details'!$K$5:$K$3624,'6. Details'!$C$5:$C$3624,"Consolidated Salary",'6. Details'!$A$5:$A$3624,'5. summary of exp'!$A156)</f>
        <v>300862870</v>
      </c>
      <c r="G156" s="768">
        <f>SUMIFS('6. Details'!$L$5:$L$3624,'6. Details'!$C$5:$C$3624,"Consolidated Salary",'6. Details'!$A$5:$A$3624,'5. summary of exp'!$A156)</f>
        <v>90000000</v>
      </c>
      <c r="H156" s="768">
        <f>SUMIFS('6. Details'!$I$5:$I$3624,'6. Details'!$C$5:$C$3624,"Total Overhead Cost",'6. Details'!$A$5:$A$3624,'5. summary of exp'!$A156)</f>
        <v>70000000</v>
      </c>
      <c r="I156" s="768">
        <f>SUMIFS('6. Details'!$J$5:$J$3624,'6. Details'!$C$5:$C$3624,"Total Overhead Cost",'6. Details'!$A$5:$A$3624,'5. summary of exp'!$A156)</f>
        <v>23287500</v>
      </c>
      <c r="J156" s="768">
        <f>SUMIFS('6. Details'!$M$5:$M$3624,'6. Details'!$C$5:$C$3624,"Total Overhead Cost",'6. Details'!$A$5:$A$3624,'5. summary of exp'!$A156)</f>
        <v>67000000</v>
      </c>
      <c r="K156" s="768">
        <f t="shared" si="12"/>
        <v>457862870</v>
      </c>
      <c r="L156" s="768">
        <f>SUMIFS('6. Details'!$K$5:$K$3624,'6. Details'!$C$5:$C$3624,"Total Overhead Cost",'6. Details'!$A$5:$A$3624,'5. summary of exp'!$A156)</f>
        <v>37000000</v>
      </c>
      <c r="M156" s="768">
        <f>SUMIFS('6. Details'!$L$5:$L$3624,'6. Details'!$C$5:$C$3624,"Total Overhead Cost",'6. Details'!$A$5:$A$3624,'5. summary of exp'!$A156)</f>
        <v>30000000</v>
      </c>
      <c r="N156" s="768">
        <f>SUMIFS('6. Details'!$I$5:$I$3624,'6. Details'!$C$5:$C$3624,"Total",'6. Details'!$A$5:$A$3624,'5. summary of exp'!$A156)</f>
        <v>100000000</v>
      </c>
      <c r="O156" s="768">
        <f>SUMIFS('6. Details'!$J$5:$J$3624,'6. Details'!$C$5:$C$3624,"Total",'6. Details'!$A$5:$A$3624,'5. summary of exp'!$A156)</f>
        <v>12963500</v>
      </c>
      <c r="P156" s="768">
        <f>SUMIFS('6. Details'!$M$5:$M$3624,'6. Details'!$C$5:$C$3624,"Total",'6. Details'!$A$5:$A$3624,'5. summary of exp'!$A156)</f>
        <v>62000000</v>
      </c>
      <c r="Q156" s="768">
        <f>SUMIFS('6. Details'!$K$5:$K$3624,'6. Details'!$C$5:$C$3624,"Total",'6. Details'!$A$5:$A$3624,'5. summary of exp'!$A156)</f>
        <v>42000000</v>
      </c>
      <c r="R156" s="768">
        <f>SUMIFS('6. Details'!$L$5:$L$3624,'6. Details'!$C$5:$C$3624,"Total",'6. Details'!$A$5:$A$3624,'5. summary of exp'!$A156)</f>
        <v>20000000</v>
      </c>
      <c r="S156" s="768">
        <f t="shared" si="11"/>
        <v>519862870</v>
      </c>
    </row>
    <row r="157" spans="1:19" x14ac:dyDescent="0.25">
      <c r="A157" s="766" t="s">
        <v>693</v>
      </c>
      <c r="B157" s="781" t="s">
        <v>1412</v>
      </c>
      <c r="C157" s="768">
        <f>SUMIFS('6. Details'!$I$5:$I$3624,'6. Details'!$C$5:$C$3624,"Consolidated Salary",'6. Details'!$A$5:$A$3624,'5. summary of exp'!$A157)</f>
        <v>73069190</v>
      </c>
      <c r="D157" s="768">
        <f>SUMIFS('6. Details'!$M$5:$M$3624,'6. Details'!$C$5:$C$3624,"Consolidated Salary",'6. Details'!$A$5:$A$3624,'5. summary of exp'!$A157)</f>
        <v>73069190</v>
      </c>
      <c r="E157" s="768">
        <f>SUMIFS('6. Details'!$J$5:$J$3624,'6. Details'!$C$5:$C$3624,"Consolidated Salary",'6. Details'!$A$5:$A$3624,'5. summary of exp'!$A157)</f>
        <v>25107189</v>
      </c>
      <c r="F157" s="768">
        <f>SUMIFS('6. Details'!$K$5:$K$3624,'6. Details'!$C$5:$C$3624,"Consolidated Salary",'6. Details'!$A$5:$A$3624,'5. summary of exp'!$A157)</f>
        <v>73069190</v>
      </c>
      <c r="G157" s="768">
        <f>SUMIFS('6. Details'!$L$5:$L$3624,'6. Details'!$C$5:$C$3624,"Consolidated Salary",'6. Details'!$A$5:$A$3624,'5. summary of exp'!$A157)</f>
        <v>0</v>
      </c>
      <c r="H157" s="768">
        <f>SUMIFS('6. Details'!$I$5:$I$3624,'6. Details'!$C$5:$C$3624,"Total Overhead Cost",'6. Details'!$A$5:$A$3624,'5. summary of exp'!$A157)</f>
        <v>12000000</v>
      </c>
      <c r="I157" s="768">
        <f>SUMIFS('6. Details'!$J$5:$J$3624,'6. Details'!$C$5:$C$3624,"Total Overhead Cost",'6. Details'!$A$5:$A$3624,'5. summary of exp'!$A157)</f>
        <v>3500000</v>
      </c>
      <c r="J157" s="768">
        <f>SUMIFS('6. Details'!$M$5:$M$3624,'6. Details'!$C$5:$C$3624,"Total Overhead Cost",'6. Details'!$A$5:$A$3624,'5. summary of exp'!$A157)</f>
        <v>7000000</v>
      </c>
      <c r="K157" s="768">
        <f t="shared" si="12"/>
        <v>80069190</v>
      </c>
      <c r="L157" s="768">
        <f>SUMIFS('6. Details'!$K$5:$K$3624,'6. Details'!$C$5:$C$3624,"Total Overhead Cost",'6. Details'!$A$5:$A$3624,'5. summary of exp'!$A157)</f>
        <v>7000000</v>
      </c>
      <c r="M157" s="768">
        <f>SUMIFS('6. Details'!$L$5:$L$3624,'6. Details'!$C$5:$C$3624,"Total Overhead Cost",'6. Details'!$A$5:$A$3624,'5. summary of exp'!$A157)</f>
        <v>0</v>
      </c>
      <c r="N157" s="768">
        <f>SUMIFS('6. Details'!$I$5:$I$3624,'6. Details'!$C$5:$C$3624,"Total",'6. Details'!$A$5:$A$3624,'5. summary of exp'!$A157)</f>
        <v>20000000</v>
      </c>
      <c r="O157" s="768">
        <f>SUMIFS('6. Details'!$J$5:$J$3624,'6. Details'!$C$5:$C$3624,"Total",'6. Details'!$A$5:$A$3624,'5. summary of exp'!$A157)</f>
        <v>0</v>
      </c>
      <c r="P157" s="768">
        <f>SUMIFS('6. Details'!$M$5:$M$3624,'6. Details'!$C$5:$C$3624,"Total",'6. Details'!$A$5:$A$3624,'5. summary of exp'!$A157)</f>
        <v>20000000</v>
      </c>
      <c r="Q157" s="768">
        <f>SUMIFS('6. Details'!$K$5:$K$3624,'6. Details'!$C$5:$C$3624,"Total",'6. Details'!$A$5:$A$3624,'5. summary of exp'!$A157)</f>
        <v>20000000</v>
      </c>
      <c r="R157" s="768">
        <f>SUMIFS('6. Details'!$L$5:$L$3624,'6. Details'!$C$5:$C$3624,"Total",'6. Details'!$A$5:$A$3624,'5. summary of exp'!$A157)</f>
        <v>0</v>
      </c>
      <c r="S157" s="768">
        <f t="shared" si="11"/>
        <v>100069190</v>
      </c>
    </row>
    <row r="158" spans="1:19" x14ac:dyDescent="0.25">
      <c r="A158" s="770" t="s">
        <v>769</v>
      </c>
      <c r="B158" s="781" t="s">
        <v>881</v>
      </c>
      <c r="C158" s="768">
        <f>SUMIFS('6. Details'!$I$5:$I$3624,'6. Details'!$C$5:$C$3624,"Consolidated Salary",'6. Details'!$A$5:$A$3624,'5. summary of exp'!$A158)</f>
        <v>263917150</v>
      </c>
      <c r="D158" s="768">
        <f>SUMIFS('6. Details'!$M$5:$M$3624,'6. Details'!$C$5:$C$3624,"Consolidated Salary",'6. Details'!$A$5:$A$3624,'5. summary of exp'!$A158)</f>
        <v>263917150</v>
      </c>
      <c r="E158" s="768">
        <f>SUMIFS('6. Details'!$J$5:$J$3624,'6. Details'!$C$5:$C$3624,"Consolidated Salary",'6. Details'!$A$5:$A$3624,'5. summary of exp'!$A158)</f>
        <v>92681312</v>
      </c>
      <c r="F158" s="768">
        <f>SUMIFS('6. Details'!$K$5:$K$3624,'6. Details'!$C$5:$C$3624,"Consolidated Salary",'6. Details'!$A$5:$A$3624,'5. summary of exp'!$A158)</f>
        <v>263917150</v>
      </c>
      <c r="G158" s="768">
        <f>SUMIFS('6. Details'!$L$5:$L$3624,'6. Details'!$C$5:$C$3624,"Consolidated Salary",'6. Details'!$A$5:$A$3624,'5. summary of exp'!$A158)</f>
        <v>0</v>
      </c>
      <c r="H158" s="768">
        <f>SUMIFS('6. Details'!$I$5:$I$3624,'6. Details'!$C$5:$C$3624,"Total Overhead Cost",'6. Details'!$A$5:$A$3624,'5. summary of exp'!$A158)</f>
        <v>0</v>
      </c>
      <c r="I158" s="768">
        <f>SUMIFS('6. Details'!$J$5:$J$3624,'6. Details'!$C$5:$C$3624,"Total Overhead Cost",'6. Details'!$A$5:$A$3624,'5. summary of exp'!$A158)</f>
        <v>0</v>
      </c>
      <c r="J158" s="768">
        <f>SUMIFS('6. Details'!$M$5:$M$3624,'6. Details'!$C$5:$C$3624,"Total Overhead Cost",'6. Details'!$A$5:$A$3624,'5. summary of exp'!$A158)</f>
        <v>0</v>
      </c>
      <c r="K158" s="768">
        <f t="shared" si="12"/>
        <v>263917150</v>
      </c>
      <c r="L158" s="768">
        <f>SUMIFS('6. Details'!$K$5:$K$3624,'6. Details'!$C$5:$C$3624,"Total Overhead Cost",'6. Details'!$A$5:$A$3624,'5. summary of exp'!$A158)</f>
        <v>0</v>
      </c>
      <c r="M158" s="768">
        <f>SUMIFS('6. Details'!$L$5:$L$3624,'6. Details'!$C$5:$C$3624,"Total Overhead Cost",'6. Details'!$A$5:$A$3624,'5. summary of exp'!$A158)</f>
        <v>0</v>
      </c>
      <c r="N158" s="768">
        <f>SUMIFS('6. Details'!$I$5:$I$3624,'6. Details'!$C$5:$C$3624,"Total",'6. Details'!$A$5:$A$3624,'5. summary of exp'!$A158)</f>
        <v>0</v>
      </c>
      <c r="O158" s="768">
        <f>SUMIFS('6. Details'!$J$5:$J$3624,'6. Details'!$C$5:$C$3624,"Total",'6. Details'!$A$5:$A$3624,'5. summary of exp'!$A158)</f>
        <v>0</v>
      </c>
      <c r="P158" s="768">
        <f>SUMIFS('6. Details'!$M$5:$M$3624,'6. Details'!$C$5:$C$3624,"Total",'6. Details'!$A$5:$A$3624,'5. summary of exp'!$A158)</f>
        <v>0</v>
      </c>
      <c r="Q158" s="768">
        <f>SUMIFS('6. Details'!$K$5:$K$3624,'6. Details'!$C$5:$C$3624,"Total",'6. Details'!$A$5:$A$3624,'5. summary of exp'!$A158)</f>
        <v>0</v>
      </c>
      <c r="R158" s="768">
        <f>SUMIFS('6. Details'!$L$5:$L$3624,'6. Details'!$C$5:$C$3624,"Total",'6. Details'!$A$5:$A$3624,'5. summary of exp'!$A158)</f>
        <v>0</v>
      </c>
      <c r="S158" s="768">
        <f t="shared" si="11"/>
        <v>263917150</v>
      </c>
    </row>
    <row r="159" spans="1:19" x14ac:dyDescent="0.25">
      <c r="A159" s="770"/>
      <c r="B159" s="782" t="s">
        <v>1911</v>
      </c>
      <c r="C159" s="773">
        <f>SUM(C118:C158)</f>
        <v>20854009419.290001</v>
      </c>
      <c r="D159" s="773">
        <f t="shared" ref="D159:S159" si="13">SUM(D118:D158)</f>
        <v>20172009419.290001</v>
      </c>
      <c r="E159" s="773">
        <f t="shared" si="13"/>
        <v>7673279585</v>
      </c>
      <c r="F159" s="773">
        <f t="shared" si="13"/>
        <v>19452009419.290001</v>
      </c>
      <c r="G159" s="773">
        <f t="shared" si="13"/>
        <v>720000000</v>
      </c>
      <c r="H159" s="773">
        <f t="shared" si="13"/>
        <v>3818883786.0799999</v>
      </c>
      <c r="I159" s="773">
        <f t="shared" si="13"/>
        <v>844990234</v>
      </c>
      <c r="J159" s="773">
        <f t="shared" si="13"/>
        <v>3068800286.0799999</v>
      </c>
      <c r="K159" s="773">
        <f t="shared" si="13"/>
        <v>23240809705.370003</v>
      </c>
      <c r="L159" s="773">
        <f t="shared" si="13"/>
        <v>2412800286.0799999</v>
      </c>
      <c r="M159" s="773">
        <f t="shared" si="13"/>
        <v>656000000</v>
      </c>
      <c r="N159" s="773">
        <f t="shared" si="13"/>
        <v>12420500000.110001</v>
      </c>
      <c r="O159" s="773">
        <f t="shared" si="13"/>
        <v>1047707635</v>
      </c>
      <c r="P159" s="773">
        <f t="shared" si="13"/>
        <v>7623350000</v>
      </c>
      <c r="Q159" s="773">
        <f t="shared" si="13"/>
        <v>4680350000</v>
      </c>
      <c r="R159" s="773">
        <f t="shared" si="13"/>
        <v>2943000000</v>
      </c>
      <c r="S159" s="773">
        <f t="shared" si="13"/>
        <v>30864159705.370003</v>
      </c>
    </row>
    <row r="160" spans="1:19" x14ac:dyDescent="0.25">
      <c r="A160" s="770"/>
      <c r="B160" s="782"/>
      <c r="C160" s="773"/>
      <c r="D160" s="773"/>
      <c r="E160" s="773"/>
      <c r="F160" s="773"/>
      <c r="G160" s="773"/>
      <c r="H160" s="773"/>
      <c r="I160" s="773"/>
      <c r="J160" s="773"/>
      <c r="K160" s="773"/>
      <c r="L160" s="773"/>
      <c r="M160" s="773"/>
      <c r="N160" s="773"/>
      <c r="O160" s="773"/>
      <c r="P160" s="773"/>
      <c r="Q160" s="773"/>
      <c r="R160" s="773"/>
      <c r="S160" s="773"/>
    </row>
    <row r="161" spans="1:19" s="648" customFormat="1" x14ac:dyDescent="0.25">
      <c r="A161" s="783"/>
      <c r="B161" s="784" t="s">
        <v>1915</v>
      </c>
      <c r="C161" s="785">
        <f>C60+C102+C115+C159</f>
        <v>29386790819.84</v>
      </c>
      <c r="D161" s="785">
        <f t="shared" ref="D161:S161" si="14">D60+D102+D115+D159</f>
        <v>28412987994.440002</v>
      </c>
      <c r="E161" s="785">
        <f t="shared" si="14"/>
        <v>8146288812</v>
      </c>
      <c r="F161" s="785">
        <f t="shared" si="14"/>
        <v>27692987994.440002</v>
      </c>
      <c r="G161" s="785">
        <f t="shared" si="14"/>
        <v>720000000</v>
      </c>
      <c r="H161" s="785">
        <f t="shared" si="14"/>
        <v>28407010262.080002</v>
      </c>
      <c r="I161" s="785">
        <f t="shared" si="14"/>
        <v>9171949859</v>
      </c>
      <c r="J161" s="785">
        <f t="shared" si="14"/>
        <v>23481514762.080002</v>
      </c>
      <c r="K161" s="785">
        <f t="shared" si="14"/>
        <v>25218766645.370003</v>
      </c>
      <c r="L161" s="785">
        <f t="shared" si="14"/>
        <v>21501014762.080002</v>
      </c>
      <c r="M161" s="785">
        <f t="shared" si="14"/>
        <v>1980500000</v>
      </c>
      <c r="N161" s="785">
        <f t="shared" si="14"/>
        <v>50518800000.110001</v>
      </c>
      <c r="O161" s="785">
        <f t="shared" si="14"/>
        <v>10531749505</v>
      </c>
      <c r="P161" s="785">
        <f t="shared" si="14"/>
        <v>34154608348</v>
      </c>
      <c r="Q161" s="785">
        <f t="shared" si="14"/>
        <v>26801608348</v>
      </c>
      <c r="R161" s="785">
        <f t="shared" si="14"/>
        <v>7353000000</v>
      </c>
      <c r="S161" s="785">
        <f t="shared" si="14"/>
        <v>86049111104.519989</v>
      </c>
    </row>
    <row r="163" spans="1:19" x14ac:dyDescent="0.25">
      <c r="B163" s="786" t="s">
        <v>1889</v>
      </c>
      <c r="C163" s="787">
        <f>D161+J161</f>
        <v>51894502756.520004</v>
      </c>
      <c r="D163" s="788">
        <f>F161+G161</f>
        <v>28412987994.440002</v>
      </c>
      <c r="E163" s="789"/>
      <c r="F163" s="789"/>
      <c r="G163" s="789"/>
      <c r="J163" s="789"/>
      <c r="K163" s="789"/>
      <c r="L163" s="789"/>
      <c r="M163" s="789"/>
      <c r="P163" s="789"/>
      <c r="Q163" s="789"/>
      <c r="R163" s="789"/>
    </row>
    <row r="164" spans="1:19" x14ac:dyDescent="0.25">
      <c r="B164" s="786" t="s">
        <v>1890</v>
      </c>
      <c r="C164" s="787">
        <f>P161</f>
        <v>34154608348</v>
      </c>
      <c r="D164" s="788"/>
      <c r="E164" s="789"/>
      <c r="F164" s="789"/>
      <c r="G164" s="789"/>
    </row>
    <row r="165" spans="1:19" x14ac:dyDescent="0.25">
      <c r="B165" s="786" t="s">
        <v>1891</v>
      </c>
      <c r="C165" s="787">
        <f>SUM(C163:C164)</f>
        <v>86049111104.520004</v>
      </c>
      <c r="D165" s="791"/>
    </row>
    <row r="166" spans="1:19" x14ac:dyDescent="0.25">
      <c r="B166" s="792"/>
      <c r="C166" s="792"/>
      <c r="D166" s="791"/>
    </row>
    <row r="167" spans="1:19" x14ac:dyDescent="0.25">
      <c r="B167" s="793"/>
      <c r="C167" s="794"/>
    </row>
    <row r="168" spans="1:19" x14ac:dyDescent="0.25">
      <c r="J168" s="795"/>
      <c r="K168" s="795"/>
      <c r="L168" s="795"/>
      <c r="M168" s="795"/>
    </row>
    <row r="169" spans="1:19" x14ac:dyDescent="0.25">
      <c r="B169" s="793"/>
      <c r="C169" s="744"/>
      <c r="N169" s="795"/>
    </row>
    <row r="170" spans="1:19" x14ac:dyDescent="0.25">
      <c r="C170" s="790"/>
      <c r="S170" s="795"/>
    </row>
  </sheetData>
  <sortState ref="A115:I130">
    <sortCondition ref="A115"/>
  </sortState>
  <mergeCells count="3">
    <mergeCell ref="A1:S1"/>
    <mergeCell ref="A2:A3"/>
    <mergeCell ref="B2:B3"/>
  </mergeCells>
  <printOptions horizontalCentered="1"/>
  <pageMargins left="0.511811023622047" right="0.511811023622047" top="0.62533068783068779" bottom="0.74803149606299202" header="0.31496062992126" footer="0.31496062992126"/>
  <pageSetup paperSize="9" scale="62" fitToHeight="0" orientation="landscape" r:id="rId1"/>
  <headerFooter>
    <oddHeader>&amp;C&amp;"Candara,Bold"&amp;13YOBE STATE GOVERNMENT OF NIGERIA
APPROVED REVISED BUDGET 2020</oddHeader>
    <oddFooter>&amp;C&amp;"Candara,Regular"Page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633"/>
  <sheetViews>
    <sheetView showGridLines="0" view="pageLayout" topLeftCell="B2738" zoomScaleNormal="100" zoomScaleSheetLayoutView="80" workbookViewId="0">
      <selection activeCell="C2743" sqref="C2743"/>
    </sheetView>
  </sheetViews>
  <sheetFormatPr defaultColWidth="9.140625" defaultRowHeight="15" x14ac:dyDescent="0.25"/>
  <cols>
    <col min="1" max="1" width="14.28515625" style="798" hidden="1" customWidth="1"/>
    <col min="2" max="2" width="9.85546875" style="841" customWidth="1"/>
    <col min="3" max="3" width="44.85546875" style="1052" customWidth="1"/>
    <col min="4" max="4" width="8.42578125" style="842" hidden="1" customWidth="1"/>
    <col min="5" max="5" width="16" style="843" hidden="1" customWidth="1"/>
    <col min="6" max="6" width="1.85546875" style="841" hidden="1" customWidth="1"/>
    <col min="7" max="7" width="5.85546875" style="841" hidden="1" customWidth="1"/>
    <col min="8" max="9" width="16.85546875" style="882" customWidth="1"/>
    <col min="10" max="10" width="15" style="882" hidden="1" customWidth="1"/>
    <col min="11" max="11" width="16.85546875" style="882" customWidth="1"/>
    <col min="12" max="13" width="16.85546875" style="932" customWidth="1"/>
    <col min="14" max="14" width="17.5703125" style="932" hidden="1" customWidth="1"/>
    <col min="15" max="15" width="34.85546875" style="862" customWidth="1"/>
    <col min="16" max="16" width="13.28515625" style="798" bestFit="1" customWidth="1"/>
    <col min="17" max="16384" width="9.140625" style="798"/>
  </cols>
  <sheetData>
    <row r="1" spans="1:15" x14ac:dyDescent="0.25">
      <c r="B1" s="1127" t="s">
        <v>1396</v>
      </c>
      <c r="C1" s="1127"/>
      <c r="D1" s="1127"/>
      <c r="E1" s="1127"/>
      <c r="F1" s="1127"/>
      <c r="G1" s="1127"/>
      <c r="H1" s="1127"/>
      <c r="I1" s="1127"/>
      <c r="J1" s="1127"/>
      <c r="K1" s="1127"/>
      <c r="L1" s="1127"/>
      <c r="M1" s="1127"/>
      <c r="N1" s="1127"/>
      <c r="O1" s="1127"/>
    </row>
    <row r="2" spans="1:15" s="799" customFormat="1" x14ac:dyDescent="0.25">
      <c r="B2" s="1126" t="s">
        <v>1669</v>
      </c>
      <c r="C2" s="1126"/>
      <c r="D2" s="1126"/>
      <c r="E2" s="1126"/>
      <c r="F2" s="1126"/>
      <c r="G2" s="1126"/>
      <c r="H2" s="1126"/>
      <c r="I2" s="1126"/>
      <c r="J2" s="1126"/>
      <c r="K2" s="1126"/>
      <c r="L2" s="1126"/>
      <c r="M2" s="1126"/>
      <c r="N2" s="1126"/>
      <c r="O2" s="1126"/>
    </row>
    <row r="3" spans="1:15" s="800" customFormat="1" ht="45" x14ac:dyDescent="0.25">
      <c r="B3" s="1122" t="s">
        <v>971</v>
      </c>
      <c r="C3" s="1085" t="s">
        <v>939</v>
      </c>
      <c r="D3" s="1085" t="s">
        <v>1025</v>
      </c>
      <c r="E3" s="1124" t="s">
        <v>1026</v>
      </c>
      <c r="F3" s="1085" t="s">
        <v>1027</v>
      </c>
      <c r="G3" s="1120" t="s">
        <v>1028</v>
      </c>
      <c r="H3" s="801" t="s">
        <v>1868</v>
      </c>
      <c r="I3" s="802" t="s">
        <v>1839</v>
      </c>
      <c r="J3" s="801" t="s">
        <v>1868</v>
      </c>
      <c r="K3" s="1128" t="s">
        <v>1957</v>
      </c>
      <c r="L3" s="1128" t="s">
        <v>1956</v>
      </c>
      <c r="M3" s="802" t="s">
        <v>1905</v>
      </c>
      <c r="N3" s="1128" t="s">
        <v>1825</v>
      </c>
      <c r="O3" s="801" t="s">
        <v>1856</v>
      </c>
    </row>
    <row r="4" spans="1:15" s="800" customFormat="1" x14ac:dyDescent="0.25">
      <c r="B4" s="1123"/>
      <c r="C4" s="1086"/>
      <c r="D4" s="1086"/>
      <c r="E4" s="1125"/>
      <c r="F4" s="1086"/>
      <c r="G4" s="1121"/>
      <c r="H4" s="803" t="s">
        <v>940</v>
      </c>
      <c r="I4" s="803" t="s">
        <v>940</v>
      </c>
      <c r="J4" s="803" t="s">
        <v>940</v>
      </c>
      <c r="K4" s="1129"/>
      <c r="L4" s="1129"/>
      <c r="M4" s="803" t="s">
        <v>940</v>
      </c>
      <c r="N4" s="1129"/>
      <c r="O4" s="804"/>
    </row>
    <row r="5" spans="1:15" s="812" customFormat="1" x14ac:dyDescent="0.25">
      <c r="A5" s="805" t="s">
        <v>367</v>
      </c>
      <c r="B5" s="806" t="s">
        <v>24</v>
      </c>
      <c r="C5" s="966" t="s">
        <v>290</v>
      </c>
      <c r="D5" s="807" t="s">
        <v>1</v>
      </c>
      <c r="E5" s="808" t="s">
        <v>1695</v>
      </c>
      <c r="F5" s="806" t="s">
        <v>27</v>
      </c>
      <c r="G5" s="809" t="s">
        <v>266</v>
      </c>
      <c r="H5" s="810">
        <v>141123032</v>
      </c>
      <c r="I5" s="810">
        <v>267747600</v>
      </c>
      <c r="J5" s="810">
        <v>141123032</v>
      </c>
      <c r="K5" s="810">
        <f>M5-L5</f>
        <v>330000000</v>
      </c>
      <c r="L5" s="810"/>
      <c r="M5" s="810">
        <v>330000000</v>
      </c>
      <c r="N5" s="810"/>
      <c r="O5" s="811"/>
    </row>
    <row r="6" spans="1:15" ht="45" x14ac:dyDescent="0.25">
      <c r="A6" s="805" t="s">
        <v>2058</v>
      </c>
      <c r="B6" s="806" t="s">
        <v>2</v>
      </c>
      <c r="C6" s="1039" t="s">
        <v>60</v>
      </c>
      <c r="D6" s="814" t="s">
        <v>259</v>
      </c>
      <c r="E6" s="808" t="s">
        <v>1695</v>
      </c>
      <c r="F6" s="806" t="s">
        <v>27</v>
      </c>
      <c r="G6" s="809" t="s">
        <v>266</v>
      </c>
      <c r="H6" s="815">
        <v>182607000</v>
      </c>
      <c r="I6" s="815">
        <v>400000000</v>
      </c>
      <c r="J6" s="815">
        <v>182607000</v>
      </c>
      <c r="K6" s="815">
        <f t="shared" ref="K6:K9" si="0">M6-L6</f>
        <v>500000000</v>
      </c>
      <c r="L6" s="815"/>
      <c r="M6" s="815">
        <v>500000000</v>
      </c>
      <c r="N6" s="815"/>
      <c r="O6" s="811"/>
    </row>
    <row r="7" spans="1:15" x14ac:dyDescent="0.25">
      <c r="A7" s="805" t="s">
        <v>367</v>
      </c>
      <c r="B7" s="806" t="s">
        <v>267</v>
      </c>
      <c r="C7" s="1039" t="s">
        <v>268</v>
      </c>
      <c r="D7" s="814" t="s">
        <v>259</v>
      </c>
      <c r="E7" s="808" t="s">
        <v>1695</v>
      </c>
      <c r="F7" s="806" t="s">
        <v>27</v>
      </c>
      <c r="G7" s="809" t="s">
        <v>266</v>
      </c>
      <c r="H7" s="815">
        <v>89260000</v>
      </c>
      <c r="I7" s="815">
        <v>100000000</v>
      </c>
      <c r="J7" s="815">
        <v>89260000</v>
      </c>
      <c r="K7" s="815">
        <f t="shared" si="0"/>
        <v>100000000</v>
      </c>
      <c r="L7" s="815"/>
      <c r="M7" s="815">
        <v>100000000</v>
      </c>
      <c r="N7" s="815"/>
      <c r="O7" s="811"/>
    </row>
    <row r="8" spans="1:15" x14ac:dyDescent="0.25">
      <c r="A8" s="805" t="s">
        <v>367</v>
      </c>
      <c r="B8" s="806" t="s">
        <v>67</v>
      </c>
      <c r="C8" s="1039" t="s">
        <v>92</v>
      </c>
      <c r="D8" s="814" t="s">
        <v>259</v>
      </c>
      <c r="E8" s="808" t="s">
        <v>1695</v>
      </c>
      <c r="F8" s="806" t="s">
        <v>27</v>
      </c>
      <c r="G8" s="809" t="s">
        <v>266</v>
      </c>
      <c r="H8" s="815">
        <v>5460587</v>
      </c>
      <c r="I8" s="815">
        <v>80000000</v>
      </c>
      <c r="J8" s="815">
        <v>5460587</v>
      </c>
      <c r="K8" s="815">
        <f t="shared" si="0"/>
        <v>20000000</v>
      </c>
      <c r="L8" s="815"/>
      <c r="M8" s="815">
        <v>20000000</v>
      </c>
      <c r="N8" s="815"/>
      <c r="O8" s="811"/>
    </row>
    <row r="9" spans="1:15" x14ac:dyDescent="0.25">
      <c r="A9" s="805" t="s">
        <v>367</v>
      </c>
      <c r="B9" s="806" t="s">
        <v>113</v>
      </c>
      <c r="C9" s="1039" t="s">
        <v>114</v>
      </c>
      <c r="D9" s="814" t="s">
        <v>259</v>
      </c>
      <c r="E9" s="808" t="s">
        <v>1695</v>
      </c>
      <c r="F9" s="806" t="s">
        <v>27</v>
      </c>
      <c r="G9" s="809" t="s">
        <v>266</v>
      </c>
      <c r="H9" s="815"/>
      <c r="I9" s="815">
        <v>20000000</v>
      </c>
      <c r="J9" s="815"/>
      <c r="K9" s="815">
        <f t="shared" si="0"/>
        <v>5000000</v>
      </c>
      <c r="L9" s="815"/>
      <c r="M9" s="815">
        <v>5000000</v>
      </c>
      <c r="N9" s="815"/>
      <c r="O9" s="811"/>
    </row>
    <row r="10" spans="1:15" x14ac:dyDescent="0.25">
      <c r="A10" s="805" t="s">
        <v>367</v>
      </c>
      <c r="B10" s="806" t="s">
        <v>95</v>
      </c>
      <c r="C10" s="1039" t="s">
        <v>96</v>
      </c>
      <c r="D10" s="814" t="s">
        <v>259</v>
      </c>
      <c r="E10" s="808">
        <v>0.3</v>
      </c>
      <c r="F10" s="806" t="s">
        <v>27</v>
      </c>
      <c r="G10" s="809" t="s">
        <v>266</v>
      </c>
      <c r="H10" s="815"/>
      <c r="I10" s="815">
        <v>5000000</v>
      </c>
      <c r="J10" s="815"/>
      <c r="K10" s="815">
        <f t="shared" ref="K10:K21" si="1">M10-L10</f>
        <v>5000000</v>
      </c>
      <c r="L10" s="815"/>
      <c r="M10" s="815">
        <v>5000000</v>
      </c>
      <c r="N10" s="815"/>
      <c r="O10" s="811"/>
    </row>
    <row r="11" spans="1:15" x14ac:dyDescent="0.25">
      <c r="A11" s="805" t="s">
        <v>367</v>
      </c>
      <c r="B11" s="806" t="s">
        <v>3</v>
      </c>
      <c r="C11" s="1039" t="s">
        <v>4</v>
      </c>
      <c r="D11" s="814" t="s">
        <v>259</v>
      </c>
      <c r="E11" s="808" t="s">
        <v>1695</v>
      </c>
      <c r="F11" s="806" t="s">
        <v>27</v>
      </c>
      <c r="G11" s="809" t="s">
        <v>266</v>
      </c>
      <c r="H11" s="815">
        <v>6607300</v>
      </c>
      <c r="I11" s="815">
        <v>20000000</v>
      </c>
      <c r="J11" s="815">
        <v>6607300</v>
      </c>
      <c r="K11" s="815">
        <f t="shared" si="1"/>
        <v>10000000</v>
      </c>
      <c r="L11" s="815"/>
      <c r="M11" s="815">
        <v>10000000</v>
      </c>
      <c r="N11" s="815"/>
      <c r="O11" s="811"/>
    </row>
    <row r="12" spans="1:15" x14ac:dyDescent="0.25">
      <c r="A12" s="805" t="s">
        <v>367</v>
      </c>
      <c r="B12" s="806" t="s">
        <v>106</v>
      </c>
      <c r="C12" s="1039" t="s">
        <v>107</v>
      </c>
      <c r="D12" s="814" t="s">
        <v>259</v>
      </c>
      <c r="E12" s="808" t="s">
        <v>1695</v>
      </c>
      <c r="F12" s="806" t="s">
        <v>27</v>
      </c>
      <c r="G12" s="809" t="s">
        <v>266</v>
      </c>
      <c r="H12" s="815">
        <v>75426000</v>
      </c>
      <c r="I12" s="815">
        <v>100000000</v>
      </c>
      <c r="J12" s="815">
        <v>75426000</v>
      </c>
      <c r="K12" s="815">
        <f t="shared" si="1"/>
        <v>100000000</v>
      </c>
      <c r="L12" s="815"/>
      <c r="M12" s="815">
        <v>100000000</v>
      </c>
      <c r="N12" s="815"/>
      <c r="O12" s="811"/>
    </row>
    <row r="13" spans="1:15" x14ac:dyDescent="0.25">
      <c r="A13" s="805" t="s">
        <v>367</v>
      </c>
      <c r="B13" s="806" t="s">
        <v>5</v>
      </c>
      <c r="C13" s="1039" t="s">
        <v>6</v>
      </c>
      <c r="D13" s="814" t="s">
        <v>259</v>
      </c>
      <c r="E13" s="808" t="s">
        <v>1695</v>
      </c>
      <c r="F13" s="806" t="s">
        <v>27</v>
      </c>
      <c r="G13" s="809" t="s">
        <v>266</v>
      </c>
      <c r="H13" s="815"/>
      <c r="I13" s="815">
        <v>5000000</v>
      </c>
      <c r="J13" s="815"/>
      <c r="K13" s="815">
        <f t="shared" si="1"/>
        <v>5000000</v>
      </c>
      <c r="L13" s="815"/>
      <c r="M13" s="815">
        <v>5000000</v>
      </c>
      <c r="N13" s="815"/>
      <c r="O13" s="811"/>
    </row>
    <row r="14" spans="1:15" x14ac:dyDescent="0.25">
      <c r="A14" s="805" t="s">
        <v>367</v>
      </c>
      <c r="B14" s="806" t="s">
        <v>32</v>
      </c>
      <c r="C14" s="1039" t="s">
        <v>33</v>
      </c>
      <c r="D14" s="814" t="s">
        <v>259</v>
      </c>
      <c r="E14" s="808" t="s">
        <v>1695</v>
      </c>
      <c r="F14" s="806" t="s">
        <v>27</v>
      </c>
      <c r="G14" s="809" t="s">
        <v>266</v>
      </c>
      <c r="H14" s="815">
        <v>11160000</v>
      </c>
      <c r="I14" s="815">
        <v>200000000</v>
      </c>
      <c r="J14" s="815">
        <v>11160000</v>
      </c>
      <c r="K14" s="815">
        <f t="shared" si="1"/>
        <v>100000000</v>
      </c>
      <c r="L14" s="815"/>
      <c r="M14" s="815">
        <v>100000000</v>
      </c>
      <c r="N14" s="815"/>
      <c r="O14" s="811"/>
    </row>
    <row r="15" spans="1:15" s="816" customFormat="1" x14ac:dyDescent="0.25">
      <c r="A15" s="805" t="s">
        <v>367</v>
      </c>
      <c r="B15" s="806" t="s">
        <v>7</v>
      </c>
      <c r="C15" s="1039" t="s">
        <v>8</v>
      </c>
      <c r="D15" s="814" t="s">
        <v>259</v>
      </c>
      <c r="E15" s="808" t="s">
        <v>1695</v>
      </c>
      <c r="F15" s="806" t="s">
        <v>27</v>
      </c>
      <c r="G15" s="809" t="s">
        <v>266</v>
      </c>
      <c r="H15" s="815">
        <v>27372145</v>
      </c>
      <c r="I15" s="815">
        <v>30000000</v>
      </c>
      <c r="J15" s="815">
        <v>27372145</v>
      </c>
      <c r="K15" s="815">
        <f t="shared" si="1"/>
        <v>30000000</v>
      </c>
      <c r="L15" s="815"/>
      <c r="M15" s="815">
        <v>30000000</v>
      </c>
      <c r="N15" s="815"/>
      <c r="O15" s="811"/>
    </row>
    <row r="16" spans="1:15" x14ac:dyDescent="0.25">
      <c r="A16" s="805" t="s">
        <v>367</v>
      </c>
      <c r="B16" s="806" t="s">
        <v>9</v>
      </c>
      <c r="C16" s="1039" t="s">
        <v>10</v>
      </c>
      <c r="D16" s="814" t="s">
        <v>259</v>
      </c>
      <c r="E16" s="808" t="s">
        <v>1695</v>
      </c>
      <c r="F16" s="806" t="s">
        <v>27</v>
      </c>
      <c r="G16" s="809" t="s">
        <v>266</v>
      </c>
      <c r="H16" s="815">
        <v>2771500</v>
      </c>
      <c r="I16" s="815">
        <v>80000000</v>
      </c>
      <c r="J16" s="815">
        <v>2771500</v>
      </c>
      <c r="K16" s="815">
        <f t="shared" si="1"/>
        <v>13000000</v>
      </c>
      <c r="L16" s="815"/>
      <c r="M16" s="815">
        <v>13000000</v>
      </c>
      <c r="N16" s="815"/>
      <c r="O16" s="811"/>
    </row>
    <row r="17" spans="1:15" x14ac:dyDescent="0.25">
      <c r="A17" s="805" t="s">
        <v>367</v>
      </c>
      <c r="B17" s="806" t="s">
        <v>11</v>
      </c>
      <c r="C17" s="1039" t="s">
        <v>12</v>
      </c>
      <c r="D17" s="814" t="s">
        <v>259</v>
      </c>
      <c r="E17" s="808" t="s">
        <v>1695</v>
      </c>
      <c r="F17" s="806" t="s">
        <v>27</v>
      </c>
      <c r="G17" s="809" t="s">
        <v>266</v>
      </c>
      <c r="H17" s="815">
        <v>426184324</v>
      </c>
      <c r="I17" s="815">
        <v>500000000</v>
      </c>
      <c r="J17" s="815">
        <v>426184324</v>
      </c>
      <c r="K17" s="815">
        <f t="shared" si="1"/>
        <v>800000000</v>
      </c>
      <c r="L17" s="815"/>
      <c r="M17" s="815">
        <v>800000000</v>
      </c>
      <c r="N17" s="815"/>
      <c r="O17" s="811"/>
    </row>
    <row r="18" spans="1:15" s="816" customFormat="1" x14ac:dyDescent="0.25">
      <c r="A18" s="805" t="s">
        <v>367</v>
      </c>
      <c r="B18" s="806" t="s">
        <v>175</v>
      </c>
      <c r="C18" s="1039" t="s">
        <v>176</v>
      </c>
      <c r="D18" s="814" t="s">
        <v>259</v>
      </c>
      <c r="E18" s="808" t="s">
        <v>1695</v>
      </c>
      <c r="F18" s="806" t="s">
        <v>27</v>
      </c>
      <c r="G18" s="809" t="s">
        <v>266</v>
      </c>
      <c r="H18" s="815">
        <v>69816660</v>
      </c>
      <c r="I18" s="815">
        <v>100000000</v>
      </c>
      <c r="J18" s="815">
        <v>69816660</v>
      </c>
      <c r="K18" s="815">
        <f t="shared" si="1"/>
        <v>100000000</v>
      </c>
      <c r="L18" s="815"/>
      <c r="M18" s="815">
        <v>100000000</v>
      </c>
      <c r="N18" s="815"/>
      <c r="O18" s="811"/>
    </row>
    <row r="19" spans="1:15" x14ac:dyDescent="0.25">
      <c r="A19" s="805" t="s">
        <v>367</v>
      </c>
      <c r="B19" s="806" t="s">
        <v>17</v>
      </c>
      <c r="C19" s="1039" t="s">
        <v>18</v>
      </c>
      <c r="D19" s="814" t="s">
        <v>259</v>
      </c>
      <c r="E19" s="808" t="s">
        <v>1695</v>
      </c>
      <c r="F19" s="806" t="s">
        <v>27</v>
      </c>
      <c r="G19" s="809" t="s">
        <v>266</v>
      </c>
      <c r="H19" s="815">
        <v>86555000</v>
      </c>
      <c r="I19" s="815">
        <v>180000000</v>
      </c>
      <c r="J19" s="815">
        <v>86555000</v>
      </c>
      <c r="K19" s="815">
        <f t="shared" si="1"/>
        <v>130000000</v>
      </c>
      <c r="L19" s="815"/>
      <c r="M19" s="815">
        <v>130000000</v>
      </c>
      <c r="N19" s="815"/>
      <c r="O19" s="811"/>
    </row>
    <row r="20" spans="1:15" x14ac:dyDescent="0.25">
      <c r="A20" s="805" t="s">
        <v>367</v>
      </c>
      <c r="B20" s="806" t="s">
        <v>22</v>
      </c>
      <c r="C20" s="1039" t="s">
        <v>23</v>
      </c>
      <c r="D20" s="814" t="s">
        <v>259</v>
      </c>
      <c r="E20" s="808" t="s">
        <v>1695</v>
      </c>
      <c r="F20" s="806" t="s">
        <v>27</v>
      </c>
      <c r="G20" s="809" t="s">
        <v>266</v>
      </c>
      <c r="H20" s="815">
        <v>183270483</v>
      </c>
      <c r="I20" s="815">
        <v>230000000</v>
      </c>
      <c r="J20" s="815">
        <v>183270483</v>
      </c>
      <c r="K20" s="815">
        <f t="shared" si="1"/>
        <v>190000000</v>
      </c>
      <c r="L20" s="815"/>
      <c r="M20" s="815">
        <v>190000000</v>
      </c>
      <c r="N20" s="815"/>
      <c r="O20" s="811"/>
    </row>
    <row r="21" spans="1:15" x14ac:dyDescent="0.25">
      <c r="A21" s="805" t="s">
        <v>367</v>
      </c>
      <c r="B21" s="806" t="s">
        <v>99</v>
      </c>
      <c r="C21" s="1039" t="s">
        <v>100</v>
      </c>
      <c r="D21" s="814" t="s">
        <v>259</v>
      </c>
      <c r="E21" s="808" t="s">
        <v>1695</v>
      </c>
      <c r="F21" s="806" t="s">
        <v>27</v>
      </c>
      <c r="G21" s="809" t="s">
        <v>266</v>
      </c>
      <c r="H21" s="815">
        <v>52853500</v>
      </c>
      <c r="I21" s="815">
        <v>200000000</v>
      </c>
      <c r="J21" s="815">
        <v>52853500</v>
      </c>
      <c r="K21" s="815">
        <f t="shared" si="1"/>
        <v>142000000</v>
      </c>
      <c r="L21" s="815"/>
      <c r="M21" s="815">
        <v>142000000</v>
      </c>
      <c r="N21" s="815"/>
      <c r="O21" s="811"/>
    </row>
    <row r="22" spans="1:15" x14ac:dyDescent="0.25">
      <c r="A22" s="805" t="s">
        <v>367</v>
      </c>
      <c r="B22" s="817"/>
      <c r="C22" s="968" t="s">
        <v>312</v>
      </c>
      <c r="D22" s="819"/>
      <c r="E22" s="820"/>
      <c r="F22" s="817"/>
      <c r="G22" s="817"/>
      <c r="H22" s="821">
        <f>SUM(H6:H21)</f>
        <v>1219344499</v>
      </c>
      <c r="I22" s="821">
        <f>SUM(I6:I21)</f>
        <v>2250000000</v>
      </c>
      <c r="J22" s="821">
        <f>SUM(J6:J21)</f>
        <v>1219344499</v>
      </c>
      <c r="K22" s="821">
        <f t="shared" ref="K22" si="2">M22-L22</f>
        <v>2250000000</v>
      </c>
      <c r="L22" s="821"/>
      <c r="M22" s="821">
        <f>SUM(M6:M21)</f>
        <v>2250000000</v>
      </c>
      <c r="N22" s="821"/>
      <c r="O22" s="822"/>
    </row>
    <row r="23" spans="1:15" x14ac:dyDescent="0.25">
      <c r="A23" s="805"/>
      <c r="B23" s="823"/>
      <c r="C23" s="970"/>
      <c r="D23" s="824"/>
      <c r="E23" s="825"/>
      <c r="F23" s="823"/>
      <c r="G23" s="823"/>
      <c r="H23" s="826"/>
      <c r="I23" s="826"/>
      <c r="J23" s="826"/>
      <c r="K23" s="826"/>
      <c r="L23" s="826"/>
      <c r="M23" s="826"/>
      <c r="N23" s="826"/>
      <c r="O23" s="827"/>
    </row>
    <row r="24" spans="1:15" x14ac:dyDescent="0.25">
      <c r="A24" s="805"/>
      <c r="B24" s="823"/>
      <c r="C24" s="970"/>
      <c r="D24" s="824"/>
      <c r="E24" s="825"/>
      <c r="F24" s="823"/>
      <c r="G24" s="823"/>
      <c r="H24" s="826"/>
      <c r="I24" s="826"/>
      <c r="J24" s="826"/>
      <c r="K24" s="826"/>
      <c r="L24" s="826"/>
      <c r="M24" s="826"/>
      <c r="N24" s="826"/>
      <c r="O24" s="827"/>
    </row>
    <row r="25" spans="1:15" x14ac:dyDescent="0.25">
      <c r="B25" s="1127" t="s">
        <v>1396</v>
      </c>
      <c r="C25" s="1127"/>
      <c r="D25" s="1127"/>
      <c r="E25" s="1127"/>
      <c r="F25" s="1127"/>
      <c r="G25" s="1127"/>
      <c r="H25" s="1127"/>
      <c r="I25" s="1127"/>
      <c r="J25" s="1127"/>
      <c r="K25" s="1127"/>
      <c r="L25" s="1127"/>
      <c r="M25" s="1127"/>
      <c r="N25" s="1127"/>
      <c r="O25" s="1127"/>
    </row>
    <row r="26" spans="1:15" s="799" customFormat="1" x14ac:dyDescent="0.25">
      <c r="B26" s="828" t="s">
        <v>1670</v>
      </c>
      <c r="C26" s="1040"/>
      <c r="D26" s="829"/>
      <c r="E26" s="830"/>
      <c r="F26" s="831"/>
      <c r="G26" s="831"/>
      <c r="H26" s="832"/>
      <c r="I26" s="832"/>
      <c r="J26" s="832"/>
      <c r="K26" s="832"/>
      <c r="L26" s="833"/>
      <c r="M26" s="833"/>
      <c r="N26" s="833"/>
      <c r="O26" s="834"/>
    </row>
    <row r="27" spans="1:15" s="800" customFormat="1" ht="45" x14ac:dyDescent="0.25">
      <c r="B27" s="1122" t="s">
        <v>971</v>
      </c>
      <c r="C27" s="1085" t="s">
        <v>939</v>
      </c>
      <c r="D27" s="1085" t="s">
        <v>1025</v>
      </c>
      <c r="E27" s="1124" t="s">
        <v>1026</v>
      </c>
      <c r="F27" s="1085" t="s">
        <v>1027</v>
      </c>
      <c r="G27" s="1120" t="s">
        <v>1028</v>
      </c>
      <c r="H27" s="801" t="s">
        <v>1868</v>
      </c>
      <c r="I27" s="802" t="s">
        <v>1839</v>
      </c>
      <c r="J27" s="801" t="s">
        <v>1868</v>
      </c>
      <c r="K27" s="1128" t="s">
        <v>1957</v>
      </c>
      <c r="L27" s="1128" t="s">
        <v>1956</v>
      </c>
      <c r="M27" s="802" t="s">
        <v>1905</v>
      </c>
      <c r="N27" s="1128" t="s">
        <v>1825</v>
      </c>
      <c r="O27" s="835" t="s">
        <v>1856</v>
      </c>
    </row>
    <row r="28" spans="1:15" s="800" customFormat="1" x14ac:dyDescent="0.25">
      <c r="B28" s="1123"/>
      <c r="C28" s="1086"/>
      <c r="D28" s="1086"/>
      <c r="E28" s="1125"/>
      <c r="F28" s="1086"/>
      <c r="G28" s="1121"/>
      <c r="H28" s="803"/>
      <c r="I28" s="803" t="s">
        <v>940</v>
      </c>
      <c r="J28" s="803"/>
      <c r="K28" s="1129"/>
      <c r="L28" s="1129"/>
      <c r="M28" s="803" t="s">
        <v>940</v>
      </c>
      <c r="N28" s="1129"/>
      <c r="O28" s="804"/>
    </row>
    <row r="29" spans="1:15" x14ac:dyDescent="0.25">
      <c r="A29" s="836" t="s">
        <v>374</v>
      </c>
      <c r="B29" s="806" t="s">
        <v>2</v>
      </c>
      <c r="C29" s="1039" t="s">
        <v>60</v>
      </c>
      <c r="D29" s="814" t="s">
        <v>259</v>
      </c>
      <c r="E29" s="808" t="s">
        <v>1695</v>
      </c>
      <c r="F29" s="806" t="s">
        <v>27</v>
      </c>
      <c r="G29" s="809" t="s">
        <v>266</v>
      </c>
      <c r="H29" s="815">
        <v>17045000</v>
      </c>
      <c r="I29" s="815">
        <v>50000000</v>
      </c>
      <c r="J29" s="815">
        <v>17045000</v>
      </c>
      <c r="K29" s="815">
        <v>50000000</v>
      </c>
      <c r="L29" s="815"/>
      <c r="M29" s="815">
        <v>50000000</v>
      </c>
      <c r="N29" s="815"/>
      <c r="O29" s="811"/>
    </row>
    <row r="30" spans="1:15" x14ac:dyDescent="0.25">
      <c r="A30" s="836" t="s">
        <v>374</v>
      </c>
      <c r="B30" s="806" t="s">
        <v>3</v>
      </c>
      <c r="C30" s="1039" t="s">
        <v>4</v>
      </c>
      <c r="D30" s="814" t="s">
        <v>259</v>
      </c>
      <c r="E30" s="808" t="s">
        <v>1695</v>
      </c>
      <c r="F30" s="806" t="s">
        <v>27</v>
      </c>
      <c r="G30" s="809" t="s">
        <v>266</v>
      </c>
      <c r="H30" s="815">
        <v>4650000</v>
      </c>
      <c r="I30" s="815">
        <v>5000000</v>
      </c>
      <c r="J30" s="815">
        <v>4650000</v>
      </c>
      <c r="K30" s="815">
        <v>5000000</v>
      </c>
      <c r="L30" s="815"/>
      <c r="M30" s="815">
        <v>5000000</v>
      </c>
      <c r="N30" s="815"/>
      <c r="O30" s="811"/>
    </row>
    <row r="31" spans="1:15" s="837" customFormat="1" x14ac:dyDescent="0.25">
      <c r="A31" s="836" t="s">
        <v>374</v>
      </c>
      <c r="B31" s="806" t="s">
        <v>32</v>
      </c>
      <c r="C31" s="1039" t="s">
        <v>33</v>
      </c>
      <c r="D31" s="814" t="s">
        <v>259</v>
      </c>
      <c r="E31" s="808" t="s">
        <v>1695</v>
      </c>
      <c r="F31" s="806" t="s">
        <v>27</v>
      </c>
      <c r="G31" s="809" t="s">
        <v>266</v>
      </c>
      <c r="H31" s="815">
        <v>2000000</v>
      </c>
      <c r="I31" s="815">
        <v>35000000</v>
      </c>
      <c r="J31" s="815">
        <v>2000000</v>
      </c>
      <c r="K31" s="815">
        <v>35000000</v>
      </c>
      <c r="L31" s="815"/>
      <c r="M31" s="815">
        <v>35000000</v>
      </c>
      <c r="N31" s="815"/>
      <c r="O31" s="811"/>
    </row>
    <row r="32" spans="1:15" s="816" customFormat="1" x14ac:dyDescent="0.25">
      <c r="A32" s="836" t="s">
        <v>374</v>
      </c>
      <c r="B32" s="806" t="s">
        <v>11</v>
      </c>
      <c r="C32" s="1039" t="s">
        <v>12</v>
      </c>
      <c r="D32" s="814" t="s">
        <v>259</v>
      </c>
      <c r="E32" s="808" t="s">
        <v>1695</v>
      </c>
      <c r="F32" s="806" t="s">
        <v>27</v>
      </c>
      <c r="G32" s="809" t="s">
        <v>266</v>
      </c>
      <c r="H32" s="815">
        <v>176436889</v>
      </c>
      <c r="I32" s="815">
        <v>300000000</v>
      </c>
      <c r="J32" s="815">
        <v>176436889</v>
      </c>
      <c r="K32" s="815">
        <v>300000000</v>
      </c>
      <c r="L32" s="815"/>
      <c r="M32" s="815">
        <v>300000000</v>
      </c>
      <c r="N32" s="815"/>
      <c r="O32" s="811"/>
    </row>
    <row r="33" spans="1:15" x14ac:dyDescent="0.25">
      <c r="A33" s="836" t="s">
        <v>374</v>
      </c>
      <c r="B33" s="806" t="s">
        <v>99</v>
      </c>
      <c r="C33" s="1039" t="s">
        <v>100</v>
      </c>
      <c r="D33" s="814" t="s">
        <v>259</v>
      </c>
      <c r="E33" s="808" t="s">
        <v>1695</v>
      </c>
      <c r="F33" s="806" t="s">
        <v>27</v>
      </c>
      <c r="G33" s="809" t="s">
        <v>266</v>
      </c>
      <c r="H33" s="815">
        <v>3200000</v>
      </c>
      <c r="I33" s="815">
        <v>5000000</v>
      </c>
      <c r="J33" s="815">
        <v>3200000</v>
      </c>
      <c r="K33" s="815">
        <v>5000000</v>
      </c>
      <c r="L33" s="815"/>
      <c r="M33" s="815">
        <v>5000000</v>
      </c>
      <c r="N33" s="815"/>
      <c r="O33" s="811"/>
    </row>
    <row r="34" spans="1:15" x14ac:dyDescent="0.25">
      <c r="A34" s="836" t="s">
        <v>374</v>
      </c>
      <c r="B34" s="806" t="s">
        <v>368</v>
      </c>
      <c r="C34" s="1039" t="s">
        <v>369</v>
      </c>
      <c r="D34" s="814" t="s">
        <v>259</v>
      </c>
      <c r="E34" s="808" t="s">
        <v>1695</v>
      </c>
      <c r="F34" s="806" t="s">
        <v>27</v>
      </c>
      <c r="G34" s="809" t="s">
        <v>266</v>
      </c>
      <c r="H34" s="815">
        <v>0</v>
      </c>
      <c r="I34" s="815">
        <v>5000000</v>
      </c>
      <c r="J34" s="815">
        <v>0</v>
      </c>
      <c r="K34" s="815">
        <v>5000000</v>
      </c>
      <c r="L34" s="815"/>
      <c r="M34" s="815">
        <v>5000000</v>
      </c>
      <c r="N34" s="815"/>
      <c r="O34" s="811"/>
    </row>
    <row r="35" spans="1:15" x14ac:dyDescent="0.25">
      <c r="A35" s="836" t="s">
        <v>374</v>
      </c>
      <c r="B35" s="838"/>
      <c r="C35" s="968" t="s">
        <v>312</v>
      </c>
      <c r="D35" s="839"/>
      <c r="E35" s="840"/>
      <c r="F35" s="838"/>
      <c r="G35" s="838"/>
      <c r="H35" s="821">
        <f>SUM(H29:H34)</f>
        <v>203331889</v>
      </c>
      <c r="I35" s="821">
        <f>SUM(I29:I34)</f>
        <v>400000000</v>
      </c>
      <c r="J35" s="821">
        <f>SUM(J29:J34)</f>
        <v>203331889</v>
      </c>
      <c r="K35" s="821">
        <f>SUM(K29:K34)</f>
        <v>400000000</v>
      </c>
      <c r="L35" s="821"/>
      <c r="M35" s="821">
        <f>SUM(M29:M34)</f>
        <v>400000000</v>
      </c>
      <c r="N35" s="821"/>
      <c r="O35" s="822"/>
    </row>
    <row r="36" spans="1:15" x14ac:dyDescent="0.25">
      <c r="A36" s="836"/>
      <c r="C36" s="970"/>
      <c r="H36" s="826"/>
      <c r="I36" s="826"/>
      <c r="J36" s="826"/>
      <c r="K36" s="826"/>
      <c r="L36" s="826"/>
      <c r="M36" s="826"/>
      <c r="N36" s="826"/>
      <c r="O36" s="827"/>
    </row>
    <row r="37" spans="1:15" x14ac:dyDescent="0.25">
      <c r="A37" s="836"/>
      <c r="C37" s="970"/>
      <c r="H37" s="826"/>
      <c r="I37" s="826"/>
      <c r="J37" s="826"/>
      <c r="K37" s="826"/>
      <c r="L37" s="826"/>
      <c r="M37" s="826"/>
      <c r="N37" s="826"/>
      <c r="O37" s="827"/>
    </row>
    <row r="38" spans="1:15" x14ac:dyDescent="0.25">
      <c r="B38" s="1127" t="s">
        <v>1396</v>
      </c>
      <c r="C38" s="1127"/>
      <c r="D38" s="1127"/>
      <c r="E38" s="1127"/>
      <c r="F38" s="1127"/>
      <c r="G38" s="1127"/>
      <c r="H38" s="1127"/>
      <c r="I38" s="1127"/>
      <c r="J38" s="1127"/>
      <c r="K38" s="1127"/>
      <c r="L38" s="1127"/>
      <c r="M38" s="1127"/>
      <c r="N38" s="1127"/>
      <c r="O38" s="1127"/>
    </row>
    <row r="39" spans="1:15" s="799" customFormat="1" x14ac:dyDescent="0.25">
      <c r="B39" s="828" t="s">
        <v>1671</v>
      </c>
      <c r="C39" s="1040"/>
      <c r="E39" s="830"/>
      <c r="F39" s="829"/>
      <c r="G39" s="829"/>
      <c r="H39" s="832"/>
      <c r="I39" s="832"/>
      <c r="J39" s="832"/>
      <c r="K39" s="832"/>
      <c r="L39" s="833"/>
      <c r="M39" s="833"/>
      <c r="N39" s="833"/>
      <c r="O39" s="834"/>
    </row>
    <row r="40" spans="1:15" s="800" customFormat="1" ht="45" x14ac:dyDescent="0.25">
      <c r="B40" s="1122" t="s">
        <v>971</v>
      </c>
      <c r="C40" s="1085" t="s">
        <v>939</v>
      </c>
      <c r="D40" s="1085" t="s">
        <v>1025</v>
      </c>
      <c r="E40" s="1124" t="s">
        <v>1026</v>
      </c>
      <c r="F40" s="1085" t="s">
        <v>1027</v>
      </c>
      <c r="G40" s="1120" t="s">
        <v>1028</v>
      </c>
      <c r="H40" s="801" t="s">
        <v>1868</v>
      </c>
      <c r="I40" s="802" t="s">
        <v>1839</v>
      </c>
      <c r="J40" s="801" t="s">
        <v>1868</v>
      </c>
      <c r="K40" s="1128" t="s">
        <v>1957</v>
      </c>
      <c r="L40" s="1128" t="s">
        <v>1956</v>
      </c>
      <c r="M40" s="802" t="s">
        <v>1906</v>
      </c>
      <c r="N40" s="1128" t="s">
        <v>1825</v>
      </c>
      <c r="O40" s="835" t="s">
        <v>1856</v>
      </c>
    </row>
    <row r="41" spans="1:15" s="800" customFormat="1" x14ac:dyDescent="0.25">
      <c r="B41" s="1123"/>
      <c r="C41" s="1086"/>
      <c r="D41" s="1086"/>
      <c r="E41" s="1125"/>
      <c r="F41" s="1086"/>
      <c r="G41" s="1121"/>
      <c r="H41" s="803"/>
      <c r="I41" s="803" t="s">
        <v>940</v>
      </c>
      <c r="J41" s="803"/>
      <c r="K41" s="1129"/>
      <c r="L41" s="1129"/>
      <c r="M41" s="803" t="s">
        <v>940</v>
      </c>
      <c r="N41" s="1129"/>
      <c r="O41" s="804"/>
    </row>
    <row r="42" spans="1:15" x14ac:dyDescent="0.25">
      <c r="A42" s="836" t="s">
        <v>403</v>
      </c>
      <c r="B42" s="809" t="s">
        <v>25</v>
      </c>
      <c r="C42" s="1039" t="s">
        <v>59</v>
      </c>
      <c r="D42" s="844">
        <v>70111</v>
      </c>
      <c r="E42" s="808" t="s">
        <v>1695</v>
      </c>
      <c r="F42" s="844">
        <v>23510200</v>
      </c>
      <c r="G42" s="845" t="s">
        <v>266</v>
      </c>
      <c r="H42" s="846"/>
      <c r="I42" s="846">
        <v>800000</v>
      </c>
      <c r="J42" s="846"/>
      <c r="K42" s="846">
        <v>500000</v>
      </c>
      <c r="L42" s="846"/>
      <c r="M42" s="846">
        <v>500000</v>
      </c>
      <c r="N42" s="846"/>
      <c r="O42" s="847"/>
    </row>
    <row r="43" spans="1:15" x14ac:dyDescent="0.25">
      <c r="A43" s="836" t="s">
        <v>403</v>
      </c>
      <c r="B43" s="806" t="s">
        <v>3</v>
      </c>
      <c r="C43" s="1039" t="s">
        <v>4</v>
      </c>
      <c r="D43" s="844">
        <v>70111</v>
      </c>
      <c r="E43" s="808" t="s">
        <v>1695</v>
      </c>
      <c r="F43" s="844">
        <v>23510200</v>
      </c>
      <c r="G43" s="845" t="s">
        <v>266</v>
      </c>
      <c r="H43" s="846"/>
      <c r="I43" s="846">
        <v>500000</v>
      </c>
      <c r="J43" s="846"/>
      <c r="K43" s="846">
        <v>300000</v>
      </c>
      <c r="L43" s="846"/>
      <c r="M43" s="846">
        <v>300000</v>
      </c>
      <c r="N43" s="846"/>
      <c r="O43" s="847"/>
    </row>
    <row r="44" spans="1:15" x14ac:dyDescent="0.25">
      <c r="A44" s="836" t="s">
        <v>403</v>
      </c>
      <c r="B44" s="814" t="s">
        <v>32</v>
      </c>
      <c r="C44" s="1039" t="s">
        <v>33</v>
      </c>
      <c r="D44" s="844">
        <v>70111</v>
      </c>
      <c r="E44" s="808" t="s">
        <v>1695</v>
      </c>
      <c r="F44" s="844">
        <v>23510200</v>
      </c>
      <c r="G44" s="845" t="s">
        <v>266</v>
      </c>
      <c r="H44" s="846"/>
      <c r="I44" s="846">
        <v>500000</v>
      </c>
      <c r="J44" s="846"/>
      <c r="K44" s="846">
        <v>300000</v>
      </c>
      <c r="L44" s="846"/>
      <c r="M44" s="846">
        <v>300000</v>
      </c>
      <c r="N44" s="846"/>
      <c r="O44" s="847"/>
    </row>
    <row r="45" spans="1:15" x14ac:dyDescent="0.25">
      <c r="A45" s="836" t="s">
        <v>403</v>
      </c>
      <c r="B45" s="806" t="s">
        <v>15</v>
      </c>
      <c r="C45" s="1039" t="s">
        <v>436</v>
      </c>
      <c r="D45" s="844">
        <v>70111</v>
      </c>
      <c r="E45" s="808" t="s">
        <v>1695</v>
      </c>
      <c r="F45" s="844">
        <v>23510200</v>
      </c>
      <c r="G45" s="845" t="s">
        <v>266</v>
      </c>
      <c r="H45" s="846"/>
      <c r="I45" s="846">
        <v>600000</v>
      </c>
      <c r="J45" s="846"/>
      <c r="K45" s="846">
        <v>350000</v>
      </c>
      <c r="L45" s="846"/>
      <c r="M45" s="846">
        <v>350000</v>
      </c>
      <c r="N45" s="846"/>
      <c r="O45" s="847"/>
    </row>
    <row r="46" spans="1:15" x14ac:dyDescent="0.25">
      <c r="A46" s="836" t="s">
        <v>403</v>
      </c>
      <c r="B46" s="806" t="s">
        <v>19</v>
      </c>
      <c r="C46" s="1039" t="s">
        <v>20</v>
      </c>
      <c r="D46" s="844">
        <v>70111</v>
      </c>
      <c r="E46" s="808" t="s">
        <v>1695</v>
      </c>
      <c r="F46" s="844">
        <v>23510200</v>
      </c>
      <c r="G46" s="845" t="s">
        <v>266</v>
      </c>
      <c r="H46" s="846"/>
      <c r="I46" s="846">
        <v>100000</v>
      </c>
      <c r="J46" s="846"/>
      <c r="K46" s="846">
        <v>100000</v>
      </c>
      <c r="L46" s="846"/>
      <c r="M46" s="846">
        <v>100000</v>
      </c>
      <c r="N46" s="846"/>
      <c r="O46" s="847"/>
    </row>
    <row r="47" spans="1:15" x14ac:dyDescent="0.25">
      <c r="A47" s="836" t="s">
        <v>403</v>
      </c>
      <c r="B47" s="806" t="s">
        <v>37</v>
      </c>
      <c r="C47" s="1039" t="s">
        <v>38</v>
      </c>
      <c r="D47" s="844">
        <v>70111</v>
      </c>
      <c r="E47" s="808" t="s">
        <v>1695</v>
      </c>
      <c r="F47" s="844">
        <v>23510200</v>
      </c>
      <c r="G47" s="845" t="s">
        <v>266</v>
      </c>
      <c r="H47" s="846"/>
      <c r="I47" s="846">
        <v>500000</v>
      </c>
      <c r="J47" s="846"/>
      <c r="K47" s="846">
        <v>200000</v>
      </c>
      <c r="L47" s="846"/>
      <c r="M47" s="846">
        <v>200000</v>
      </c>
      <c r="N47" s="846"/>
      <c r="O47" s="847"/>
    </row>
    <row r="48" spans="1:15" x14ac:dyDescent="0.25">
      <c r="A48" s="836" t="s">
        <v>403</v>
      </c>
      <c r="B48" s="819"/>
      <c r="C48" s="968" t="s">
        <v>312</v>
      </c>
      <c r="D48" s="848"/>
      <c r="E48" s="849"/>
      <c r="F48" s="848"/>
      <c r="G48" s="848"/>
      <c r="H48" s="796">
        <v>875000</v>
      </c>
      <c r="I48" s="796">
        <v>3000000</v>
      </c>
      <c r="J48" s="796">
        <v>875000</v>
      </c>
      <c r="K48" s="796">
        <f>SUM(K42:K47)</f>
        <v>1750000</v>
      </c>
      <c r="L48" s="796"/>
      <c r="M48" s="796">
        <f>SUM(M42:M47)</f>
        <v>1750000</v>
      </c>
      <c r="N48" s="796"/>
      <c r="O48" s="850"/>
    </row>
    <row r="49" spans="1:15" x14ac:dyDescent="0.25">
      <c r="A49" s="836"/>
      <c r="B49" s="824"/>
      <c r="C49" s="970"/>
      <c r="D49" s="851"/>
      <c r="E49" s="852"/>
      <c r="F49" s="851"/>
      <c r="G49" s="851"/>
      <c r="H49" s="797"/>
      <c r="I49" s="797"/>
      <c r="J49" s="797"/>
      <c r="K49" s="797"/>
      <c r="L49" s="797"/>
      <c r="M49" s="797"/>
      <c r="N49" s="797"/>
      <c r="O49" s="853"/>
    </row>
    <row r="50" spans="1:15" x14ac:dyDescent="0.25">
      <c r="A50" s="836"/>
      <c r="B50" s="824"/>
      <c r="C50" s="970"/>
      <c r="D50" s="851"/>
      <c r="E50" s="852"/>
      <c r="F50" s="851"/>
      <c r="G50" s="851"/>
      <c r="H50" s="797"/>
      <c r="I50" s="797"/>
      <c r="J50" s="797"/>
      <c r="K50" s="797"/>
      <c r="L50" s="797"/>
      <c r="M50" s="797"/>
      <c r="N50" s="797"/>
      <c r="O50" s="853"/>
    </row>
    <row r="51" spans="1:15" x14ac:dyDescent="0.25">
      <c r="B51" s="1127" t="s">
        <v>1396</v>
      </c>
      <c r="C51" s="1127"/>
      <c r="D51" s="1127"/>
      <c r="E51" s="1127"/>
      <c r="F51" s="1127"/>
      <c r="G51" s="1127"/>
      <c r="H51" s="1127"/>
      <c r="I51" s="1127"/>
      <c r="J51" s="1127"/>
      <c r="K51" s="1127"/>
      <c r="L51" s="1127"/>
      <c r="M51" s="1127"/>
      <c r="N51" s="1127"/>
      <c r="O51" s="1127"/>
    </row>
    <row r="52" spans="1:15" x14ac:dyDescent="0.25">
      <c r="B52" s="854" t="s">
        <v>1547</v>
      </c>
      <c r="C52" s="1041"/>
      <c r="D52" s="855"/>
      <c r="E52" s="855"/>
      <c r="F52" s="855"/>
      <c r="G52" s="855"/>
      <c r="H52" s="856"/>
      <c r="I52" s="856"/>
      <c r="J52" s="856"/>
      <c r="K52" s="856"/>
      <c r="L52" s="856"/>
      <c r="M52" s="856"/>
      <c r="N52" s="856"/>
      <c r="O52" s="857"/>
    </row>
    <row r="53" spans="1:15" s="800" customFormat="1" ht="45" x14ac:dyDescent="0.25">
      <c r="B53" s="1122" t="s">
        <v>971</v>
      </c>
      <c r="C53" s="1085" t="s">
        <v>939</v>
      </c>
      <c r="D53" s="1085" t="s">
        <v>1025</v>
      </c>
      <c r="E53" s="1124" t="s">
        <v>1026</v>
      </c>
      <c r="F53" s="1085" t="s">
        <v>1027</v>
      </c>
      <c r="G53" s="1120" t="s">
        <v>1028</v>
      </c>
      <c r="H53" s="801" t="s">
        <v>1868</v>
      </c>
      <c r="I53" s="802" t="s">
        <v>1839</v>
      </c>
      <c r="J53" s="801" t="s">
        <v>1868</v>
      </c>
      <c r="K53" s="1128" t="s">
        <v>1957</v>
      </c>
      <c r="L53" s="1128" t="s">
        <v>1956</v>
      </c>
      <c r="M53" s="802" t="s">
        <v>1905</v>
      </c>
      <c r="N53" s="1128" t="s">
        <v>1825</v>
      </c>
      <c r="O53" s="835" t="s">
        <v>1856</v>
      </c>
    </row>
    <row r="54" spans="1:15" s="800" customFormat="1" x14ac:dyDescent="0.25">
      <c r="B54" s="1123"/>
      <c r="C54" s="1086"/>
      <c r="D54" s="1086"/>
      <c r="E54" s="1125"/>
      <c r="F54" s="1086"/>
      <c r="G54" s="1121"/>
      <c r="H54" s="803"/>
      <c r="I54" s="803" t="s">
        <v>940</v>
      </c>
      <c r="J54" s="803"/>
      <c r="K54" s="1129"/>
      <c r="L54" s="1129"/>
      <c r="M54" s="803" t="s">
        <v>940</v>
      </c>
      <c r="N54" s="1129"/>
      <c r="O54" s="804"/>
    </row>
    <row r="55" spans="1:15" x14ac:dyDescent="0.25">
      <c r="A55" s="836" t="s">
        <v>405</v>
      </c>
      <c r="B55" s="809" t="s">
        <v>25</v>
      </c>
      <c r="C55" s="1039" t="s">
        <v>59</v>
      </c>
      <c r="D55" s="844">
        <v>70111</v>
      </c>
      <c r="E55" s="808" t="s">
        <v>1695</v>
      </c>
      <c r="F55" s="844">
        <v>23510200</v>
      </c>
      <c r="G55" s="845" t="s">
        <v>266</v>
      </c>
      <c r="H55" s="846"/>
      <c r="I55" s="846">
        <v>800000</v>
      </c>
      <c r="J55" s="846"/>
      <c r="K55" s="846">
        <v>500000</v>
      </c>
      <c r="L55" s="846"/>
      <c r="M55" s="846">
        <v>500000</v>
      </c>
      <c r="N55" s="846"/>
      <c r="O55" s="847"/>
    </row>
    <row r="56" spans="1:15" x14ac:dyDescent="0.25">
      <c r="A56" s="836" t="s">
        <v>405</v>
      </c>
      <c r="B56" s="806" t="s">
        <v>3</v>
      </c>
      <c r="C56" s="1039" t="s">
        <v>4</v>
      </c>
      <c r="D56" s="844">
        <v>70111</v>
      </c>
      <c r="E56" s="808" t="s">
        <v>1695</v>
      </c>
      <c r="F56" s="844">
        <v>23510200</v>
      </c>
      <c r="G56" s="845" t="s">
        <v>266</v>
      </c>
      <c r="H56" s="846"/>
      <c r="I56" s="846">
        <v>500000</v>
      </c>
      <c r="J56" s="846"/>
      <c r="K56" s="846">
        <v>300000</v>
      </c>
      <c r="L56" s="846"/>
      <c r="M56" s="846">
        <v>300000</v>
      </c>
      <c r="N56" s="846"/>
      <c r="O56" s="847"/>
    </row>
    <row r="57" spans="1:15" x14ac:dyDescent="0.25">
      <c r="A57" s="836" t="s">
        <v>405</v>
      </c>
      <c r="B57" s="814" t="s">
        <v>32</v>
      </c>
      <c r="C57" s="1039" t="s">
        <v>33</v>
      </c>
      <c r="D57" s="844">
        <v>70111</v>
      </c>
      <c r="E57" s="808" t="s">
        <v>1695</v>
      </c>
      <c r="F57" s="844">
        <v>23510200</v>
      </c>
      <c r="G57" s="845" t="s">
        <v>266</v>
      </c>
      <c r="H57" s="846"/>
      <c r="I57" s="846">
        <v>500000</v>
      </c>
      <c r="J57" s="846"/>
      <c r="K57" s="846">
        <v>300000</v>
      </c>
      <c r="L57" s="846"/>
      <c r="M57" s="846">
        <v>300000</v>
      </c>
      <c r="N57" s="846"/>
      <c r="O57" s="847"/>
    </row>
    <row r="58" spans="1:15" s="800" customFormat="1" x14ac:dyDescent="0.25">
      <c r="A58" s="836" t="s">
        <v>405</v>
      </c>
      <c r="B58" s="806" t="s">
        <v>15</v>
      </c>
      <c r="C58" s="1039" t="s">
        <v>436</v>
      </c>
      <c r="D58" s="844">
        <v>70111</v>
      </c>
      <c r="E58" s="808" t="s">
        <v>1695</v>
      </c>
      <c r="F58" s="844">
        <v>23510200</v>
      </c>
      <c r="G58" s="845" t="s">
        <v>266</v>
      </c>
      <c r="H58" s="846"/>
      <c r="I58" s="846">
        <v>600000</v>
      </c>
      <c r="J58" s="846"/>
      <c r="K58" s="846">
        <v>350000</v>
      </c>
      <c r="L58" s="846"/>
      <c r="M58" s="846">
        <v>350000</v>
      </c>
      <c r="N58" s="846"/>
      <c r="O58" s="847"/>
    </row>
    <row r="59" spans="1:15" x14ac:dyDescent="0.25">
      <c r="A59" s="836" t="s">
        <v>405</v>
      </c>
      <c r="B59" s="806" t="s">
        <v>19</v>
      </c>
      <c r="C59" s="1039" t="s">
        <v>20</v>
      </c>
      <c r="D59" s="844">
        <v>70111</v>
      </c>
      <c r="E59" s="808" t="s">
        <v>1695</v>
      </c>
      <c r="F59" s="844">
        <v>23510200</v>
      </c>
      <c r="G59" s="845" t="s">
        <v>266</v>
      </c>
      <c r="H59" s="846"/>
      <c r="I59" s="846">
        <v>100000</v>
      </c>
      <c r="J59" s="846"/>
      <c r="K59" s="846">
        <v>100000</v>
      </c>
      <c r="L59" s="846"/>
      <c r="M59" s="846">
        <v>100000</v>
      </c>
      <c r="N59" s="846"/>
      <c r="O59" s="847"/>
    </row>
    <row r="60" spans="1:15" x14ac:dyDescent="0.25">
      <c r="A60" s="836" t="s">
        <v>405</v>
      </c>
      <c r="B60" s="806" t="s">
        <v>37</v>
      </c>
      <c r="C60" s="1039" t="s">
        <v>38</v>
      </c>
      <c r="D60" s="844">
        <v>70111</v>
      </c>
      <c r="E60" s="808" t="s">
        <v>1695</v>
      </c>
      <c r="F60" s="844">
        <v>23510200</v>
      </c>
      <c r="G60" s="845" t="s">
        <v>266</v>
      </c>
      <c r="H60" s="846"/>
      <c r="I60" s="846">
        <v>500000</v>
      </c>
      <c r="J60" s="846"/>
      <c r="K60" s="846">
        <v>200000</v>
      </c>
      <c r="L60" s="846"/>
      <c r="M60" s="846">
        <v>200000</v>
      </c>
      <c r="N60" s="846"/>
      <c r="O60" s="847"/>
    </row>
    <row r="61" spans="1:15" x14ac:dyDescent="0.25">
      <c r="A61" s="836" t="s">
        <v>405</v>
      </c>
      <c r="B61" s="839"/>
      <c r="C61" s="968" t="s">
        <v>312</v>
      </c>
      <c r="D61" s="848"/>
      <c r="E61" s="849"/>
      <c r="F61" s="848"/>
      <c r="G61" s="848"/>
      <c r="H61" s="796">
        <v>875000</v>
      </c>
      <c r="I61" s="796">
        <v>3000000</v>
      </c>
      <c r="J61" s="796">
        <v>875000</v>
      </c>
      <c r="K61" s="796">
        <f>SUM(K55:K60)</f>
        <v>1750000</v>
      </c>
      <c r="L61" s="821"/>
      <c r="M61" s="821">
        <f>SUM(M55:M60)</f>
        <v>1750000</v>
      </c>
      <c r="N61" s="821"/>
      <c r="O61" s="850"/>
    </row>
    <row r="62" spans="1:15" x14ac:dyDescent="0.25">
      <c r="A62" s="836"/>
      <c r="B62" s="842"/>
      <c r="C62" s="970"/>
      <c r="D62" s="851"/>
      <c r="E62" s="852"/>
      <c r="F62" s="851"/>
      <c r="G62" s="851"/>
      <c r="H62" s="797"/>
      <c r="I62" s="797"/>
      <c r="J62" s="797"/>
      <c r="K62" s="797"/>
      <c r="L62" s="826"/>
      <c r="M62" s="826"/>
      <c r="N62" s="826"/>
      <c r="O62" s="853"/>
    </row>
    <row r="63" spans="1:15" x14ac:dyDescent="0.25">
      <c r="A63" s="836"/>
      <c r="B63" s="842"/>
      <c r="C63" s="970"/>
      <c r="D63" s="851"/>
      <c r="E63" s="852"/>
      <c r="F63" s="851"/>
      <c r="G63" s="851"/>
      <c r="H63" s="797"/>
      <c r="I63" s="797"/>
      <c r="J63" s="797"/>
      <c r="K63" s="797"/>
      <c r="L63" s="826"/>
      <c r="M63" s="826"/>
      <c r="N63" s="826"/>
      <c r="O63" s="853"/>
    </row>
    <row r="64" spans="1:15" x14ac:dyDescent="0.25">
      <c r="B64" s="1127" t="s">
        <v>1396</v>
      </c>
      <c r="C64" s="1127"/>
      <c r="D64" s="1127"/>
      <c r="E64" s="1127"/>
      <c r="F64" s="1127"/>
      <c r="G64" s="1127"/>
      <c r="H64" s="1127"/>
      <c r="I64" s="1127"/>
      <c r="J64" s="1127"/>
      <c r="K64" s="1127"/>
      <c r="L64" s="1127"/>
      <c r="M64" s="1127"/>
      <c r="N64" s="1127"/>
      <c r="O64" s="1127"/>
    </row>
    <row r="65" spans="1:15" x14ac:dyDescent="0.25">
      <c r="B65" s="854" t="s">
        <v>1548</v>
      </c>
      <c r="C65" s="1041"/>
      <c r="D65" s="855"/>
      <c r="E65" s="855"/>
      <c r="F65" s="855"/>
      <c r="G65" s="855"/>
      <c r="H65" s="856"/>
      <c r="I65" s="856"/>
      <c r="J65" s="856"/>
      <c r="K65" s="856"/>
      <c r="L65" s="856"/>
      <c r="M65" s="856"/>
      <c r="N65" s="856"/>
      <c r="O65" s="857"/>
    </row>
    <row r="66" spans="1:15" s="800" customFormat="1" ht="45" x14ac:dyDescent="0.25">
      <c r="B66" s="1122" t="s">
        <v>971</v>
      </c>
      <c r="C66" s="1085" t="s">
        <v>939</v>
      </c>
      <c r="D66" s="1085" t="s">
        <v>1025</v>
      </c>
      <c r="E66" s="1124" t="s">
        <v>1026</v>
      </c>
      <c r="F66" s="1085" t="s">
        <v>1027</v>
      </c>
      <c r="G66" s="1120" t="s">
        <v>1028</v>
      </c>
      <c r="H66" s="801" t="s">
        <v>1868</v>
      </c>
      <c r="I66" s="802" t="s">
        <v>1839</v>
      </c>
      <c r="J66" s="801" t="s">
        <v>1868</v>
      </c>
      <c r="K66" s="1128" t="s">
        <v>1957</v>
      </c>
      <c r="L66" s="1128" t="s">
        <v>1956</v>
      </c>
      <c r="M66" s="802" t="s">
        <v>1905</v>
      </c>
      <c r="N66" s="1128" t="s">
        <v>1825</v>
      </c>
      <c r="O66" s="835" t="s">
        <v>1856</v>
      </c>
    </row>
    <row r="67" spans="1:15" s="800" customFormat="1" x14ac:dyDescent="0.25">
      <c r="B67" s="1123"/>
      <c r="C67" s="1086"/>
      <c r="D67" s="1086"/>
      <c r="E67" s="1125"/>
      <c r="F67" s="1086"/>
      <c r="G67" s="1121"/>
      <c r="H67" s="803"/>
      <c r="I67" s="803"/>
      <c r="J67" s="803"/>
      <c r="K67" s="1129"/>
      <c r="L67" s="1129"/>
      <c r="M67" s="803" t="s">
        <v>940</v>
      </c>
      <c r="N67" s="1129"/>
      <c r="O67" s="804" t="s">
        <v>940</v>
      </c>
    </row>
    <row r="68" spans="1:15" x14ac:dyDescent="0.25">
      <c r="A68" s="836" t="s">
        <v>406</v>
      </c>
      <c r="B68" s="809" t="s">
        <v>25</v>
      </c>
      <c r="C68" s="1039" t="s">
        <v>59</v>
      </c>
      <c r="D68" s="844">
        <v>70111</v>
      </c>
      <c r="E68" s="808" t="s">
        <v>1695</v>
      </c>
      <c r="F68" s="844">
        <v>23510200</v>
      </c>
      <c r="G68" s="845" t="s">
        <v>266</v>
      </c>
      <c r="H68" s="846"/>
      <c r="I68" s="846">
        <v>800000</v>
      </c>
      <c r="J68" s="846"/>
      <c r="K68" s="846">
        <v>500000</v>
      </c>
      <c r="L68" s="846"/>
      <c r="M68" s="846">
        <v>500000</v>
      </c>
      <c r="N68" s="846"/>
      <c r="O68" s="847"/>
    </row>
    <row r="69" spans="1:15" x14ac:dyDescent="0.25">
      <c r="A69" s="836" t="s">
        <v>406</v>
      </c>
      <c r="B69" s="806" t="s">
        <v>3</v>
      </c>
      <c r="C69" s="1039" t="s">
        <v>4</v>
      </c>
      <c r="D69" s="844">
        <v>70111</v>
      </c>
      <c r="E69" s="808" t="s">
        <v>1695</v>
      </c>
      <c r="F69" s="844">
        <v>23510200</v>
      </c>
      <c r="G69" s="845" t="s">
        <v>266</v>
      </c>
      <c r="H69" s="846"/>
      <c r="I69" s="846">
        <v>500000</v>
      </c>
      <c r="J69" s="846"/>
      <c r="K69" s="846">
        <v>300000</v>
      </c>
      <c r="L69" s="846"/>
      <c r="M69" s="846">
        <v>300000</v>
      </c>
      <c r="N69" s="846"/>
      <c r="O69" s="847"/>
    </row>
    <row r="70" spans="1:15" x14ac:dyDescent="0.25">
      <c r="A70" s="836" t="s">
        <v>406</v>
      </c>
      <c r="B70" s="814" t="s">
        <v>32</v>
      </c>
      <c r="C70" s="1039" t="s">
        <v>33</v>
      </c>
      <c r="D70" s="844">
        <v>70111</v>
      </c>
      <c r="E70" s="808" t="s">
        <v>1695</v>
      </c>
      <c r="F70" s="844">
        <v>23510200</v>
      </c>
      <c r="G70" s="845" t="s">
        <v>266</v>
      </c>
      <c r="H70" s="846"/>
      <c r="I70" s="846">
        <v>500000</v>
      </c>
      <c r="J70" s="846"/>
      <c r="K70" s="846">
        <v>300000</v>
      </c>
      <c r="L70" s="846"/>
      <c r="M70" s="846">
        <v>300000</v>
      </c>
      <c r="N70" s="846"/>
      <c r="O70" s="847"/>
    </row>
    <row r="71" spans="1:15" x14ac:dyDescent="0.25">
      <c r="A71" s="836" t="s">
        <v>406</v>
      </c>
      <c r="B71" s="806" t="s">
        <v>15</v>
      </c>
      <c r="C71" s="1039" t="s">
        <v>436</v>
      </c>
      <c r="D71" s="844">
        <v>70111</v>
      </c>
      <c r="E71" s="808" t="s">
        <v>1695</v>
      </c>
      <c r="F71" s="844">
        <v>23510200</v>
      </c>
      <c r="G71" s="845" t="s">
        <v>266</v>
      </c>
      <c r="H71" s="846"/>
      <c r="I71" s="846">
        <v>600000</v>
      </c>
      <c r="J71" s="846"/>
      <c r="K71" s="846">
        <v>350000</v>
      </c>
      <c r="L71" s="846"/>
      <c r="M71" s="846">
        <v>350000</v>
      </c>
      <c r="N71" s="846"/>
      <c r="O71" s="847"/>
    </row>
    <row r="72" spans="1:15" x14ac:dyDescent="0.25">
      <c r="A72" s="836" t="s">
        <v>406</v>
      </c>
      <c r="B72" s="806" t="s">
        <v>19</v>
      </c>
      <c r="C72" s="1039" t="s">
        <v>20</v>
      </c>
      <c r="D72" s="844">
        <v>70111</v>
      </c>
      <c r="E72" s="808" t="s">
        <v>1695</v>
      </c>
      <c r="F72" s="844">
        <v>23510200</v>
      </c>
      <c r="G72" s="845" t="s">
        <v>266</v>
      </c>
      <c r="H72" s="846"/>
      <c r="I72" s="846">
        <v>100000</v>
      </c>
      <c r="J72" s="846"/>
      <c r="K72" s="846">
        <v>100000</v>
      </c>
      <c r="L72" s="846"/>
      <c r="M72" s="846">
        <v>100000</v>
      </c>
      <c r="N72" s="846"/>
      <c r="O72" s="847"/>
    </row>
    <row r="73" spans="1:15" x14ac:dyDescent="0.25">
      <c r="A73" s="836" t="s">
        <v>406</v>
      </c>
      <c r="B73" s="806" t="s">
        <v>37</v>
      </c>
      <c r="C73" s="1039" t="s">
        <v>38</v>
      </c>
      <c r="D73" s="844">
        <v>70111</v>
      </c>
      <c r="E73" s="808" t="s">
        <v>1695</v>
      </c>
      <c r="F73" s="844">
        <v>23510200</v>
      </c>
      <c r="G73" s="845" t="s">
        <v>266</v>
      </c>
      <c r="H73" s="846"/>
      <c r="I73" s="846">
        <v>500000</v>
      </c>
      <c r="J73" s="846"/>
      <c r="K73" s="846">
        <v>200000</v>
      </c>
      <c r="L73" s="846"/>
      <c r="M73" s="846">
        <v>200000</v>
      </c>
      <c r="N73" s="846"/>
      <c r="O73" s="847"/>
    </row>
    <row r="74" spans="1:15" x14ac:dyDescent="0.25">
      <c r="A74" s="836" t="s">
        <v>406</v>
      </c>
      <c r="B74" s="839"/>
      <c r="C74" s="968" t="s">
        <v>312</v>
      </c>
      <c r="D74" s="848"/>
      <c r="E74" s="849"/>
      <c r="F74" s="848"/>
      <c r="G74" s="848"/>
      <c r="H74" s="796">
        <v>875000</v>
      </c>
      <c r="I74" s="796">
        <v>3000000</v>
      </c>
      <c r="J74" s="796">
        <v>875000</v>
      </c>
      <c r="K74" s="796">
        <f>SUM(K68:K73)</f>
        <v>1750000</v>
      </c>
      <c r="L74" s="821"/>
      <c r="M74" s="821">
        <f>SUM(M68:M73)</f>
        <v>1750000</v>
      </c>
      <c r="N74" s="821"/>
      <c r="O74" s="850"/>
    </row>
    <row r="75" spans="1:15" x14ac:dyDescent="0.25">
      <c r="A75" s="836"/>
      <c r="B75" s="842"/>
      <c r="C75" s="970"/>
      <c r="D75" s="851"/>
      <c r="E75" s="852"/>
      <c r="F75" s="851"/>
      <c r="G75" s="851"/>
      <c r="H75" s="797"/>
      <c r="I75" s="797"/>
      <c r="J75" s="797"/>
      <c r="K75" s="797"/>
      <c r="L75" s="826"/>
      <c r="M75" s="826"/>
      <c r="N75" s="826"/>
      <c r="O75" s="853"/>
    </row>
    <row r="76" spans="1:15" x14ac:dyDescent="0.25">
      <c r="A76" s="836"/>
      <c r="B76" s="842"/>
      <c r="C76" s="970"/>
      <c r="D76" s="851"/>
      <c r="E76" s="852"/>
      <c r="F76" s="851"/>
      <c r="G76" s="851"/>
      <c r="H76" s="797"/>
      <c r="I76" s="797"/>
      <c r="J76" s="797"/>
      <c r="K76" s="797"/>
      <c r="L76" s="826"/>
      <c r="M76" s="826"/>
      <c r="N76" s="826"/>
      <c r="O76" s="853"/>
    </row>
    <row r="77" spans="1:15" x14ac:dyDescent="0.25">
      <c r="B77" s="1127" t="s">
        <v>1396</v>
      </c>
      <c r="C77" s="1127"/>
      <c r="D77" s="1127"/>
      <c r="E77" s="1127"/>
      <c r="F77" s="1127"/>
      <c r="G77" s="1127"/>
      <c r="H77" s="1127"/>
      <c r="I77" s="1127"/>
      <c r="J77" s="1127"/>
      <c r="K77" s="1127"/>
      <c r="L77" s="1127"/>
      <c r="M77" s="1127"/>
      <c r="N77" s="1127"/>
      <c r="O77" s="1127"/>
    </row>
    <row r="78" spans="1:15" x14ac:dyDescent="0.25">
      <c r="B78" s="854" t="s">
        <v>1549</v>
      </c>
      <c r="C78" s="1041"/>
      <c r="D78" s="855"/>
      <c r="E78" s="855"/>
      <c r="F78" s="855"/>
      <c r="G78" s="855"/>
      <c r="H78" s="856"/>
      <c r="I78" s="856"/>
      <c r="J78" s="856"/>
      <c r="K78" s="856"/>
      <c r="L78" s="856"/>
      <c r="M78" s="856"/>
      <c r="N78" s="856"/>
      <c r="O78" s="857"/>
    </row>
    <row r="79" spans="1:15" s="800" customFormat="1" ht="45" x14ac:dyDescent="0.25">
      <c r="B79" s="1122" t="s">
        <v>971</v>
      </c>
      <c r="C79" s="1085" t="s">
        <v>939</v>
      </c>
      <c r="D79" s="1085" t="s">
        <v>1025</v>
      </c>
      <c r="E79" s="1124" t="s">
        <v>1026</v>
      </c>
      <c r="F79" s="1085" t="s">
        <v>1027</v>
      </c>
      <c r="G79" s="1120" t="s">
        <v>1028</v>
      </c>
      <c r="H79" s="801" t="s">
        <v>1868</v>
      </c>
      <c r="I79" s="802" t="s">
        <v>1839</v>
      </c>
      <c r="J79" s="801" t="s">
        <v>1868</v>
      </c>
      <c r="K79" s="1128" t="s">
        <v>1957</v>
      </c>
      <c r="L79" s="1128" t="s">
        <v>1956</v>
      </c>
      <c r="M79" s="802" t="s">
        <v>1905</v>
      </c>
      <c r="N79" s="1128" t="s">
        <v>1825</v>
      </c>
      <c r="O79" s="835" t="s">
        <v>1856</v>
      </c>
    </row>
    <row r="80" spans="1:15" s="800" customFormat="1" x14ac:dyDescent="0.25">
      <c r="B80" s="1123"/>
      <c r="C80" s="1086"/>
      <c r="D80" s="1086"/>
      <c r="E80" s="1125"/>
      <c r="F80" s="1086"/>
      <c r="G80" s="1121"/>
      <c r="H80" s="803"/>
      <c r="I80" s="803" t="s">
        <v>940</v>
      </c>
      <c r="J80" s="803"/>
      <c r="K80" s="1129"/>
      <c r="L80" s="1129"/>
      <c r="M80" s="803" t="s">
        <v>940</v>
      </c>
      <c r="N80" s="1129"/>
      <c r="O80" s="804"/>
    </row>
    <row r="81" spans="1:15" x14ac:dyDescent="0.25">
      <c r="A81" s="836" t="s">
        <v>407</v>
      </c>
      <c r="B81" s="809" t="s">
        <v>25</v>
      </c>
      <c r="C81" s="1039" t="s">
        <v>59</v>
      </c>
      <c r="D81" s="844">
        <v>70111</v>
      </c>
      <c r="E81" s="808" t="s">
        <v>1695</v>
      </c>
      <c r="F81" s="844">
        <v>23510200</v>
      </c>
      <c r="G81" s="845" t="s">
        <v>266</v>
      </c>
      <c r="H81" s="846"/>
      <c r="I81" s="846">
        <v>800000</v>
      </c>
      <c r="J81" s="846"/>
      <c r="K81" s="846">
        <f>M81</f>
        <v>500000</v>
      </c>
      <c r="L81" s="846"/>
      <c r="M81" s="846">
        <v>500000</v>
      </c>
      <c r="N81" s="846"/>
      <c r="O81" s="847"/>
    </row>
    <row r="82" spans="1:15" s="816" customFormat="1" x14ac:dyDescent="0.25">
      <c r="A82" s="836" t="s">
        <v>407</v>
      </c>
      <c r="B82" s="806" t="s">
        <v>3</v>
      </c>
      <c r="C82" s="1039" t="s">
        <v>4</v>
      </c>
      <c r="D82" s="844">
        <v>70111</v>
      </c>
      <c r="E82" s="808" t="s">
        <v>1695</v>
      </c>
      <c r="F82" s="844">
        <v>23510200</v>
      </c>
      <c r="G82" s="845" t="s">
        <v>266</v>
      </c>
      <c r="H82" s="846"/>
      <c r="I82" s="846">
        <v>500000</v>
      </c>
      <c r="J82" s="846"/>
      <c r="K82" s="846">
        <f t="shared" ref="K82:K86" si="3">M82</f>
        <v>300000</v>
      </c>
      <c r="L82" s="846"/>
      <c r="M82" s="846">
        <v>300000</v>
      </c>
      <c r="N82" s="846"/>
      <c r="O82" s="847"/>
    </row>
    <row r="83" spans="1:15" x14ac:dyDescent="0.25">
      <c r="A83" s="836" t="s">
        <v>407</v>
      </c>
      <c r="B83" s="814" t="s">
        <v>32</v>
      </c>
      <c r="C83" s="1039" t="s">
        <v>33</v>
      </c>
      <c r="D83" s="844">
        <v>70111</v>
      </c>
      <c r="E83" s="808" t="s">
        <v>1695</v>
      </c>
      <c r="F83" s="844">
        <v>23510200</v>
      </c>
      <c r="G83" s="845" t="s">
        <v>266</v>
      </c>
      <c r="H83" s="846"/>
      <c r="I83" s="846">
        <v>500000</v>
      </c>
      <c r="J83" s="846"/>
      <c r="K83" s="846">
        <f t="shared" si="3"/>
        <v>300000</v>
      </c>
      <c r="L83" s="846"/>
      <c r="M83" s="846">
        <v>300000</v>
      </c>
      <c r="N83" s="846"/>
      <c r="O83" s="847"/>
    </row>
    <row r="84" spans="1:15" x14ac:dyDescent="0.25">
      <c r="A84" s="836" t="s">
        <v>407</v>
      </c>
      <c r="B84" s="806" t="s">
        <v>15</v>
      </c>
      <c r="C84" s="1039" t="s">
        <v>436</v>
      </c>
      <c r="D84" s="844">
        <v>70111</v>
      </c>
      <c r="E84" s="808" t="s">
        <v>1695</v>
      </c>
      <c r="F84" s="844">
        <v>23510200</v>
      </c>
      <c r="G84" s="845" t="s">
        <v>266</v>
      </c>
      <c r="H84" s="846"/>
      <c r="I84" s="846">
        <v>600000</v>
      </c>
      <c r="J84" s="846"/>
      <c r="K84" s="846">
        <f>M84</f>
        <v>350000</v>
      </c>
      <c r="L84" s="846"/>
      <c r="M84" s="846">
        <v>350000</v>
      </c>
      <c r="N84" s="846"/>
      <c r="O84" s="847"/>
    </row>
    <row r="85" spans="1:15" s="816" customFormat="1" x14ac:dyDescent="0.25">
      <c r="A85" s="836" t="s">
        <v>407</v>
      </c>
      <c r="B85" s="806" t="s">
        <v>19</v>
      </c>
      <c r="C85" s="1039" t="s">
        <v>20</v>
      </c>
      <c r="D85" s="844">
        <v>70111</v>
      </c>
      <c r="E85" s="808" t="s">
        <v>1695</v>
      </c>
      <c r="F85" s="844">
        <v>23510200</v>
      </c>
      <c r="G85" s="845" t="s">
        <v>266</v>
      </c>
      <c r="H85" s="846"/>
      <c r="I85" s="846">
        <v>100000</v>
      </c>
      <c r="J85" s="846"/>
      <c r="K85" s="846">
        <f t="shared" si="3"/>
        <v>100000</v>
      </c>
      <c r="L85" s="846"/>
      <c r="M85" s="846">
        <v>100000</v>
      </c>
      <c r="N85" s="846"/>
      <c r="O85" s="847"/>
    </row>
    <row r="86" spans="1:15" x14ac:dyDescent="0.25">
      <c r="A86" s="836" t="s">
        <v>407</v>
      </c>
      <c r="B86" s="806" t="s">
        <v>37</v>
      </c>
      <c r="C86" s="1039" t="s">
        <v>38</v>
      </c>
      <c r="D86" s="844">
        <v>70111</v>
      </c>
      <c r="E86" s="808" t="s">
        <v>1695</v>
      </c>
      <c r="F86" s="844">
        <v>23510200</v>
      </c>
      <c r="G86" s="845" t="s">
        <v>266</v>
      </c>
      <c r="H86" s="846"/>
      <c r="I86" s="846">
        <v>500000</v>
      </c>
      <c r="J86" s="846"/>
      <c r="K86" s="846">
        <f t="shared" si="3"/>
        <v>200000</v>
      </c>
      <c r="L86" s="846"/>
      <c r="M86" s="846">
        <v>200000</v>
      </c>
      <c r="N86" s="846"/>
      <c r="O86" s="847"/>
    </row>
    <row r="87" spans="1:15" x14ac:dyDescent="0.25">
      <c r="A87" s="836" t="s">
        <v>407</v>
      </c>
      <c r="B87" s="839"/>
      <c r="C87" s="968" t="s">
        <v>312</v>
      </c>
      <c r="D87" s="848"/>
      <c r="E87" s="849"/>
      <c r="F87" s="848"/>
      <c r="G87" s="848"/>
      <c r="H87" s="796">
        <v>875000</v>
      </c>
      <c r="I87" s="796">
        <v>3000000</v>
      </c>
      <c r="J87" s="796">
        <v>875000</v>
      </c>
      <c r="K87" s="796">
        <f>SUM(K81:K86)</f>
        <v>1750000</v>
      </c>
      <c r="L87" s="821"/>
      <c r="M87" s="821">
        <f>SUM(M81:M86)</f>
        <v>1750000</v>
      </c>
      <c r="N87" s="821"/>
      <c r="O87" s="850"/>
    </row>
    <row r="88" spans="1:15" x14ac:dyDescent="0.25">
      <c r="A88" s="836"/>
      <c r="B88" s="842"/>
      <c r="C88" s="970"/>
      <c r="D88" s="851"/>
      <c r="E88" s="852"/>
      <c r="F88" s="851"/>
      <c r="G88" s="851"/>
      <c r="H88" s="797"/>
      <c r="I88" s="797"/>
      <c r="J88" s="797"/>
      <c r="K88" s="797"/>
      <c r="L88" s="826"/>
      <c r="M88" s="826"/>
      <c r="N88" s="826"/>
      <c r="O88" s="853"/>
    </row>
    <row r="89" spans="1:15" x14ac:dyDescent="0.25">
      <c r="A89" s="836"/>
      <c r="B89" s="842"/>
      <c r="C89" s="970"/>
      <c r="D89" s="851"/>
      <c r="E89" s="852"/>
      <c r="F89" s="851"/>
      <c r="G89" s="851"/>
      <c r="H89" s="797"/>
      <c r="I89" s="797"/>
      <c r="J89" s="797"/>
      <c r="K89" s="797"/>
      <c r="L89" s="826"/>
      <c r="M89" s="826"/>
      <c r="N89" s="826"/>
      <c r="O89" s="853"/>
    </row>
    <row r="90" spans="1:15" x14ac:dyDescent="0.25">
      <c r="B90" s="1127" t="s">
        <v>1396</v>
      </c>
      <c r="C90" s="1127"/>
      <c r="D90" s="1127"/>
      <c r="E90" s="1127"/>
      <c r="F90" s="1127"/>
      <c r="G90" s="1127"/>
      <c r="H90" s="1127"/>
      <c r="I90" s="1127"/>
      <c r="J90" s="1127"/>
      <c r="K90" s="1127"/>
      <c r="L90" s="1127"/>
      <c r="M90" s="1127"/>
      <c r="N90" s="1127"/>
      <c r="O90" s="1127"/>
    </row>
    <row r="91" spans="1:15" x14ac:dyDescent="0.25">
      <c r="B91" s="854" t="s">
        <v>1550</v>
      </c>
      <c r="C91" s="1041"/>
      <c r="D91" s="855"/>
      <c r="E91" s="855"/>
      <c r="F91" s="855"/>
      <c r="G91" s="855"/>
      <c r="H91" s="856"/>
      <c r="I91" s="856"/>
      <c r="J91" s="856"/>
      <c r="K91" s="856"/>
      <c r="L91" s="856"/>
      <c r="M91" s="856"/>
      <c r="N91" s="856"/>
      <c r="O91" s="857"/>
    </row>
    <row r="92" spans="1:15" s="800" customFormat="1" ht="45" x14ac:dyDescent="0.25">
      <c r="B92" s="1122" t="s">
        <v>971</v>
      </c>
      <c r="C92" s="1085" t="s">
        <v>939</v>
      </c>
      <c r="D92" s="1085" t="s">
        <v>1025</v>
      </c>
      <c r="E92" s="1124" t="s">
        <v>1026</v>
      </c>
      <c r="F92" s="1085" t="s">
        <v>1027</v>
      </c>
      <c r="G92" s="1120" t="s">
        <v>1028</v>
      </c>
      <c r="H92" s="801" t="s">
        <v>1868</v>
      </c>
      <c r="I92" s="802" t="s">
        <v>1839</v>
      </c>
      <c r="J92" s="801" t="s">
        <v>1868</v>
      </c>
      <c r="K92" s="1128" t="s">
        <v>1957</v>
      </c>
      <c r="L92" s="1128" t="s">
        <v>1956</v>
      </c>
      <c r="M92" s="802" t="s">
        <v>1905</v>
      </c>
      <c r="N92" s="1128" t="s">
        <v>1825</v>
      </c>
      <c r="O92" s="835" t="s">
        <v>1856</v>
      </c>
    </row>
    <row r="93" spans="1:15" s="800" customFormat="1" x14ac:dyDescent="0.25">
      <c r="B93" s="1123"/>
      <c r="C93" s="1086"/>
      <c r="D93" s="1086"/>
      <c r="E93" s="1125"/>
      <c r="F93" s="1086"/>
      <c r="G93" s="1121"/>
      <c r="H93" s="803"/>
      <c r="I93" s="803" t="s">
        <v>940</v>
      </c>
      <c r="J93" s="803"/>
      <c r="K93" s="1129"/>
      <c r="L93" s="1129"/>
      <c r="M93" s="803" t="s">
        <v>940</v>
      </c>
      <c r="N93" s="1129"/>
      <c r="O93" s="804"/>
    </row>
    <row r="94" spans="1:15" s="816" customFormat="1" x14ac:dyDescent="0.25">
      <c r="A94" s="836" t="s">
        <v>408</v>
      </c>
      <c r="B94" s="809" t="s">
        <v>25</v>
      </c>
      <c r="C94" s="1039" t="s">
        <v>59</v>
      </c>
      <c r="D94" s="844">
        <v>70111</v>
      </c>
      <c r="E94" s="808" t="s">
        <v>1695</v>
      </c>
      <c r="F94" s="844">
        <v>23510200</v>
      </c>
      <c r="G94" s="845" t="s">
        <v>266</v>
      </c>
      <c r="H94" s="846"/>
      <c r="I94" s="846">
        <v>800000</v>
      </c>
      <c r="J94" s="846"/>
      <c r="K94" s="846">
        <f>M94</f>
        <v>500000</v>
      </c>
      <c r="L94" s="846"/>
      <c r="M94" s="846">
        <v>500000</v>
      </c>
      <c r="N94" s="846"/>
      <c r="O94" s="847"/>
    </row>
    <row r="95" spans="1:15" x14ac:dyDescent="0.25">
      <c r="A95" s="836" t="s">
        <v>408</v>
      </c>
      <c r="B95" s="806" t="s">
        <v>3</v>
      </c>
      <c r="C95" s="1039" t="s">
        <v>4</v>
      </c>
      <c r="D95" s="844">
        <v>70111</v>
      </c>
      <c r="E95" s="808" t="s">
        <v>1695</v>
      </c>
      <c r="F95" s="844">
        <v>23510200</v>
      </c>
      <c r="G95" s="845" t="s">
        <v>266</v>
      </c>
      <c r="H95" s="846"/>
      <c r="I95" s="846">
        <v>500000</v>
      </c>
      <c r="J95" s="846"/>
      <c r="K95" s="846">
        <f t="shared" ref="K95:K99" si="4">M95</f>
        <v>300000</v>
      </c>
      <c r="L95" s="846"/>
      <c r="M95" s="846">
        <v>300000</v>
      </c>
      <c r="N95" s="846"/>
      <c r="O95" s="847"/>
    </row>
    <row r="96" spans="1:15" s="816" customFormat="1" x14ac:dyDescent="0.25">
      <c r="A96" s="836" t="s">
        <v>408</v>
      </c>
      <c r="B96" s="814" t="s">
        <v>32</v>
      </c>
      <c r="C96" s="1039" t="s">
        <v>33</v>
      </c>
      <c r="D96" s="844">
        <v>70111</v>
      </c>
      <c r="E96" s="808" t="s">
        <v>1695</v>
      </c>
      <c r="F96" s="844">
        <v>23510200</v>
      </c>
      <c r="G96" s="845" t="s">
        <v>266</v>
      </c>
      <c r="H96" s="846"/>
      <c r="I96" s="846">
        <v>500000</v>
      </c>
      <c r="J96" s="846"/>
      <c r="K96" s="846">
        <f t="shared" si="4"/>
        <v>300000</v>
      </c>
      <c r="L96" s="846"/>
      <c r="M96" s="846">
        <v>300000</v>
      </c>
      <c r="N96" s="846"/>
      <c r="O96" s="847"/>
    </row>
    <row r="97" spans="1:15" s="816" customFormat="1" x14ac:dyDescent="0.25">
      <c r="A97" s="836" t="s">
        <v>408</v>
      </c>
      <c r="B97" s="806" t="s">
        <v>15</v>
      </c>
      <c r="C97" s="1039" t="s">
        <v>436</v>
      </c>
      <c r="D97" s="844">
        <v>70111</v>
      </c>
      <c r="E97" s="808" t="s">
        <v>1695</v>
      </c>
      <c r="F97" s="844">
        <v>23510200</v>
      </c>
      <c r="G97" s="845" t="s">
        <v>266</v>
      </c>
      <c r="H97" s="846"/>
      <c r="I97" s="846">
        <v>600000</v>
      </c>
      <c r="J97" s="846"/>
      <c r="K97" s="846">
        <f t="shared" si="4"/>
        <v>350000</v>
      </c>
      <c r="L97" s="846"/>
      <c r="M97" s="846">
        <v>350000</v>
      </c>
      <c r="N97" s="846"/>
      <c r="O97" s="847"/>
    </row>
    <row r="98" spans="1:15" x14ac:dyDescent="0.25">
      <c r="A98" s="836" t="s">
        <v>408</v>
      </c>
      <c r="B98" s="806" t="s">
        <v>19</v>
      </c>
      <c r="C98" s="1039" t="s">
        <v>20</v>
      </c>
      <c r="D98" s="844">
        <v>70111</v>
      </c>
      <c r="E98" s="808" t="s">
        <v>1695</v>
      </c>
      <c r="F98" s="844">
        <v>23510200</v>
      </c>
      <c r="G98" s="845" t="s">
        <v>266</v>
      </c>
      <c r="H98" s="846"/>
      <c r="I98" s="846">
        <v>100000</v>
      </c>
      <c r="J98" s="846"/>
      <c r="K98" s="846">
        <f t="shared" si="4"/>
        <v>100000</v>
      </c>
      <c r="L98" s="846"/>
      <c r="M98" s="846">
        <v>100000</v>
      </c>
      <c r="N98" s="846"/>
      <c r="O98" s="847"/>
    </row>
    <row r="99" spans="1:15" x14ac:dyDescent="0.25">
      <c r="A99" s="836" t="s">
        <v>408</v>
      </c>
      <c r="B99" s="806" t="s">
        <v>37</v>
      </c>
      <c r="C99" s="1039" t="s">
        <v>38</v>
      </c>
      <c r="D99" s="844">
        <v>70111</v>
      </c>
      <c r="E99" s="808" t="s">
        <v>1695</v>
      </c>
      <c r="F99" s="844">
        <v>23510200</v>
      </c>
      <c r="G99" s="845" t="s">
        <v>266</v>
      </c>
      <c r="H99" s="846"/>
      <c r="I99" s="846">
        <v>500000</v>
      </c>
      <c r="J99" s="846"/>
      <c r="K99" s="846">
        <f t="shared" si="4"/>
        <v>200000</v>
      </c>
      <c r="L99" s="846"/>
      <c r="M99" s="846">
        <v>200000</v>
      </c>
      <c r="N99" s="846"/>
      <c r="O99" s="847"/>
    </row>
    <row r="100" spans="1:15" x14ac:dyDescent="0.25">
      <c r="A100" s="836" t="s">
        <v>408</v>
      </c>
      <c r="B100" s="839"/>
      <c r="C100" s="968" t="s">
        <v>312</v>
      </c>
      <c r="D100" s="848"/>
      <c r="E100" s="849"/>
      <c r="F100" s="848"/>
      <c r="G100" s="848"/>
      <c r="H100" s="796">
        <v>875000</v>
      </c>
      <c r="I100" s="796">
        <v>3000000</v>
      </c>
      <c r="J100" s="796">
        <v>875000</v>
      </c>
      <c r="K100" s="796">
        <f>SUM(K94:K99)</f>
        <v>1750000</v>
      </c>
      <c r="L100" s="821"/>
      <c r="M100" s="821">
        <f>SUM(M94:M99)</f>
        <v>1750000</v>
      </c>
      <c r="N100" s="821"/>
      <c r="O100" s="850"/>
    </row>
    <row r="101" spans="1:15" x14ac:dyDescent="0.25">
      <c r="A101" s="836"/>
      <c r="B101" s="842"/>
      <c r="C101" s="970"/>
      <c r="D101" s="851"/>
      <c r="E101" s="852"/>
      <c r="F101" s="851"/>
      <c r="G101" s="851"/>
      <c r="H101" s="797"/>
      <c r="I101" s="797"/>
      <c r="J101" s="797"/>
      <c r="K101" s="797"/>
      <c r="L101" s="826"/>
      <c r="M101" s="826"/>
      <c r="N101" s="826"/>
      <c r="O101" s="853"/>
    </row>
    <row r="102" spans="1:15" x14ac:dyDescent="0.25">
      <c r="A102" s="836"/>
      <c r="B102" s="842"/>
      <c r="C102" s="970"/>
      <c r="D102" s="851"/>
      <c r="E102" s="852"/>
      <c r="F102" s="851"/>
      <c r="G102" s="851"/>
      <c r="H102" s="797"/>
      <c r="I102" s="797"/>
      <c r="J102" s="797"/>
      <c r="K102" s="797"/>
      <c r="L102" s="826"/>
      <c r="M102" s="826"/>
      <c r="N102" s="826"/>
      <c r="O102" s="853"/>
    </row>
    <row r="103" spans="1:15" x14ac:dyDescent="0.25">
      <c r="B103" s="1127" t="s">
        <v>1396</v>
      </c>
      <c r="C103" s="1127"/>
      <c r="D103" s="1127"/>
      <c r="E103" s="1127"/>
      <c r="F103" s="1127"/>
      <c r="G103" s="1127"/>
      <c r="H103" s="1127"/>
      <c r="I103" s="1127"/>
      <c r="J103" s="1127"/>
      <c r="K103" s="1127"/>
      <c r="L103" s="1127"/>
      <c r="M103" s="1127"/>
      <c r="N103" s="1127"/>
      <c r="O103" s="1127"/>
    </row>
    <row r="104" spans="1:15" x14ac:dyDescent="0.25">
      <c r="B104" s="854" t="s">
        <v>1551</v>
      </c>
      <c r="C104" s="1041"/>
      <c r="D104" s="855"/>
      <c r="E104" s="855"/>
      <c r="F104" s="855"/>
      <c r="G104" s="855"/>
      <c r="H104" s="856"/>
      <c r="I104" s="856"/>
      <c r="J104" s="856"/>
      <c r="K104" s="856"/>
      <c r="L104" s="856"/>
      <c r="M104" s="856"/>
      <c r="N104" s="856"/>
      <c r="O104" s="857"/>
    </row>
    <row r="105" spans="1:15" s="800" customFormat="1" ht="45" x14ac:dyDescent="0.25">
      <c r="B105" s="1122" t="s">
        <v>971</v>
      </c>
      <c r="C105" s="1085" t="s">
        <v>939</v>
      </c>
      <c r="D105" s="1085" t="s">
        <v>1025</v>
      </c>
      <c r="E105" s="1124" t="s">
        <v>1026</v>
      </c>
      <c r="F105" s="1085" t="s">
        <v>1027</v>
      </c>
      <c r="G105" s="1120" t="s">
        <v>1028</v>
      </c>
      <c r="H105" s="801" t="s">
        <v>1868</v>
      </c>
      <c r="I105" s="802" t="s">
        <v>1839</v>
      </c>
      <c r="J105" s="801" t="s">
        <v>1868</v>
      </c>
      <c r="K105" s="1128" t="s">
        <v>1957</v>
      </c>
      <c r="L105" s="1128" t="s">
        <v>1956</v>
      </c>
      <c r="M105" s="802" t="s">
        <v>1905</v>
      </c>
      <c r="N105" s="1128" t="s">
        <v>1825</v>
      </c>
      <c r="O105" s="835" t="s">
        <v>1856</v>
      </c>
    </row>
    <row r="106" spans="1:15" s="800" customFormat="1" x14ac:dyDescent="0.25">
      <c r="B106" s="1123"/>
      <c r="C106" s="1086"/>
      <c r="D106" s="1086"/>
      <c r="E106" s="1125"/>
      <c r="F106" s="1086"/>
      <c r="G106" s="1121"/>
      <c r="H106" s="803"/>
      <c r="I106" s="803" t="s">
        <v>940</v>
      </c>
      <c r="J106" s="803"/>
      <c r="K106" s="1129"/>
      <c r="L106" s="1129"/>
      <c r="M106" s="803" t="s">
        <v>940</v>
      </c>
      <c r="N106" s="1129"/>
      <c r="O106" s="804"/>
    </row>
    <row r="107" spans="1:15" x14ac:dyDescent="0.25">
      <c r="A107" s="836" t="s">
        <v>409</v>
      </c>
      <c r="B107" s="809" t="s">
        <v>25</v>
      </c>
      <c r="C107" s="1039" t="s">
        <v>59</v>
      </c>
      <c r="D107" s="844">
        <v>70111</v>
      </c>
      <c r="E107" s="808" t="s">
        <v>1695</v>
      </c>
      <c r="F107" s="844">
        <v>23510200</v>
      </c>
      <c r="G107" s="845" t="s">
        <v>266</v>
      </c>
      <c r="H107" s="846"/>
      <c r="I107" s="846">
        <v>800000</v>
      </c>
      <c r="J107" s="846"/>
      <c r="K107" s="846">
        <f>M107</f>
        <v>500000</v>
      </c>
      <c r="L107" s="846"/>
      <c r="M107" s="846">
        <v>500000</v>
      </c>
      <c r="N107" s="846"/>
      <c r="O107" s="847"/>
    </row>
    <row r="108" spans="1:15" x14ac:dyDescent="0.25">
      <c r="A108" s="836" t="s">
        <v>409</v>
      </c>
      <c r="B108" s="806" t="s">
        <v>3</v>
      </c>
      <c r="C108" s="1039" t="s">
        <v>4</v>
      </c>
      <c r="D108" s="844">
        <v>70111</v>
      </c>
      <c r="E108" s="808" t="s">
        <v>1695</v>
      </c>
      <c r="F108" s="844">
        <v>23510200</v>
      </c>
      <c r="G108" s="845" t="s">
        <v>266</v>
      </c>
      <c r="H108" s="846"/>
      <c r="I108" s="846">
        <v>500000</v>
      </c>
      <c r="J108" s="846"/>
      <c r="K108" s="846">
        <f t="shared" ref="K108:K112" si="5">M108</f>
        <v>300000</v>
      </c>
      <c r="L108" s="846"/>
      <c r="M108" s="846">
        <v>300000</v>
      </c>
      <c r="N108" s="846"/>
      <c r="O108" s="847"/>
    </row>
    <row r="109" spans="1:15" x14ac:dyDescent="0.25">
      <c r="A109" s="836" t="s">
        <v>409</v>
      </c>
      <c r="B109" s="814" t="s">
        <v>32</v>
      </c>
      <c r="C109" s="1039" t="s">
        <v>33</v>
      </c>
      <c r="D109" s="844">
        <v>70111</v>
      </c>
      <c r="E109" s="808" t="s">
        <v>1695</v>
      </c>
      <c r="F109" s="844">
        <v>23510200</v>
      </c>
      <c r="G109" s="845" t="s">
        <v>266</v>
      </c>
      <c r="H109" s="846"/>
      <c r="I109" s="846">
        <v>500000</v>
      </c>
      <c r="J109" s="846"/>
      <c r="K109" s="846">
        <f t="shared" si="5"/>
        <v>300000</v>
      </c>
      <c r="L109" s="846"/>
      <c r="M109" s="846">
        <v>300000</v>
      </c>
      <c r="N109" s="846"/>
      <c r="O109" s="847"/>
    </row>
    <row r="110" spans="1:15" x14ac:dyDescent="0.25">
      <c r="A110" s="836" t="s">
        <v>409</v>
      </c>
      <c r="B110" s="806" t="s">
        <v>15</v>
      </c>
      <c r="C110" s="1039" t="s">
        <v>436</v>
      </c>
      <c r="D110" s="844">
        <v>70111</v>
      </c>
      <c r="E110" s="808" t="s">
        <v>1695</v>
      </c>
      <c r="F110" s="844">
        <v>23510200</v>
      </c>
      <c r="G110" s="845" t="s">
        <v>266</v>
      </c>
      <c r="H110" s="846"/>
      <c r="I110" s="846">
        <v>600000</v>
      </c>
      <c r="J110" s="846"/>
      <c r="K110" s="846">
        <f t="shared" si="5"/>
        <v>350000</v>
      </c>
      <c r="L110" s="846"/>
      <c r="M110" s="846">
        <v>350000</v>
      </c>
      <c r="N110" s="846"/>
      <c r="O110" s="847"/>
    </row>
    <row r="111" spans="1:15" x14ac:dyDescent="0.25">
      <c r="A111" s="836" t="s">
        <v>409</v>
      </c>
      <c r="B111" s="806" t="s">
        <v>19</v>
      </c>
      <c r="C111" s="1039" t="s">
        <v>20</v>
      </c>
      <c r="D111" s="844">
        <v>70111</v>
      </c>
      <c r="E111" s="808" t="s">
        <v>1695</v>
      </c>
      <c r="F111" s="844">
        <v>23510200</v>
      </c>
      <c r="G111" s="845" t="s">
        <v>266</v>
      </c>
      <c r="H111" s="846"/>
      <c r="I111" s="846">
        <v>100000</v>
      </c>
      <c r="J111" s="846"/>
      <c r="K111" s="846">
        <f t="shared" si="5"/>
        <v>100000</v>
      </c>
      <c r="L111" s="846"/>
      <c r="M111" s="846">
        <v>100000</v>
      </c>
      <c r="N111" s="846"/>
      <c r="O111" s="847"/>
    </row>
    <row r="112" spans="1:15" x14ac:dyDescent="0.25">
      <c r="A112" s="836" t="s">
        <v>409</v>
      </c>
      <c r="B112" s="806" t="s">
        <v>37</v>
      </c>
      <c r="C112" s="1039" t="s">
        <v>38</v>
      </c>
      <c r="D112" s="844">
        <v>70111</v>
      </c>
      <c r="E112" s="808" t="s">
        <v>1695</v>
      </c>
      <c r="F112" s="844">
        <v>23510200</v>
      </c>
      <c r="G112" s="845" t="s">
        <v>266</v>
      </c>
      <c r="H112" s="846"/>
      <c r="I112" s="846">
        <v>500000</v>
      </c>
      <c r="J112" s="846"/>
      <c r="K112" s="846">
        <f t="shared" si="5"/>
        <v>200000</v>
      </c>
      <c r="L112" s="846"/>
      <c r="M112" s="846">
        <v>200000</v>
      </c>
      <c r="N112" s="846"/>
      <c r="O112" s="847"/>
    </row>
    <row r="113" spans="1:15" x14ac:dyDescent="0.25">
      <c r="A113" s="836" t="s">
        <v>409</v>
      </c>
      <c r="B113" s="839"/>
      <c r="C113" s="968" t="s">
        <v>312</v>
      </c>
      <c r="D113" s="848"/>
      <c r="E113" s="849"/>
      <c r="F113" s="848"/>
      <c r="G113" s="848"/>
      <c r="H113" s="796">
        <v>875000</v>
      </c>
      <c r="I113" s="796">
        <v>3000000</v>
      </c>
      <c r="J113" s="796">
        <v>875000</v>
      </c>
      <c r="K113" s="796">
        <f>SUM(K107:K112)</f>
        <v>1750000</v>
      </c>
      <c r="L113" s="821"/>
      <c r="M113" s="821">
        <f>SUM(M107:M112)</f>
        <v>1750000</v>
      </c>
      <c r="N113" s="821"/>
      <c r="O113" s="850"/>
    </row>
    <row r="114" spans="1:15" x14ac:dyDescent="0.25">
      <c r="A114" s="836"/>
      <c r="B114" s="842"/>
      <c r="C114" s="970"/>
      <c r="D114" s="851"/>
      <c r="E114" s="852"/>
      <c r="F114" s="851"/>
      <c r="G114" s="851"/>
      <c r="H114" s="797"/>
      <c r="I114" s="797"/>
      <c r="J114" s="797"/>
      <c r="K114" s="797"/>
      <c r="L114" s="826"/>
      <c r="M114" s="826"/>
      <c r="N114" s="826"/>
      <c r="O114" s="853"/>
    </row>
    <row r="115" spans="1:15" x14ac:dyDescent="0.25">
      <c r="A115" s="836"/>
      <c r="B115" s="842"/>
      <c r="C115" s="970"/>
      <c r="D115" s="851"/>
      <c r="E115" s="852"/>
      <c r="F115" s="851"/>
      <c r="G115" s="851"/>
      <c r="H115" s="797"/>
      <c r="I115" s="797"/>
      <c r="J115" s="797"/>
      <c r="K115" s="797"/>
      <c r="L115" s="826"/>
      <c r="M115" s="826"/>
      <c r="N115" s="826"/>
      <c r="O115" s="853"/>
    </row>
    <row r="116" spans="1:15" x14ac:dyDescent="0.25">
      <c r="B116" s="1127" t="s">
        <v>1396</v>
      </c>
      <c r="C116" s="1127"/>
      <c r="D116" s="1127"/>
      <c r="E116" s="1127"/>
      <c r="F116" s="1127"/>
      <c r="G116" s="1127"/>
      <c r="H116" s="1127"/>
      <c r="I116" s="1127"/>
      <c r="J116" s="1127"/>
      <c r="K116" s="1127"/>
      <c r="L116" s="1127"/>
      <c r="M116" s="1127"/>
      <c r="N116" s="1127"/>
      <c r="O116" s="1127"/>
    </row>
    <row r="117" spans="1:15" x14ac:dyDescent="0.25">
      <c r="B117" s="854" t="s">
        <v>1552</v>
      </c>
      <c r="C117" s="1041"/>
      <c r="D117" s="855"/>
      <c r="E117" s="855"/>
      <c r="F117" s="855"/>
      <c r="G117" s="855"/>
      <c r="H117" s="856"/>
      <c r="I117" s="856"/>
      <c r="J117" s="856"/>
      <c r="K117" s="856"/>
      <c r="L117" s="856"/>
      <c r="M117" s="856"/>
      <c r="N117" s="856"/>
      <c r="O117" s="857"/>
    </row>
    <row r="118" spans="1:15" s="800" customFormat="1" ht="45" x14ac:dyDescent="0.25">
      <c r="B118" s="1122" t="s">
        <v>971</v>
      </c>
      <c r="C118" s="1085" t="s">
        <v>939</v>
      </c>
      <c r="D118" s="1085" t="s">
        <v>1025</v>
      </c>
      <c r="E118" s="1124" t="s">
        <v>1026</v>
      </c>
      <c r="F118" s="1085" t="s">
        <v>1027</v>
      </c>
      <c r="G118" s="1120" t="s">
        <v>1028</v>
      </c>
      <c r="H118" s="801" t="s">
        <v>1868</v>
      </c>
      <c r="I118" s="802" t="s">
        <v>1839</v>
      </c>
      <c r="J118" s="801" t="s">
        <v>1868</v>
      </c>
      <c r="K118" s="1128" t="s">
        <v>1957</v>
      </c>
      <c r="L118" s="1128" t="s">
        <v>1956</v>
      </c>
      <c r="M118" s="802" t="s">
        <v>1905</v>
      </c>
      <c r="N118" s="1128" t="s">
        <v>1825</v>
      </c>
      <c r="O118" s="835" t="s">
        <v>1856</v>
      </c>
    </row>
    <row r="119" spans="1:15" s="800" customFormat="1" x14ac:dyDescent="0.25">
      <c r="B119" s="1123"/>
      <c r="C119" s="1086"/>
      <c r="D119" s="1086"/>
      <c r="E119" s="1125"/>
      <c r="F119" s="1086"/>
      <c r="G119" s="1121"/>
      <c r="H119" s="803"/>
      <c r="I119" s="858" t="s">
        <v>940</v>
      </c>
      <c r="J119" s="803"/>
      <c r="K119" s="1129"/>
      <c r="L119" s="1129"/>
      <c r="M119" s="803" t="s">
        <v>940</v>
      </c>
      <c r="N119" s="1129"/>
    </row>
    <row r="120" spans="1:15" x14ac:dyDescent="0.25">
      <c r="A120" s="836" t="s">
        <v>410</v>
      </c>
      <c r="B120" s="809" t="s">
        <v>25</v>
      </c>
      <c r="C120" s="1039" t="s">
        <v>59</v>
      </c>
      <c r="D120" s="844">
        <v>70111</v>
      </c>
      <c r="E120" s="808" t="s">
        <v>1695</v>
      </c>
      <c r="F120" s="844">
        <v>23510200</v>
      </c>
      <c r="G120" s="845" t="s">
        <v>266</v>
      </c>
      <c r="H120" s="846"/>
      <c r="I120" s="846">
        <v>800000</v>
      </c>
      <c r="J120" s="846"/>
      <c r="K120" s="846">
        <f>M120</f>
        <v>500000</v>
      </c>
      <c r="L120" s="846"/>
      <c r="M120" s="846">
        <v>500000</v>
      </c>
      <c r="N120" s="846"/>
      <c r="O120" s="847"/>
    </row>
    <row r="121" spans="1:15" x14ac:dyDescent="0.25">
      <c r="A121" s="836" t="s">
        <v>410</v>
      </c>
      <c r="B121" s="806" t="s">
        <v>3</v>
      </c>
      <c r="C121" s="1039" t="s">
        <v>4</v>
      </c>
      <c r="D121" s="844">
        <v>70111</v>
      </c>
      <c r="E121" s="808" t="s">
        <v>1695</v>
      </c>
      <c r="F121" s="844">
        <v>23510200</v>
      </c>
      <c r="G121" s="845" t="s">
        <v>266</v>
      </c>
      <c r="H121" s="846"/>
      <c r="I121" s="846">
        <v>500000</v>
      </c>
      <c r="J121" s="846"/>
      <c r="K121" s="846">
        <f t="shared" ref="K121:K125" si="6">M121</f>
        <v>300000</v>
      </c>
      <c r="L121" s="846"/>
      <c r="M121" s="846">
        <v>300000</v>
      </c>
      <c r="N121" s="846"/>
      <c r="O121" s="847"/>
    </row>
    <row r="122" spans="1:15" x14ac:dyDescent="0.25">
      <c r="A122" s="836" t="s">
        <v>410</v>
      </c>
      <c r="B122" s="814" t="s">
        <v>32</v>
      </c>
      <c r="C122" s="1039" t="s">
        <v>33</v>
      </c>
      <c r="D122" s="844">
        <v>70111</v>
      </c>
      <c r="E122" s="808" t="s">
        <v>1695</v>
      </c>
      <c r="F122" s="844">
        <v>23510200</v>
      </c>
      <c r="G122" s="845" t="s">
        <v>266</v>
      </c>
      <c r="H122" s="846"/>
      <c r="I122" s="846">
        <v>500000</v>
      </c>
      <c r="J122" s="846"/>
      <c r="K122" s="846">
        <f t="shared" si="6"/>
        <v>300000</v>
      </c>
      <c r="L122" s="846"/>
      <c r="M122" s="846">
        <v>300000</v>
      </c>
      <c r="N122" s="846"/>
      <c r="O122" s="847"/>
    </row>
    <row r="123" spans="1:15" x14ac:dyDescent="0.25">
      <c r="A123" s="836" t="s">
        <v>410</v>
      </c>
      <c r="B123" s="806" t="s">
        <v>15</v>
      </c>
      <c r="C123" s="1039" t="s">
        <v>436</v>
      </c>
      <c r="D123" s="844">
        <v>70111</v>
      </c>
      <c r="E123" s="808" t="s">
        <v>1695</v>
      </c>
      <c r="F123" s="844">
        <v>23510200</v>
      </c>
      <c r="G123" s="845" t="s">
        <v>266</v>
      </c>
      <c r="H123" s="846"/>
      <c r="I123" s="846">
        <v>600000</v>
      </c>
      <c r="J123" s="846"/>
      <c r="K123" s="846">
        <f t="shared" si="6"/>
        <v>350000</v>
      </c>
      <c r="L123" s="846"/>
      <c r="M123" s="846">
        <v>350000</v>
      </c>
      <c r="N123" s="846"/>
      <c r="O123" s="847"/>
    </row>
    <row r="124" spans="1:15" x14ac:dyDescent="0.25">
      <c r="A124" s="836" t="s">
        <v>410</v>
      </c>
      <c r="B124" s="806" t="s">
        <v>19</v>
      </c>
      <c r="C124" s="1039" t="s">
        <v>20</v>
      </c>
      <c r="D124" s="844">
        <v>70111</v>
      </c>
      <c r="E124" s="808" t="s">
        <v>1695</v>
      </c>
      <c r="F124" s="844">
        <v>23510200</v>
      </c>
      <c r="G124" s="845" t="s">
        <v>266</v>
      </c>
      <c r="H124" s="846"/>
      <c r="I124" s="846">
        <v>100000</v>
      </c>
      <c r="J124" s="846"/>
      <c r="K124" s="846">
        <f t="shared" si="6"/>
        <v>100000</v>
      </c>
      <c r="L124" s="846"/>
      <c r="M124" s="846">
        <v>100000</v>
      </c>
      <c r="N124" s="846"/>
      <c r="O124" s="847"/>
    </row>
    <row r="125" spans="1:15" x14ac:dyDescent="0.25">
      <c r="A125" s="836" t="s">
        <v>410</v>
      </c>
      <c r="B125" s="806" t="s">
        <v>37</v>
      </c>
      <c r="C125" s="1039" t="s">
        <v>38</v>
      </c>
      <c r="D125" s="844">
        <v>70111</v>
      </c>
      <c r="E125" s="808" t="s">
        <v>1695</v>
      </c>
      <c r="F125" s="844">
        <v>23510200</v>
      </c>
      <c r="G125" s="845" t="s">
        <v>266</v>
      </c>
      <c r="H125" s="846"/>
      <c r="I125" s="846">
        <v>500000</v>
      </c>
      <c r="J125" s="846"/>
      <c r="K125" s="846">
        <f t="shared" si="6"/>
        <v>200000</v>
      </c>
      <c r="L125" s="846"/>
      <c r="M125" s="846">
        <v>200000</v>
      </c>
      <c r="N125" s="846"/>
      <c r="O125" s="847"/>
    </row>
    <row r="126" spans="1:15" x14ac:dyDescent="0.25">
      <c r="A126" s="836" t="s">
        <v>410</v>
      </c>
      <c r="B126" s="839"/>
      <c r="C126" s="968" t="s">
        <v>312</v>
      </c>
      <c r="D126" s="848"/>
      <c r="E126" s="849"/>
      <c r="F126" s="848"/>
      <c r="G126" s="848"/>
      <c r="H126" s="796">
        <v>875000</v>
      </c>
      <c r="I126" s="796">
        <v>3000000</v>
      </c>
      <c r="J126" s="796">
        <v>875000</v>
      </c>
      <c r="K126" s="796">
        <f>SUM(K120:K125)</f>
        <v>1750000</v>
      </c>
      <c r="L126" s="821"/>
      <c r="M126" s="821">
        <f>SUM(M120:M125)</f>
        <v>1750000</v>
      </c>
      <c r="N126" s="821"/>
      <c r="O126" s="850"/>
    </row>
    <row r="127" spans="1:15" x14ac:dyDescent="0.25">
      <c r="A127" s="836"/>
      <c r="B127" s="842"/>
      <c r="C127" s="970"/>
      <c r="D127" s="851"/>
      <c r="E127" s="852"/>
      <c r="F127" s="851"/>
      <c r="G127" s="851"/>
      <c r="H127" s="797"/>
      <c r="I127" s="797"/>
      <c r="J127" s="797"/>
      <c r="K127" s="797"/>
      <c r="L127" s="826"/>
      <c r="M127" s="826"/>
      <c r="N127" s="826"/>
      <c r="O127" s="853"/>
    </row>
    <row r="128" spans="1:15" x14ac:dyDescent="0.25">
      <c r="A128" s="836"/>
      <c r="B128" s="842"/>
      <c r="C128" s="970"/>
      <c r="D128" s="851"/>
      <c r="E128" s="852"/>
      <c r="F128" s="851"/>
      <c r="G128" s="851"/>
      <c r="H128" s="797"/>
      <c r="I128" s="797"/>
      <c r="J128" s="797"/>
      <c r="K128" s="797"/>
      <c r="L128" s="826"/>
      <c r="M128" s="826"/>
      <c r="N128" s="826"/>
      <c r="O128" s="853"/>
    </row>
    <row r="129" spans="1:15" x14ac:dyDescent="0.25">
      <c r="B129" s="1127" t="s">
        <v>1396</v>
      </c>
      <c r="C129" s="1127"/>
      <c r="D129" s="1127"/>
      <c r="E129" s="1127"/>
      <c r="F129" s="1127"/>
      <c r="G129" s="1127"/>
      <c r="H129" s="1127"/>
      <c r="I129" s="1127"/>
      <c r="J129" s="1127"/>
      <c r="K129" s="1127"/>
      <c r="L129" s="1127"/>
      <c r="M129" s="1127"/>
      <c r="N129" s="1127"/>
      <c r="O129" s="1127"/>
    </row>
    <row r="130" spans="1:15" x14ac:dyDescent="0.25">
      <c r="B130" s="854" t="s">
        <v>1553</v>
      </c>
      <c r="C130" s="1041"/>
      <c r="D130" s="855"/>
      <c r="E130" s="855"/>
      <c r="F130" s="855"/>
      <c r="G130" s="855"/>
      <c r="H130" s="856"/>
      <c r="I130" s="856"/>
      <c r="J130" s="856"/>
      <c r="K130" s="856"/>
      <c r="L130" s="856"/>
      <c r="M130" s="856"/>
      <c r="N130" s="856"/>
      <c r="O130" s="857"/>
    </row>
    <row r="131" spans="1:15" s="800" customFormat="1" ht="45" x14ac:dyDescent="0.25">
      <c r="B131" s="1122" t="s">
        <v>971</v>
      </c>
      <c r="C131" s="1085" t="s">
        <v>939</v>
      </c>
      <c r="D131" s="1085" t="s">
        <v>1025</v>
      </c>
      <c r="E131" s="1124" t="s">
        <v>1026</v>
      </c>
      <c r="F131" s="1085" t="s">
        <v>1027</v>
      </c>
      <c r="G131" s="1120" t="s">
        <v>1028</v>
      </c>
      <c r="H131" s="801" t="s">
        <v>1868</v>
      </c>
      <c r="I131" s="802" t="s">
        <v>1839</v>
      </c>
      <c r="J131" s="801" t="s">
        <v>1868</v>
      </c>
      <c r="K131" s="1128" t="s">
        <v>1957</v>
      </c>
      <c r="L131" s="1128" t="s">
        <v>1956</v>
      </c>
      <c r="M131" s="802" t="s">
        <v>1905</v>
      </c>
      <c r="N131" s="1128" t="s">
        <v>1825</v>
      </c>
      <c r="O131" s="835" t="s">
        <v>1856</v>
      </c>
    </row>
    <row r="132" spans="1:15" s="800" customFormat="1" x14ac:dyDescent="0.25">
      <c r="B132" s="1123"/>
      <c r="C132" s="1086"/>
      <c r="D132" s="1086"/>
      <c r="E132" s="1125"/>
      <c r="F132" s="1086"/>
      <c r="G132" s="1121"/>
      <c r="H132" s="803"/>
      <c r="I132" s="803" t="s">
        <v>940</v>
      </c>
      <c r="J132" s="803"/>
      <c r="K132" s="1129"/>
      <c r="L132" s="1129"/>
      <c r="M132" s="803" t="s">
        <v>940</v>
      </c>
      <c r="N132" s="1129"/>
      <c r="O132" s="804"/>
    </row>
    <row r="133" spans="1:15" x14ac:dyDescent="0.25">
      <c r="A133" s="836" t="s">
        <v>411</v>
      </c>
      <c r="B133" s="809" t="s">
        <v>25</v>
      </c>
      <c r="C133" s="1039" t="s">
        <v>59</v>
      </c>
      <c r="D133" s="844">
        <v>70111</v>
      </c>
      <c r="E133" s="808" t="s">
        <v>1695</v>
      </c>
      <c r="F133" s="844">
        <v>23510200</v>
      </c>
      <c r="G133" s="845" t="s">
        <v>266</v>
      </c>
      <c r="H133" s="846"/>
      <c r="I133" s="846">
        <v>800000</v>
      </c>
      <c r="J133" s="846"/>
      <c r="K133" s="846">
        <f>M133</f>
        <v>500000</v>
      </c>
      <c r="L133" s="846"/>
      <c r="M133" s="846">
        <v>500000</v>
      </c>
      <c r="N133" s="846"/>
      <c r="O133" s="847"/>
    </row>
    <row r="134" spans="1:15" x14ac:dyDescent="0.25">
      <c r="A134" s="836" t="s">
        <v>411</v>
      </c>
      <c r="B134" s="806" t="s">
        <v>3</v>
      </c>
      <c r="C134" s="1039" t="s">
        <v>4</v>
      </c>
      <c r="D134" s="844">
        <v>70111</v>
      </c>
      <c r="E134" s="808" t="s">
        <v>1695</v>
      </c>
      <c r="F134" s="844">
        <v>23510200</v>
      </c>
      <c r="G134" s="845" t="s">
        <v>266</v>
      </c>
      <c r="H134" s="846"/>
      <c r="I134" s="846">
        <v>500000</v>
      </c>
      <c r="J134" s="846"/>
      <c r="K134" s="846">
        <f t="shared" ref="K134:K138" si="7">M134</f>
        <v>300000</v>
      </c>
      <c r="L134" s="846"/>
      <c r="M134" s="846">
        <v>300000</v>
      </c>
      <c r="N134" s="846"/>
      <c r="O134" s="847"/>
    </row>
    <row r="135" spans="1:15" x14ac:dyDescent="0.25">
      <c r="A135" s="836" t="s">
        <v>411</v>
      </c>
      <c r="B135" s="814" t="s">
        <v>32</v>
      </c>
      <c r="C135" s="1039" t="s">
        <v>33</v>
      </c>
      <c r="D135" s="844">
        <v>70111</v>
      </c>
      <c r="E135" s="808" t="s">
        <v>1695</v>
      </c>
      <c r="F135" s="844">
        <v>23510200</v>
      </c>
      <c r="G135" s="845" t="s">
        <v>266</v>
      </c>
      <c r="H135" s="846"/>
      <c r="I135" s="846">
        <v>500000</v>
      </c>
      <c r="J135" s="846"/>
      <c r="K135" s="846">
        <f t="shared" si="7"/>
        <v>300000</v>
      </c>
      <c r="L135" s="846"/>
      <c r="M135" s="846">
        <v>300000</v>
      </c>
      <c r="N135" s="846"/>
      <c r="O135" s="847"/>
    </row>
    <row r="136" spans="1:15" x14ac:dyDescent="0.25">
      <c r="A136" s="836" t="s">
        <v>411</v>
      </c>
      <c r="B136" s="806" t="s">
        <v>15</v>
      </c>
      <c r="C136" s="1039" t="s">
        <v>436</v>
      </c>
      <c r="D136" s="844">
        <v>70111</v>
      </c>
      <c r="E136" s="808" t="s">
        <v>1695</v>
      </c>
      <c r="F136" s="844">
        <v>23510200</v>
      </c>
      <c r="G136" s="845" t="s">
        <v>266</v>
      </c>
      <c r="H136" s="846"/>
      <c r="I136" s="846">
        <v>600000</v>
      </c>
      <c r="J136" s="846"/>
      <c r="K136" s="846">
        <f t="shared" si="7"/>
        <v>350000</v>
      </c>
      <c r="L136" s="846"/>
      <c r="M136" s="846">
        <v>350000</v>
      </c>
      <c r="N136" s="846"/>
      <c r="O136" s="847"/>
    </row>
    <row r="137" spans="1:15" x14ac:dyDescent="0.25">
      <c r="A137" s="836" t="s">
        <v>411</v>
      </c>
      <c r="B137" s="806" t="s">
        <v>19</v>
      </c>
      <c r="C137" s="1039" t="s">
        <v>20</v>
      </c>
      <c r="D137" s="844">
        <v>70111</v>
      </c>
      <c r="E137" s="808" t="s">
        <v>1695</v>
      </c>
      <c r="F137" s="844">
        <v>23510200</v>
      </c>
      <c r="G137" s="845" t="s">
        <v>266</v>
      </c>
      <c r="H137" s="846"/>
      <c r="I137" s="846">
        <v>100000</v>
      </c>
      <c r="J137" s="846"/>
      <c r="K137" s="846">
        <f t="shared" si="7"/>
        <v>100000</v>
      </c>
      <c r="L137" s="846"/>
      <c r="M137" s="846">
        <v>100000</v>
      </c>
      <c r="N137" s="846"/>
      <c r="O137" s="847"/>
    </row>
    <row r="138" spans="1:15" x14ac:dyDescent="0.25">
      <c r="A138" s="836" t="s">
        <v>411</v>
      </c>
      <c r="B138" s="806" t="s">
        <v>37</v>
      </c>
      <c r="C138" s="1039" t="s">
        <v>38</v>
      </c>
      <c r="D138" s="844">
        <v>70111</v>
      </c>
      <c r="E138" s="808" t="s">
        <v>1695</v>
      </c>
      <c r="F138" s="844">
        <v>23510200</v>
      </c>
      <c r="G138" s="845" t="s">
        <v>266</v>
      </c>
      <c r="H138" s="846"/>
      <c r="I138" s="846">
        <v>500000</v>
      </c>
      <c r="J138" s="846"/>
      <c r="K138" s="846">
        <f t="shared" si="7"/>
        <v>200000</v>
      </c>
      <c r="L138" s="846"/>
      <c r="M138" s="846">
        <v>200000</v>
      </c>
      <c r="N138" s="846"/>
      <c r="O138" s="847"/>
    </row>
    <row r="139" spans="1:15" s="816" customFormat="1" x14ac:dyDescent="0.25">
      <c r="A139" s="836" t="s">
        <v>411</v>
      </c>
      <c r="B139" s="839"/>
      <c r="C139" s="968" t="s">
        <v>312</v>
      </c>
      <c r="D139" s="848"/>
      <c r="E139" s="849"/>
      <c r="F139" s="848"/>
      <c r="G139" s="848"/>
      <c r="H139" s="796">
        <v>875000</v>
      </c>
      <c r="I139" s="796">
        <v>3000000</v>
      </c>
      <c r="J139" s="796">
        <v>875000</v>
      </c>
      <c r="K139" s="796">
        <f>SUM(K133:K138)</f>
        <v>1750000</v>
      </c>
      <c r="L139" s="821"/>
      <c r="M139" s="821">
        <f>SUM(M133:M138)</f>
        <v>1750000</v>
      </c>
      <c r="N139" s="821"/>
      <c r="O139" s="850"/>
    </row>
    <row r="140" spans="1:15" s="816" customFormat="1" x14ac:dyDescent="0.25">
      <c r="A140" s="836"/>
      <c r="B140" s="842"/>
      <c r="C140" s="970"/>
      <c r="D140" s="851"/>
      <c r="E140" s="852"/>
      <c r="F140" s="851"/>
      <c r="G140" s="851"/>
      <c r="H140" s="797"/>
      <c r="I140" s="797"/>
      <c r="J140" s="797"/>
      <c r="K140" s="797"/>
      <c r="L140" s="826"/>
      <c r="M140" s="826"/>
      <c r="N140" s="826"/>
      <c r="O140" s="853"/>
    </row>
    <row r="141" spans="1:15" s="816" customFormat="1" x14ac:dyDescent="0.25">
      <c r="A141" s="836"/>
      <c r="B141" s="842"/>
      <c r="C141" s="970"/>
      <c r="D141" s="851"/>
      <c r="E141" s="852"/>
      <c r="F141" s="851"/>
      <c r="G141" s="851"/>
      <c r="H141" s="797"/>
      <c r="I141" s="797"/>
      <c r="J141" s="797"/>
      <c r="K141" s="797"/>
      <c r="L141" s="826"/>
      <c r="M141" s="826"/>
      <c r="N141" s="826"/>
      <c r="O141" s="853"/>
    </row>
    <row r="142" spans="1:15" x14ac:dyDescent="0.25">
      <c r="B142" s="1127" t="s">
        <v>1396</v>
      </c>
      <c r="C142" s="1127"/>
      <c r="D142" s="1127"/>
      <c r="E142" s="1127"/>
      <c r="F142" s="1127"/>
      <c r="G142" s="1127"/>
      <c r="H142" s="1127"/>
      <c r="I142" s="1127"/>
      <c r="J142" s="1127"/>
      <c r="K142" s="1127"/>
      <c r="L142" s="1127"/>
      <c r="M142" s="1127"/>
      <c r="N142" s="1127"/>
      <c r="O142" s="1127"/>
    </row>
    <row r="143" spans="1:15" x14ac:dyDescent="0.25">
      <c r="B143" s="854" t="s">
        <v>1554</v>
      </c>
      <c r="C143" s="1041"/>
      <c r="D143" s="855"/>
      <c r="E143" s="855"/>
      <c r="F143" s="855"/>
      <c r="G143" s="855"/>
      <c r="H143" s="856"/>
      <c r="I143" s="856"/>
      <c r="J143" s="856"/>
      <c r="K143" s="856"/>
      <c r="L143" s="856"/>
      <c r="M143" s="856"/>
      <c r="N143" s="856"/>
      <c r="O143" s="857"/>
    </row>
    <row r="144" spans="1:15" s="800" customFormat="1" ht="45" x14ac:dyDescent="0.25">
      <c r="B144" s="1122" t="s">
        <v>971</v>
      </c>
      <c r="C144" s="1085" t="s">
        <v>939</v>
      </c>
      <c r="D144" s="1085" t="s">
        <v>1025</v>
      </c>
      <c r="E144" s="1124" t="s">
        <v>1026</v>
      </c>
      <c r="F144" s="1085" t="s">
        <v>1027</v>
      </c>
      <c r="G144" s="1120" t="s">
        <v>1028</v>
      </c>
      <c r="H144" s="801" t="s">
        <v>1868</v>
      </c>
      <c r="I144" s="802" t="s">
        <v>1839</v>
      </c>
      <c r="J144" s="801" t="s">
        <v>1868</v>
      </c>
      <c r="K144" s="1128" t="s">
        <v>1957</v>
      </c>
      <c r="L144" s="1128" t="s">
        <v>1956</v>
      </c>
      <c r="M144" s="802" t="s">
        <v>1905</v>
      </c>
      <c r="N144" s="1128" t="s">
        <v>1825</v>
      </c>
      <c r="O144" s="835" t="s">
        <v>1856</v>
      </c>
    </row>
    <row r="145" spans="1:15" s="800" customFormat="1" x14ac:dyDescent="0.25">
      <c r="B145" s="1123"/>
      <c r="C145" s="1086"/>
      <c r="D145" s="1086"/>
      <c r="E145" s="1125"/>
      <c r="F145" s="1086"/>
      <c r="G145" s="1121"/>
      <c r="H145" s="803"/>
      <c r="I145" s="803" t="s">
        <v>940</v>
      </c>
      <c r="J145" s="803"/>
      <c r="K145" s="1129"/>
      <c r="L145" s="1129"/>
      <c r="M145" s="803" t="s">
        <v>940</v>
      </c>
      <c r="N145" s="1129"/>
      <c r="O145" s="804"/>
    </row>
    <row r="146" spans="1:15" x14ac:dyDescent="0.25">
      <c r="A146" s="836" t="s">
        <v>412</v>
      </c>
      <c r="B146" s="809" t="s">
        <v>25</v>
      </c>
      <c r="C146" s="1039" t="s">
        <v>59</v>
      </c>
      <c r="D146" s="844">
        <v>70111</v>
      </c>
      <c r="E146" s="808" t="s">
        <v>1695</v>
      </c>
      <c r="F146" s="844">
        <v>23510200</v>
      </c>
      <c r="G146" s="845" t="s">
        <v>266</v>
      </c>
      <c r="H146" s="846"/>
      <c r="I146" s="846">
        <v>800000</v>
      </c>
      <c r="J146" s="846"/>
      <c r="K146" s="846">
        <f>M146</f>
        <v>500000</v>
      </c>
      <c r="L146" s="846"/>
      <c r="M146" s="846">
        <v>500000</v>
      </c>
      <c r="N146" s="846"/>
      <c r="O146" s="847"/>
    </row>
    <row r="147" spans="1:15" s="816" customFormat="1" x14ac:dyDescent="0.25">
      <c r="A147" s="836" t="s">
        <v>412</v>
      </c>
      <c r="B147" s="806" t="s">
        <v>3</v>
      </c>
      <c r="C147" s="1039" t="s">
        <v>4</v>
      </c>
      <c r="D147" s="844">
        <v>70111</v>
      </c>
      <c r="E147" s="808" t="s">
        <v>1695</v>
      </c>
      <c r="F147" s="844">
        <v>23510200</v>
      </c>
      <c r="G147" s="845" t="s">
        <v>266</v>
      </c>
      <c r="H147" s="846"/>
      <c r="I147" s="846">
        <v>500000</v>
      </c>
      <c r="J147" s="846"/>
      <c r="K147" s="846">
        <f t="shared" ref="K147:K151" si="8">M147</f>
        <v>300000</v>
      </c>
      <c r="L147" s="846"/>
      <c r="M147" s="846">
        <v>300000</v>
      </c>
      <c r="N147" s="846"/>
      <c r="O147" s="847"/>
    </row>
    <row r="148" spans="1:15" x14ac:dyDescent="0.25">
      <c r="A148" s="836" t="s">
        <v>412</v>
      </c>
      <c r="B148" s="814" t="s">
        <v>32</v>
      </c>
      <c r="C148" s="1039" t="s">
        <v>33</v>
      </c>
      <c r="D148" s="844">
        <v>70111</v>
      </c>
      <c r="E148" s="808" t="s">
        <v>1695</v>
      </c>
      <c r="F148" s="844">
        <v>23510200</v>
      </c>
      <c r="G148" s="845" t="s">
        <v>266</v>
      </c>
      <c r="H148" s="846"/>
      <c r="I148" s="846">
        <v>500000</v>
      </c>
      <c r="J148" s="846"/>
      <c r="K148" s="846">
        <f t="shared" si="8"/>
        <v>300000</v>
      </c>
      <c r="L148" s="846"/>
      <c r="M148" s="846">
        <v>300000</v>
      </c>
      <c r="N148" s="846"/>
      <c r="O148" s="847"/>
    </row>
    <row r="149" spans="1:15" x14ac:dyDescent="0.25">
      <c r="A149" s="836" t="s">
        <v>412</v>
      </c>
      <c r="B149" s="806" t="s">
        <v>15</v>
      </c>
      <c r="C149" s="1039" t="s">
        <v>436</v>
      </c>
      <c r="D149" s="844">
        <v>70111</v>
      </c>
      <c r="E149" s="808" t="s">
        <v>1695</v>
      </c>
      <c r="F149" s="844">
        <v>23510200</v>
      </c>
      <c r="G149" s="845" t="s">
        <v>266</v>
      </c>
      <c r="H149" s="846"/>
      <c r="I149" s="846">
        <v>600000</v>
      </c>
      <c r="J149" s="846"/>
      <c r="K149" s="846">
        <f t="shared" si="8"/>
        <v>350000</v>
      </c>
      <c r="L149" s="846"/>
      <c r="M149" s="846">
        <v>350000</v>
      </c>
      <c r="N149" s="846"/>
      <c r="O149" s="847"/>
    </row>
    <row r="150" spans="1:15" x14ac:dyDescent="0.25">
      <c r="A150" s="836" t="s">
        <v>412</v>
      </c>
      <c r="B150" s="806" t="s">
        <v>19</v>
      </c>
      <c r="C150" s="1039" t="s">
        <v>20</v>
      </c>
      <c r="D150" s="844">
        <v>70111</v>
      </c>
      <c r="E150" s="808" t="s">
        <v>1695</v>
      </c>
      <c r="F150" s="844">
        <v>23510200</v>
      </c>
      <c r="G150" s="845" t="s">
        <v>266</v>
      </c>
      <c r="H150" s="846"/>
      <c r="I150" s="846">
        <v>100000</v>
      </c>
      <c r="J150" s="846"/>
      <c r="K150" s="846">
        <f t="shared" si="8"/>
        <v>100000</v>
      </c>
      <c r="L150" s="846"/>
      <c r="M150" s="846">
        <v>100000</v>
      </c>
      <c r="N150" s="846"/>
      <c r="O150" s="847"/>
    </row>
    <row r="151" spans="1:15" x14ac:dyDescent="0.25">
      <c r="A151" s="836" t="s">
        <v>412</v>
      </c>
      <c r="B151" s="806" t="s">
        <v>37</v>
      </c>
      <c r="C151" s="1039" t="s">
        <v>38</v>
      </c>
      <c r="D151" s="844">
        <v>70111</v>
      </c>
      <c r="E151" s="808" t="s">
        <v>1695</v>
      </c>
      <c r="F151" s="844">
        <v>23510200</v>
      </c>
      <c r="G151" s="845" t="s">
        <v>266</v>
      </c>
      <c r="H151" s="846"/>
      <c r="I151" s="846">
        <v>500000</v>
      </c>
      <c r="J151" s="846"/>
      <c r="K151" s="846">
        <f t="shared" si="8"/>
        <v>200000</v>
      </c>
      <c r="L151" s="846"/>
      <c r="M151" s="846">
        <v>200000</v>
      </c>
      <c r="N151" s="846"/>
      <c r="O151" s="847"/>
    </row>
    <row r="152" spans="1:15" x14ac:dyDescent="0.25">
      <c r="A152" s="836" t="s">
        <v>412</v>
      </c>
      <c r="B152" s="839"/>
      <c r="C152" s="968" t="s">
        <v>312</v>
      </c>
      <c r="D152" s="848"/>
      <c r="E152" s="849"/>
      <c r="F152" s="848"/>
      <c r="G152" s="848"/>
      <c r="H152" s="796">
        <v>875000</v>
      </c>
      <c r="I152" s="796">
        <v>3000000</v>
      </c>
      <c r="J152" s="796">
        <v>875000</v>
      </c>
      <c r="K152" s="796">
        <f>SUM(K146:K151)</f>
        <v>1750000</v>
      </c>
      <c r="L152" s="821"/>
      <c r="M152" s="821">
        <f>SUM(M146:M151)</f>
        <v>1750000</v>
      </c>
      <c r="N152" s="821"/>
      <c r="O152" s="850"/>
    </row>
    <row r="153" spans="1:15" x14ac:dyDescent="0.25">
      <c r="A153" s="836"/>
      <c r="B153" s="842"/>
      <c r="C153" s="970"/>
      <c r="D153" s="851"/>
      <c r="E153" s="852"/>
      <c r="F153" s="851"/>
      <c r="G153" s="851"/>
      <c r="H153" s="797"/>
      <c r="I153" s="797"/>
      <c r="J153" s="797"/>
      <c r="K153" s="797"/>
      <c r="L153" s="826"/>
      <c r="M153" s="826"/>
      <c r="N153" s="826"/>
      <c r="O153" s="853"/>
    </row>
    <row r="154" spans="1:15" x14ac:dyDescent="0.25">
      <c r="A154" s="836"/>
      <c r="B154" s="842"/>
      <c r="C154" s="970"/>
      <c r="D154" s="851"/>
      <c r="E154" s="852"/>
      <c r="F154" s="851"/>
      <c r="G154" s="851"/>
      <c r="H154" s="797"/>
      <c r="I154" s="797"/>
      <c r="J154" s="797"/>
      <c r="K154" s="797"/>
      <c r="L154" s="826"/>
      <c r="M154" s="826"/>
      <c r="N154" s="826"/>
      <c r="O154" s="853"/>
    </row>
    <row r="155" spans="1:15" x14ac:dyDescent="0.25">
      <c r="B155" s="1127" t="s">
        <v>1396</v>
      </c>
      <c r="C155" s="1127"/>
      <c r="D155" s="1127"/>
      <c r="E155" s="1127"/>
      <c r="F155" s="1127"/>
      <c r="G155" s="1127"/>
      <c r="H155" s="1127"/>
      <c r="I155" s="1127"/>
      <c r="J155" s="1127"/>
      <c r="K155" s="1127"/>
      <c r="L155" s="1127"/>
      <c r="M155" s="1127"/>
      <c r="N155" s="1127"/>
      <c r="O155" s="1127"/>
    </row>
    <row r="156" spans="1:15" x14ac:dyDescent="0.25">
      <c r="B156" s="854" t="s">
        <v>1555</v>
      </c>
      <c r="C156" s="1041"/>
      <c r="D156" s="855"/>
      <c r="E156" s="855"/>
      <c r="F156" s="855"/>
      <c r="G156" s="855"/>
      <c r="H156" s="856"/>
      <c r="I156" s="856"/>
      <c r="J156" s="856"/>
      <c r="K156" s="856"/>
      <c r="L156" s="856"/>
      <c r="M156" s="856"/>
      <c r="N156" s="856"/>
      <c r="O156" s="857"/>
    </row>
    <row r="157" spans="1:15" s="800" customFormat="1" ht="45" x14ac:dyDescent="0.25">
      <c r="B157" s="1122" t="s">
        <v>971</v>
      </c>
      <c r="C157" s="1085" t="s">
        <v>939</v>
      </c>
      <c r="D157" s="1085" t="s">
        <v>1025</v>
      </c>
      <c r="E157" s="1124" t="s">
        <v>1026</v>
      </c>
      <c r="F157" s="1085" t="s">
        <v>1027</v>
      </c>
      <c r="G157" s="1120" t="s">
        <v>1028</v>
      </c>
      <c r="H157" s="801" t="s">
        <v>1868</v>
      </c>
      <c r="I157" s="802" t="s">
        <v>1839</v>
      </c>
      <c r="J157" s="801" t="s">
        <v>1868</v>
      </c>
      <c r="K157" s="1128" t="s">
        <v>1957</v>
      </c>
      <c r="L157" s="1128" t="s">
        <v>1956</v>
      </c>
      <c r="M157" s="802" t="s">
        <v>1905</v>
      </c>
      <c r="N157" s="1128" t="s">
        <v>1825</v>
      </c>
      <c r="O157" s="835" t="s">
        <v>1856</v>
      </c>
    </row>
    <row r="158" spans="1:15" s="800" customFormat="1" x14ac:dyDescent="0.25">
      <c r="B158" s="1123"/>
      <c r="C158" s="1086"/>
      <c r="D158" s="1086"/>
      <c r="E158" s="1125"/>
      <c r="F158" s="1086"/>
      <c r="G158" s="1121"/>
      <c r="H158" s="803"/>
      <c r="I158" s="803" t="s">
        <v>940</v>
      </c>
      <c r="J158" s="803"/>
      <c r="K158" s="1129"/>
      <c r="L158" s="1129"/>
      <c r="M158" s="803" t="s">
        <v>940</v>
      </c>
      <c r="N158" s="1129"/>
      <c r="O158" s="804"/>
    </row>
    <row r="159" spans="1:15" x14ac:dyDescent="0.25">
      <c r="A159" s="836" t="s">
        <v>413</v>
      </c>
      <c r="B159" s="809" t="s">
        <v>25</v>
      </c>
      <c r="C159" s="1039" t="s">
        <v>59</v>
      </c>
      <c r="D159" s="844">
        <v>70111</v>
      </c>
      <c r="E159" s="808" t="s">
        <v>1695</v>
      </c>
      <c r="F159" s="844">
        <v>23510200</v>
      </c>
      <c r="G159" s="845" t="s">
        <v>266</v>
      </c>
      <c r="H159" s="846"/>
      <c r="I159" s="846">
        <v>800000</v>
      </c>
      <c r="J159" s="846"/>
      <c r="K159" s="846">
        <f>M159</f>
        <v>500000</v>
      </c>
      <c r="L159" s="846"/>
      <c r="M159" s="846">
        <v>500000</v>
      </c>
      <c r="N159" s="846"/>
      <c r="O159" s="847"/>
    </row>
    <row r="160" spans="1:15" x14ac:dyDescent="0.25">
      <c r="A160" s="836" t="s">
        <v>413</v>
      </c>
      <c r="B160" s="806" t="s">
        <v>3</v>
      </c>
      <c r="C160" s="1039" t="s">
        <v>4</v>
      </c>
      <c r="D160" s="844">
        <v>70111</v>
      </c>
      <c r="E160" s="808" t="s">
        <v>1695</v>
      </c>
      <c r="F160" s="844">
        <v>23510200</v>
      </c>
      <c r="G160" s="845" t="s">
        <v>266</v>
      </c>
      <c r="H160" s="846"/>
      <c r="I160" s="846">
        <v>500000</v>
      </c>
      <c r="J160" s="846"/>
      <c r="K160" s="846">
        <f t="shared" ref="K160:K165" si="9">M160</f>
        <v>300000</v>
      </c>
      <c r="L160" s="846"/>
      <c r="M160" s="846">
        <v>300000</v>
      </c>
      <c r="N160" s="846"/>
      <c r="O160" s="847"/>
    </row>
    <row r="161" spans="1:15" x14ac:dyDescent="0.25">
      <c r="A161" s="836" t="s">
        <v>413</v>
      </c>
      <c r="B161" s="814" t="s">
        <v>32</v>
      </c>
      <c r="C161" s="1039" t="s">
        <v>33</v>
      </c>
      <c r="D161" s="844">
        <v>70111</v>
      </c>
      <c r="E161" s="808" t="s">
        <v>1695</v>
      </c>
      <c r="F161" s="844">
        <v>23510200</v>
      </c>
      <c r="G161" s="845" t="s">
        <v>266</v>
      </c>
      <c r="H161" s="846"/>
      <c r="I161" s="846">
        <v>500000</v>
      </c>
      <c r="J161" s="846"/>
      <c r="K161" s="846">
        <f t="shared" si="9"/>
        <v>300000</v>
      </c>
      <c r="L161" s="846"/>
      <c r="M161" s="846">
        <v>300000</v>
      </c>
      <c r="N161" s="846"/>
      <c r="O161" s="847"/>
    </row>
    <row r="162" spans="1:15" x14ac:dyDescent="0.25">
      <c r="A162" s="836" t="s">
        <v>413</v>
      </c>
      <c r="B162" s="806" t="s">
        <v>15</v>
      </c>
      <c r="C162" s="1039" t="s">
        <v>436</v>
      </c>
      <c r="D162" s="844">
        <v>70111</v>
      </c>
      <c r="E162" s="808" t="s">
        <v>1695</v>
      </c>
      <c r="F162" s="844">
        <v>23510200</v>
      </c>
      <c r="G162" s="845" t="s">
        <v>266</v>
      </c>
      <c r="H162" s="846"/>
      <c r="I162" s="846">
        <v>600000</v>
      </c>
      <c r="J162" s="846"/>
      <c r="K162" s="846">
        <f t="shared" si="9"/>
        <v>350000</v>
      </c>
      <c r="L162" s="846"/>
      <c r="M162" s="846">
        <v>350000</v>
      </c>
      <c r="N162" s="846"/>
      <c r="O162" s="847"/>
    </row>
    <row r="163" spans="1:15" s="816" customFormat="1" x14ac:dyDescent="0.25">
      <c r="A163" s="836" t="s">
        <v>413</v>
      </c>
      <c r="B163" s="806" t="s">
        <v>19</v>
      </c>
      <c r="C163" s="1039" t="s">
        <v>20</v>
      </c>
      <c r="D163" s="844">
        <v>70111</v>
      </c>
      <c r="E163" s="808" t="s">
        <v>1695</v>
      </c>
      <c r="F163" s="844">
        <v>23510200</v>
      </c>
      <c r="G163" s="845" t="s">
        <v>266</v>
      </c>
      <c r="H163" s="846"/>
      <c r="I163" s="846">
        <v>100000</v>
      </c>
      <c r="J163" s="846"/>
      <c r="K163" s="846">
        <f t="shared" si="9"/>
        <v>100000</v>
      </c>
      <c r="L163" s="846"/>
      <c r="M163" s="846">
        <v>100000</v>
      </c>
      <c r="N163" s="846"/>
      <c r="O163" s="847"/>
    </row>
    <row r="164" spans="1:15" x14ac:dyDescent="0.25">
      <c r="A164" s="836" t="s">
        <v>413</v>
      </c>
      <c r="B164" s="806" t="s">
        <v>37</v>
      </c>
      <c r="C164" s="1039" t="s">
        <v>38</v>
      </c>
      <c r="D164" s="844">
        <v>70111</v>
      </c>
      <c r="E164" s="808" t="s">
        <v>1695</v>
      </c>
      <c r="F164" s="844">
        <v>23510200</v>
      </c>
      <c r="G164" s="845" t="s">
        <v>266</v>
      </c>
      <c r="H164" s="846"/>
      <c r="I164" s="846">
        <v>500000</v>
      </c>
      <c r="J164" s="846"/>
      <c r="K164" s="846">
        <f t="shared" si="9"/>
        <v>200000</v>
      </c>
      <c r="L164" s="846"/>
      <c r="M164" s="846">
        <v>200000</v>
      </c>
      <c r="N164" s="846"/>
      <c r="O164" s="847"/>
    </row>
    <row r="165" spans="1:15" x14ac:dyDescent="0.25">
      <c r="A165" s="836" t="s">
        <v>413</v>
      </c>
      <c r="B165" s="839"/>
      <c r="C165" s="968" t="s">
        <v>312</v>
      </c>
      <c r="D165" s="848"/>
      <c r="E165" s="849"/>
      <c r="F165" s="848"/>
      <c r="G165" s="848"/>
      <c r="H165" s="796">
        <v>875000</v>
      </c>
      <c r="I165" s="796">
        <v>3000000</v>
      </c>
      <c r="J165" s="796">
        <v>875000</v>
      </c>
      <c r="K165" s="796">
        <f t="shared" si="9"/>
        <v>1750000</v>
      </c>
      <c r="L165" s="821"/>
      <c r="M165" s="821">
        <f>SUM(M159:M164)</f>
        <v>1750000</v>
      </c>
      <c r="N165" s="821"/>
      <c r="O165" s="850"/>
    </row>
    <row r="166" spans="1:15" x14ac:dyDescent="0.25">
      <c r="A166" s="836"/>
      <c r="B166" s="842"/>
      <c r="C166" s="970"/>
      <c r="D166" s="851"/>
      <c r="E166" s="852"/>
      <c r="F166" s="851"/>
      <c r="G166" s="851"/>
      <c r="H166" s="797"/>
      <c r="I166" s="797"/>
      <c r="J166" s="797"/>
      <c r="K166" s="797"/>
      <c r="L166" s="826"/>
      <c r="M166" s="826"/>
      <c r="N166" s="826"/>
      <c r="O166" s="853"/>
    </row>
    <row r="167" spans="1:15" x14ac:dyDescent="0.25">
      <c r="A167" s="836"/>
      <c r="B167" s="842"/>
      <c r="C167" s="970"/>
      <c r="D167" s="851"/>
      <c r="E167" s="852"/>
      <c r="F167" s="851"/>
      <c r="G167" s="851"/>
      <c r="H167" s="797"/>
      <c r="I167" s="797"/>
      <c r="J167" s="797"/>
      <c r="K167" s="797"/>
      <c r="L167" s="826"/>
      <c r="M167" s="826"/>
      <c r="N167" s="826"/>
      <c r="O167" s="853"/>
    </row>
    <row r="168" spans="1:15" x14ac:dyDescent="0.25">
      <c r="B168" s="1127" t="s">
        <v>1396</v>
      </c>
      <c r="C168" s="1127"/>
      <c r="D168" s="1127"/>
      <c r="E168" s="1127"/>
      <c r="F168" s="1127"/>
      <c r="G168" s="1127"/>
      <c r="H168" s="1127"/>
      <c r="I168" s="1127"/>
      <c r="J168" s="1127"/>
      <c r="K168" s="1127"/>
      <c r="L168" s="1127"/>
      <c r="M168" s="1127"/>
      <c r="N168" s="1127"/>
      <c r="O168" s="1127"/>
    </row>
    <row r="169" spans="1:15" x14ac:dyDescent="0.25">
      <c r="B169" s="854" t="s">
        <v>1556</v>
      </c>
      <c r="C169" s="1041"/>
      <c r="D169" s="855"/>
      <c r="E169" s="855"/>
      <c r="F169" s="855"/>
      <c r="G169" s="855"/>
      <c r="H169" s="856"/>
      <c r="I169" s="856"/>
      <c r="J169" s="856"/>
      <c r="K169" s="856"/>
      <c r="L169" s="856"/>
      <c r="M169" s="856"/>
      <c r="N169" s="856"/>
      <c r="O169" s="857"/>
    </row>
    <row r="170" spans="1:15" s="800" customFormat="1" ht="45" x14ac:dyDescent="0.25">
      <c r="B170" s="1122" t="s">
        <v>971</v>
      </c>
      <c r="C170" s="1085" t="s">
        <v>939</v>
      </c>
      <c r="D170" s="1085" t="s">
        <v>1025</v>
      </c>
      <c r="E170" s="1124" t="s">
        <v>1026</v>
      </c>
      <c r="F170" s="1085" t="s">
        <v>1027</v>
      </c>
      <c r="G170" s="1120" t="s">
        <v>1028</v>
      </c>
      <c r="H170" s="801" t="s">
        <v>1868</v>
      </c>
      <c r="I170" s="802" t="s">
        <v>1839</v>
      </c>
      <c r="J170" s="801" t="s">
        <v>1868</v>
      </c>
      <c r="K170" s="1128" t="s">
        <v>1957</v>
      </c>
      <c r="L170" s="1128" t="s">
        <v>1956</v>
      </c>
      <c r="M170" s="802" t="s">
        <v>1905</v>
      </c>
      <c r="N170" s="1128" t="s">
        <v>1825</v>
      </c>
      <c r="O170" s="835" t="s">
        <v>1856</v>
      </c>
    </row>
    <row r="171" spans="1:15" s="800" customFormat="1" x14ac:dyDescent="0.25">
      <c r="B171" s="1123"/>
      <c r="C171" s="1086"/>
      <c r="D171" s="1086"/>
      <c r="E171" s="1125"/>
      <c r="F171" s="1086"/>
      <c r="G171" s="1121"/>
      <c r="H171" s="803"/>
      <c r="I171" s="803" t="s">
        <v>940</v>
      </c>
      <c r="J171" s="803"/>
      <c r="K171" s="1129"/>
      <c r="L171" s="1129"/>
      <c r="M171" s="803" t="s">
        <v>940</v>
      </c>
      <c r="N171" s="1129"/>
      <c r="O171" s="804"/>
    </row>
    <row r="172" spans="1:15" x14ac:dyDescent="0.25">
      <c r="A172" s="836" t="s">
        <v>414</v>
      </c>
      <c r="B172" s="809" t="s">
        <v>25</v>
      </c>
      <c r="C172" s="1039" t="s">
        <v>59</v>
      </c>
      <c r="D172" s="844">
        <v>70111</v>
      </c>
      <c r="E172" s="808" t="s">
        <v>1695</v>
      </c>
      <c r="F172" s="844">
        <v>23510200</v>
      </c>
      <c r="G172" s="845" t="s">
        <v>266</v>
      </c>
      <c r="H172" s="846"/>
      <c r="I172" s="846">
        <v>800000</v>
      </c>
      <c r="J172" s="846"/>
      <c r="K172" s="846">
        <f>M172</f>
        <v>500000</v>
      </c>
      <c r="L172" s="846"/>
      <c r="M172" s="846">
        <v>500000</v>
      </c>
      <c r="N172" s="846"/>
      <c r="O172" s="847"/>
    </row>
    <row r="173" spans="1:15" x14ac:dyDescent="0.25">
      <c r="A173" s="836" t="s">
        <v>414</v>
      </c>
      <c r="B173" s="806" t="s">
        <v>3</v>
      </c>
      <c r="C173" s="1039" t="s">
        <v>4</v>
      </c>
      <c r="D173" s="844">
        <v>70111</v>
      </c>
      <c r="E173" s="808" t="s">
        <v>1695</v>
      </c>
      <c r="F173" s="844">
        <v>23510200</v>
      </c>
      <c r="G173" s="845" t="s">
        <v>266</v>
      </c>
      <c r="H173" s="846"/>
      <c r="I173" s="846">
        <v>500000</v>
      </c>
      <c r="J173" s="846"/>
      <c r="K173" s="846">
        <f t="shared" ref="K173:K177" si="10">M173</f>
        <v>300000</v>
      </c>
      <c r="L173" s="846"/>
      <c r="M173" s="846">
        <v>300000</v>
      </c>
      <c r="N173" s="846"/>
      <c r="O173" s="847"/>
    </row>
    <row r="174" spans="1:15" x14ac:dyDescent="0.25">
      <c r="A174" s="836" t="s">
        <v>414</v>
      </c>
      <c r="B174" s="814" t="s">
        <v>32</v>
      </c>
      <c r="C174" s="1039" t="s">
        <v>33</v>
      </c>
      <c r="D174" s="844">
        <v>70111</v>
      </c>
      <c r="E174" s="808" t="s">
        <v>1695</v>
      </c>
      <c r="F174" s="844">
        <v>23510200</v>
      </c>
      <c r="G174" s="845" t="s">
        <v>266</v>
      </c>
      <c r="H174" s="846"/>
      <c r="I174" s="846">
        <v>500000</v>
      </c>
      <c r="J174" s="846"/>
      <c r="K174" s="846">
        <f t="shared" si="10"/>
        <v>300000</v>
      </c>
      <c r="L174" s="846"/>
      <c r="M174" s="846">
        <v>300000</v>
      </c>
      <c r="N174" s="846"/>
      <c r="O174" s="847"/>
    </row>
    <row r="175" spans="1:15" x14ac:dyDescent="0.25">
      <c r="A175" s="836" t="s">
        <v>414</v>
      </c>
      <c r="B175" s="806" t="s">
        <v>15</v>
      </c>
      <c r="C175" s="1039" t="s">
        <v>436</v>
      </c>
      <c r="D175" s="844">
        <v>70111</v>
      </c>
      <c r="E175" s="808" t="s">
        <v>1695</v>
      </c>
      <c r="F175" s="844">
        <v>23510200</v>
      </c>
      <c r="G175" s="845" t="s">
        <v>266</v>
      </c>
      <c r="H175" s="846"/>
      <c r="I175" s="846">
        <v>600000</v>
      </c>
      <c r="J175" s="846"/>
      <c r="K175" s="846">
        <f t="shared" si="10"/>
        <v>350000</v>
      </c>
      <c r="L175" s="846"/>
      <c r="M175" s="846">
        <v>350000</v>
      </c>
      <c r="N175" s="846"/>
      <c r="O175" s="847"/>
    </row>
    <row r="176" spans="1:15" x14ac:dyDescent="0.25">
      <c r="A176" s="836" t="s">
        <v>414</v>
      </c>
      <c r="B176" s="806" t="s">
        <v>19</v>
      </c>
      <c r="C176" s="1039" t="s">
        <v>20</v>
      </c>
      <c r="D176" s="844">
        <v>70111</v>
      </c>
      <c r="E176" s="808" t="s">
        <v>1695</v>
      </c>
      <c r="F176" s="844">
        <v>23510200</v>
      </c>
      <c r="G176" s="845" t="s">
        <v>266</v>
      </c>
      <c r="H176" s="846"/>
      <c r="I176" s="846">
        <v>100000</v>
      </c>
      <c r="J176" s="846"/>
      <c r="K176" s="846">
        <f t="shared" si="10"/>
        <v>100000</v>
      </c>
      <c r="L176" s="846"/>
      <c r="M176" s="846">
        <v>100000</v>
      </c>
      <c r="N176" s="846"/>
      <c r="O176" s="847"/>
    </row>
    <row r="177" spans="1:15" x14ac:dyDescent="0.25">
      <c r="A177" s="836" t="s">
        <v>414</v>
      </c>
      <c r="B177" s="806" t="s">
        <v>37</v>
      </c>
      <c r="C177" s="1039" t="s">
        <v>38</v>
      </c>
      <c r="D177" s="844">
        <v>70111</v>
      </c>
      <c r="E177" s="808" t="s">
        <v>1695</v>
      </c>
      <c r="F177" s="844">
        <v>23510200</v>
      </c>
      <c r="G177" s="845" t="s">
        <v>266</v>
      </c>
      <c r="H177" s="846"/>
      <c r="I177" s="846">
        <v>500000</v>
      </c>
      <c r="J177" s="846"/>
      <c r="K177" s="846">
        <f t="shared" si="10"/>
        <v>200000</v>
      </c>
      <c r="L177" s="846"/>
      <c r="M177" s="846">
        <v>200000</v>
      </c>
      <c r="N177" s="846"/>
      <c r="O177" s="847"/>
    </row>
    <row r="178" spans="1:15" x14ac:dyDescent="0.25">
      <c r="A178" s="836" t="s">
        <v>414</v>
      </c>
      <c r="B178" s="839"/>
      <c r="C178" s="968" t="s">
        <v>312</v>
      </c>
      <c r="D178" s="848"/>
      <c r="E178" s="849"/>
      <c r="F178" s="848"/>
      <c r="G178" s="848"/>
      <c r="H178" s="796">
        <v>875000</v>
      </c>
      <c r="I178" s="796">
        <v>3000000</v>
      </c>
      <c r="J178" s="796">
        <v>875000</v>
      </c>
      <c r="K178" s="796">
        <f>SUM(K172:K177)</f>
        <v>1750000</v>
      </c>
      <c r="L178" s="821"/>
      <c r="M178" s="821">
        <f>SUM(M172:M177)</f>
        <v>1750000</v>
      </c>
      <c r="N178" s="821"/>
      <c r="O178" s="850"/>
    </row>
    <row r="179" spans="1:15" x14ac:dyDescent="0.25">
      <c r="A179" s="836"/>
      <c r="B179" s="842"/>
      <c r="C179" s="970"/>
      <c r="D179" s="851"/>
      <c r="E179" s="852"/>
      <c r="F179" s="851"/>
      <c r="G179" s="851"/>
      <c r="H179" s="797"/>
      <c r="I179" s="797"/>
      <c r="J179" s="797"/>
      <c r="K179" s="797"/>
      <c r="L179" s="826"/>
      <c r="M179" s="826"/>
      <c r="N179" s="826"/>
      <c r="O179" s="853"/>
    </row>
    <row r="180" spans="1:15" x14ac:dyDescent="0.25">
      <c r="A180" s="836"/>
      <c r="B180" s="842"/>
      <c r="C180" s="970"/>
      <c r="D180" s="851"/>
      <c r="E180" s="852"/>
      <c r="F180" s="851"/>
      <c r="G180" s="851"/>
      <c r="H180" s="797"/>
      <c r="I180" s="797"/>
      <c r="J180" s="797"/>
      <c r="K180" s="797"/>
      <c r="L180" s="826"/>
      <c r="M180" s="826"/>
      <c r="N180" s="826"/>
      <c r="O180" s="853"/>
    </row>
    <row r="181" spans="1:15" x14ac:dyDescent="0.25">
      <c r="B181" s="1127" t="s">
        <v>1396</v>
      </c>
      <c r="C181" s="1127"/>
      <c r="D181" s="1127"/>
      <c r="E181" s="1127"/>
      <c r="F181" s="1127"/>
      <c r="G181" s="1127"/>
      <c r="H181" s="1127"/>
      <c r="I181" s="1127"/>
      <c r="J181" s="1127"/>
      <c r="K181" s="1127"/>
      <c r="L181" s="1127"/>
      <c r="M181" s="1127"/>
      <c r="N181" s="1127"/>
      <c r="O181" s="1127"/>
    </row>
    <row r="182" spans="1:15" x14ac:dyDescent="0.25">
      <c r="B182" s="854" t="s">
        <v>1557</v>
      </c>
      <c r="C182" s="1041"/>
      <c r="D182" s="855"/>
      <c r="E182" s="855"/>
      <c r="F182" s="855"/>
      <c r="G182" s="855"/>
      <c r="H182" s="856"/>
      <c r="I182" s="856"/>
      <c r="J182" s="856"/>
      <c r="K182" s="856"/>
      <c r="L182" s="856"/>
      <c r="M182" s="856"/>
      <c r="N182" s="856"/>
      <c r="O182" s="857"/>
    </row>
    <row r="183" spans="1:15" s="800" customFormat="1" ht="45" x14ac:dyDescent="0.25">
      <c r="B183" s="1122" t="s">
        <v>971</v>
      </c>
      <c r="C183" s="1085" t="s">
        <v>939</v>
      </c>
      <c r="D183" s="1085" t="s">
        <v>1025</v>
      </c>
      <c r="E183" s="1124" t="s">
        <v>1026</v>
      </c>
      <c r="F183" s="1085" t="s">
        <v>1027</v>
      </c>
      <c r="G183" s="1120" t="s">
        <v>1028</v>
      </c>
      <c r="H183" s="801" t="s">
        <v>1868</v>
      </c>
      <c r="I183" s="802" t="s">
        <v>1839</v>
      </c>
      <c r="J183" s="801" t="s">
        <v>1868</v>
      </c>
      <c r="K183" s="1128" t="s">
        <v>1957</v>
      </c>
      <c r="L183" s="1128" t="s">
        <v>1956</v>
      </c>
      <c r="M183" s="802" t="s">
        <v>1905</v>
      </c>
      <c r="N183" s="1128" t="s">
        <v>1825</v>
      </c>
      <c r="O183" s="835" t="s">
        <v>1856</v>
      </c>
    </row>
    <row r="184" spans="1:15" s="800" customFormat="1" x14ac:dyDescent="0.25">
      <c r="B184" s="1123"/>
      <c r="C184" s="1086"/>
      <c r="D184" s="1086"/>
      <c r="E184" s="1125"/>
      <c r="F184" s="1086"/>
      <c r="G184" s="1121"/>
      <c r="H184" s="803"/>
      <c r="I184" s="803" t="s">
        <v>940</v>
      </c>
      <c r="J184" s="803"/>
      <c r="K184" s="1129"/>
      <c r="L184" s="1129"/>
      <c r="M184" s="803" t="s">
        <v>940</v>
      </c>
      <c r="N184" s="1129"/>
      <c r="O184" s="804"/>
    </row>
    <row r="185" spans="1:15" x14ac:dyDescent="0.25">
      <c r="A185" s="836" t="s">
        <v>1329</v>
      </c>
      <c r="B185" s="809" t="s">
        <v>25</v>
      </c>
      <c r="C185" s="1039" t="s">
        <v>59</v>
      </c>
      <c r="D185" s="844">
        <v>70111</v>
      </c>
      <c r="E185" s="808" t="s">
        <v>1695</v>
      </c>
      <c r="F185" s="844">
        <v>23510200</v>
      </c>
      <c r="G185" s="845" t="s">
        <v>266</v>
      </c>
      <c r="H185" s="846"/>
      <c r="I185" s="846">
        <v>800000</v>
      </c>
      <c r="J185" s="846"/>
      <c r="K185" s="846">
        <f>M185</f>
        <v>500000</v>
      </c>
      <c r="L185" s="846"/>
      <c r="M185" s="846">
        <v>500000</v>
      </c>
      <c r="N185" s="846"/>
      <c r="O185" s="847"/>
    </row>
    <row r="186" spans="1:15" x14ac:dyDescent="0.25">
      <c r="A186" s="836" t="s">
        <v>1329</v>
      </c>
      <c r="B186" s="806" t="s">
        <v>3</v>
      </c>
      <c r="C186" s="1039" t="s">
        <v>4</v>
      </c>
      <c r="D186" s="844">
        <v>70111</v>
      </c>
      <c r="E186" s="808" t="s">
        <v>1695</v>
      </c>
      <c r="F186" s="844">
        <v>23510200</v>
      </c>
      <c r="G186" s="845" t="s">
        <v>266</v>
      </c>
      <c r="H186" s="846"/>
      <c r="I186" s="846">
        <v>500000</v>
      </c>
      <c r="J186" s="846"/>
      <c r="K186" s="846">
        <f t="shared" ref="K186:K190" si="11">M186</f>
        <v>300000</v>
      </c>
      <c r="L186" s="846"/>
      <c r="M186" s="846">
        <v>300000</v>
      </c>
      <c r="N186" s="846"/>
      <c r="O186" s="847"/>
    </row>
    <row r="187" spans="1:15" x14ac:dyDescent="0.25">
      <c r="A187" s="836" t="s">
        <v>1329</v>
      </c>
      <c r="B187" s="814" t="s">
        <v>32</v>
      </c>
      <c r="C187" s="1039" t="s">
        <v>33</v>
      </c>
      <c r="D187" s="844">
        <v>70111</v>
      </c>
      <c r="E187" s="808" t="s">
        <v>1695</v>
      </c>
      <c r="F187" s="844">
        <v>23510200</v>
      </c>
      <c r="G187" s="845" t="s">
        <v>266</v>
      </c>
      <c r="H187" s="846"/>
      <c r="I187" s="846">
        <v>500000</v>
      </c>
      <c r="J187" s="846"/>
      <c r="K187" s="846">
        <f t="shared" si="11"/>
        <v>300000</v>
      </c>
      <c r="L187" s="846"/>
      <c r="M187" s="846">
        <v>300000</v>
      </c>
      <c r="N187" s="846"/>
      <c r="O187" s="847"/>
    </row>
    <row r="188" spans="1:15" x14ac:dyDescent="0.25">
      <c r="A188" s="836" t="s">
        <v>1329</v>
      </c>
      <c r="B188" s="806" t="s">
        <v>15</v>
      </c>
      <c r="C188" s="1039" t="s">
        <v>436</v>
      </c>
      <c r="D188" s="844">
        <v>70111</v>
      </c>
      <c r="E188" s="808" t="s">
        <v>1695</v>
      </c>
      <c r="F188" s="844">
        <v>23510200</v>
      </c>
      <c r="G188" s="845" t="s">
        <v>266</v>
      </c>
      <c r="H188" s="846"/>
      <c r="I188" s="846">
        <v>600000</v>
      </c>
      <c r="J188" s="846"/>
      <c r="K188" s="846">
        <f t="shared" si="11"/>
        <v>350000</v>
      </c>
      <c r="L188" s="846"/>
      <c r="M188" s="846">
        <v>350000</v>
      </c>
      <c r="N188" s="846"/>
      <c r="O188" s="847"/>
    </row>
    <row r="189" spans="1:15" x14ac:dyDescent="0.25">
      <c r="A189" s="836" t="s">
        <v>1329</v>
      </c>
      <c r="B189" s="806" t="s">
        <v>19</v>
      </c>
      <c r="C189" s="1039" t="s">
        <v>20</v>
      </c>
      <c r="D189" s="844">
        <v>70111</v>
      </c>
      <c r="E189" s="808" t="s">
        <v>1695</v>
      </c>
      <c r="F189" s="844">
        <v>23510200</v>
      </c>
      <c r="G189" s="845" t="s">
        <v>266</v>
      </c>
      <c r="H189" s="846"/>
      <c r="I189" s="846">
        <v>100000</v>
      </c>
      <c r="J189" s="846"/>
      <c r="K189" s="846">
        <f t="shared" si="11"/>
        <v>100000</v>
      </c>
      <c r="L189" s="846"/>
      <c r="M189" s="846">
        <v>100000</v>
      </c>
      <c r="N189" s="846"/>
      <c r="O189" s="847"/>
    </row>
    <row r="190" spans="1:15" x14ac:dyDescent="0.25">
      <c r="A190" s="836" t="s">
        <v>1329</v>
      </c>
      <c r="B190" s="806" t="s">
        <v>37</v>
      </c>
      <c r="C190" s="1039" t="s">
        <v>38</v>
      </c>
      <c r="D190" s="844">
        <v>70111</v>
      </c>
      <c r="E190" s="808" t="s">
        <v>1695</v>
      </c>
      <c r="F190" s="844">
        <v>23510200</v>
      </c>
      <c r="G190" s="845" t="s">
        <v>266</v>
      </c>
      <c r="H190" s="846"/>
      <c r="I190" s="846">
        <v>500000</v>
      </c>
      <c r="J190" s="846"/>
      <c r="K190" s="846">
        <f t="shared" si="11"/>
        <v>200000</v>
      </c>
      <c r="L190" s="846"/>
      <c r="M190" s="846">
        <v>200000</v>
      </c>
      <c r="N190" s="846"/>
      <c r="O190" s="847"/>
    </row>
    <row r="191" spans="1:15" x14ac:dyDescent="0.25">
      <c r="A191" s="836" t="s">
        <v>1329</v>
      </c>
      <c r="B191" s="839"/>
      <c r="C191" s="968" t="s">
        <v>312</v>
      </c>
      <c r="D191" s="848"/>
      <c r="E191" s="849"/>
      <c r="F191" s="848"/>
      <c r="G191" s="848"/>
      <c r="H191" s="796">
        <v>875000</v>
      </c>
      <c r="I191" s="796">
        <v>3000000</v>
      </c>
      <c r="J191" s="796">
        <v>875000</v>
      </c>
      <c r="K191" s="796">
        <f>SUM(K185:K190)</f>
        <v>1750000</v>
      </c>
      <c r="L191" s="821"/>
      <c r="M191" s="821">
        <f>SUM(M185:M190)</f>
        <v>1750000</v>
      </c>
      <c r="N191" s="821"/>
      <c r="O191" s="850"/>
    </row>
    <row r="192" spans="1:15" x14ac:dyDescent="0.25">
      <c r="A192" s="836"/>
      <c r="B192" s="842"/>
      <c r="C192" s="970"/>
      <c r="D192" s="851"/>
      <c r="E192" s="852"/>
      <c r="F192" s="851"/>
      <c r="G192" s="851"/>
      <c r="H192" s="797"/>
      <c r="I192" s="797"/>
      <c r="J192" s="797"/>
      <c r="K192" s="797"/>
      <c r="L192" s="826"/>
      <c r="M192" s="826"/>
      <c r="N192" s="826"/>
      <c r="O192" s="853"/>
    </row>
    <row r="193" spans="1:15" x14ac:dyDescent="0.25">
      <c r="A193" s="836"/>
      <c r="B193" s="842"/>
      <c r="C193" s="970"/>
      <c r="D193" s="851"/>
      <c r="E193" s="852"/>
      <c r="F193" s="851"/>
      <c r="G193" s="851"/>
      <c r="H193" s="797"/>
      <c r="I193" s="797"/>
      <c r="J193" s="797"/>
      <c r="K193" s="797"/>
      <c r="L193" s="826"/>
      <c r="M193" s="826"/>
      <c r="N193" s="826"/>
      <c r="O193" s="853"/>
    </row>
    <row r="194" spans="1:15" x14ac:dyDescent="0.25">
      <c r="B194" s="1127" t="s">
        <v>1396</v>
      </c>
      <c r="C194" s="1127"/>
      <c r="D194" s="1127"/>
      <c r="E194" s="1127"/>
      <c r="F194" s="1127"/>
      <c r="G194" s="1127"/>
      <c r="H194" s="1127"/>
      <c r="I194" s="1127"/>
      <c r="J194" s="1127"/>
      <c r="K194" s="1127"/>
      <c r="L194" s="1127"/>
      <c r="M194" s="1127"/>
      <c r="N194" s="1127"/>
      <c r="O194" s="1127"/>
    </row>
    <row r="195" spans="1:15" x14ac:dyDescent="0.25">
      <c r="B195" s="854" t="s">
        <v>1558</v>
      </c>
      <c r="C195" s="1041"/>
      <c r="D195" s="855"/>
      <c r="E195" s="855"/>
      <c r="F195" s="855"/>
      <c r="G195" s="855"/>
      <c r="H195" s="856"/>
      <c r="I195" s="856"/>
      <c r="J195" s="856"/>
      <c r="K195" s="856"/>
      <c r="L195" s="856"/>
      <c r="M195" s="856"/>
      <c r="N195" s="856"/>
      <c r="O195" s="857"/>
    </row>
    <row r="196" spans="1:15" s="800" customFormat="1" ht="45" x14ac:dyDescent="0.25">
      <c r="B196" s="1122" t="s">
        <v>971</v>
      </c>
      <c r="C196" s="1085" t="s">
        <v>939</v>
      </c>
      <c r="D196" s="1085" t="s">
        <v>1025</v>
      </c>
      <c r="E196" s="1124" t="s">
        <v>1026</v>
      </c>
      <c r="F196" s="1085" t="s">
        <v>1027</v>
      </c>
      <c r="G196" s="1120" t="s">
        <v>1028</v>
      </c>
      <c r="H196" s="801" t="s">
        <v>1868</v>
      </c>
      <c r="I196" s="802" t="s">
        <v>1839</v>
      </c>
      <c r="J196" s="801" t="s">
        <v>1868</v>
      </c>
      <c r="K196" s="1128" t="s">
        <v>1957</v>
      </c>
      <c r="L196" s="1128" t="s">
        <v>1956</v>
      </c>
      <c r="M196" s="802" t="s">
        <v>1905</v>
      </c>
      <c r="N196" s="1128" t="s">
        <v>1825</v>
      </c>
      <c r="O196" s="835" t="s">
        <v>1856</v>
      </c>
    </row>
    <row r="197" spans="1:15" s="800" customFormat="1" x14ac:dyDescent="0.25">
      <c r="B197" s="1123"/>
      <c r="C197" s="1086"/>
      <c r="D197" s="1086"/>
      <c r="E197" s="1125"/>
      <c r="F197" s="1086"/>
      <c r="G197" s="1121"/>
      <c r="H197" s="803"/>
      <c r="I197" s="803" t="s">
        <v>940</v>
      </c>
      <c r="J197" s="803"/>
      <c r="K197" s="1129"/>
      <c r="L197" s="1129"/>
      <c r="M197" s="803" t="s">
        <v>940</v>
      </c>
      <c r="N197" s="1129"/>
      <c r="O197" s="804"/>
    </row>
    <row r="198" spans="1:15" x14ac:dyDescent="0.25">
      <c r="A198" s="836" t="s">
        <v>1330</v>
      </c>
      <c r="B198" s="809" t="s">
        <v>25</v>
      </c>
      <c r="C198" s="1039" t="s">
        <v>59</v>
      </c>
      <c r="D198" s="844">
        <v>70111</v>
      </c>
      <c r="E198" s="808" t="s">
        <v>1695</v>
      </c>
      <c r="F198" s="844">
        <v>23510200</v>
      </c>
      <c r="G198" s="845" t="s">
        <v>266</v>
      </c>
      <c r="H198" s="846"/>
      <c r="I198" s="846">
        <v>800000</v>
      </c>
      <c r="J198" s="846"/>
      <c r="K198" s="846">
        <f>M198</f>
        <v>500000</v>
      </c>
      <c r="L198" s="846"/>
      <c r="M198" s="846">
        <v>500000</v>
      </c>
      <c r="N198" s="846"/>
      <c r="O198" s="847"/>
    </row>
    <row r="199" spans="1:15" x14ac:dyDescent="0.25">
      <c r="A199" s="836" t="s">
        <v>1330</v>
      </c>
      <c r="B199" s="806" t="s">
        <v>3</v>
      </c>
      <c r="C199" s="1039" t="s">
        <v>4</v>
      </c>
      <c r="D199" s="844">
        <v>70111</v>
      </c>
      <c r="E199" s="808" t="s">
        <v>1695</v>
      </c>
      <c r="F199" s="844">
        <v>23510200</v>
      </c>
      <c r="G199" s="845" t="s">
        <v>266</v>
      </c>
      <c r="H199" s="846"/>
      <c r="I199" s="846">
        <v>500000</v>
      </c>
      <c r="J199" s="846"/>
      <c r="K199" s="846">
        <f t="shared" ref="K199:K203" si="12">M199</f>
        <v>300000</v>
      </c>
      <c r="L199" s="846"/>
      <c r="M199" s="846">
        <v>300000</v>
      </c>
      <c r="N199" s="846"/>
      <c r="O199" s="847"/>
    </row>
    <row r="200" spans="1:15" x14ac:dyDescent="0.25">
      <c r="A200" s="836" t="s">
        <v>1330</v>
      </c>
      <c r="B200" s="814" t="s">
        <v>32</v>
      </c>
      <c r="C200" s="1039" t="s">
        <v>33</v>
      </c>
      <c r="D200" s="844">
        <v>70111</v>
      </c>
      <c r="E200" s="808" t="s">
        <v>1695</v>
      </c>
      <c r="F200" s="844">
        <v>23510200</v>
      </c>
      <c r="G200" s="845" t="s">
        <v>266</v>
      </c>
      <c r="H200" s="846"/>
      <c r="I200" s="846">
        <v>500000</v>
      </c>
      <c r="J200" s="846"/>
      <c r="K200" s="846">
        <f t="shared" si="12"/>
        <v>300000</v>
      </c>
      <c r="L200" s="846"/>
      <c r="M200" s="846">
        <v>300000</v>
      </c>
      <c r="N200" s="846"/>
      <c r="O200" s="847"/>
    </row>
    <row r="201" spans="1:15" x14ac:dyDescent="0.25">
      <c r="A201" s="836" t="s">
        <v>1330</v>
      </c>
      <c r="B201" s="806" t="s">
        <v>15</v>
      </c>
      <c r="C201" s="1039" t="s">
        <v>436</v>
      </c>
      <c r="D201" s="844">
        <v>70111</v>
      </c>
      <c r="E201" s="808" t="s">
        <v>1695</v>
      </c>
      <c r="F201" s="844">
        <v>23510200</v>
      </c>
      <c r="G201" s="845" t="s">
        <v>266</v>
      </c>
      <c r="H201" s="846"/>
      <c r="I201" s="846">
        <v>600000</v>
      </c>
      <c r="J201" s="846"/>
      <c r="K201" s="846">
        <f t="shared" si="12"/>
        <v>350000</v>
      </c>
      <c r="L201" s="846"/>
      <c r="M201" s="846">
        <v>350000</v>
      </c>
      <c r="N201" s="846"/>
      <c r="O201" s="847"/>
    </row>
    <row r="202" spans="1:15" x14ac:dyDescent="0.25">
      <c r="A202" s="836" t="s">
        <v>1330</v>
      </c>
      <c r="B202" s="806" t="s">
        <v>19</v>
      </c>
      <c r="C202" s="1039" t="s">
        <v>20</v>
      </c>
      <c r="D202" s="844">
        <v>70111</v>
      </c>
      <c r="E202" s="808" t="s">
        <v>1695</v>
      </c>
      <c r="F202" s="844">
        <v>23510200</v>
      </c>
      <c r="G202" s="845" t="s">
        <v>266</v>
      </c>
      <c r="H202" s="846"/>
      <c r="I202" s="846">
        <v>100000</v>
      </c>
      <c r="J202" s="846"/>
      <c r="K202" s="846">
        <f t="shared" si="12"/>
        <v>100000</v>
      </c>
      <c r="L202" s="846"/>
      <c r="M202" s="846">
        <v>100000</v>
      </c>
      <c r="N202" s="846"/>
      <c r="O202" s="847"/>
    </row>
    <row r="203" spans="1:15" x14ac:dyDescent="0.25">
      <c r="A203" s="836" t="s">
        <v>1330</v>
      </c>
      <c r="B203" s="806" t="s">
        <v>37</v>
      </c>
      <c r="C203" s="1039" t="s">
        <v>38</v>
      </c>
      <c r="D203" s="844">
        <v>70111</v>
      </c>
      <c r="E203" s="808" t="s">
        <v>1695</v>
      </c>
      <c r="F203" s="844">
        <v>23510200</v>
      </c>
      <c r="G203" s="845" t="s">
        <v>266</v>
      </c>
      <c r="H203" s="846"/>
      <c r="I203" s="846">
        <v>500000</v>
      </c>
      <c r="J203" s="846"/>
      <c r="K203" s="846">
        <f t="shared" si="12"/>
        <v>200000</v>
      </c>
      <c r="L203" s="846"/>
      <c r="M203" s="846">
        <v>200000</v>
      </c>
      <c r="N203" s="846"/>
      <c r="O203" s="847"/>
    </row>
    <row r="204" spans="1:15" x14ac:dyDescent="0.25">
      <c r="A204" s="836" t="s">
        <v>1330</v>
      </c>
      <c r="B204" s="839"/>
      <c r="C204" s="968" t="s">
        <v>312</v>
      </c>
      <c r="D204" s="848"/>
      <c r="E204" s="849"/>
      <c r="F204" s="848"/>
      <c r="G204" s="848"/>
      <c r="H204" s="796">
        <v>875000</v>
      </c>
      <c r="I204" s="796">
        <v>3000000</v>
      </c>
      <c r="J204" s="796">
        <v>875000</v>
      </c>
      <c r="K204" s="796">
        <f>SUM(K198:K203)</f>
        <v>1750000</v>
      </c>
      <c r="L204" s="821"/>
      <c r="M204" s="821">
        <f>SUM(M198:M203)</f>
        <v>1750000</v>
      </c>
      <c r="N204" s="821"/>
      <c r="O204" s="850"/>
    </row>
    <row r="205" spans="1:15" x14ac:dyDescent="0.25">
      <c r="A205" s="836"/>
      <c r="B205" s="842"/>
      <c r="C205" s="970"/>
      <c r="D205" s="851"/>
      <c r="E205" s="852"/>
      <c r="F205" s="851"/>
      <c r="G205" s="851"/>
      <c r="H205" s="797"/>
      <c r="I205" s="797"/>
      <c r="J205" s="797"/>
      <c r="K205" s="797"/>
      <c r="L205" s="826"/>
      <c r="M205" s="826"/>
      <c r="N205" s="826"/>
      <c r="O205" s="853"/>
    </row>
    <row r="206" spans="1:15" x14ac:dyDescent="0.25">
      <c r="A206" s="836"/>
      <c r="B206" s="842"/>
      <c r="C206" s="970"/>
      <c r="D206" s="851"/>
      <c r="E206" s="852"/>
      <c r="F206" s="851"/>
      <c r="G206" s="851"/>
      <c r="H206" s="797"/>
      <c r="I206" s="797"/>
      <c r="J206" s="797"/>
      <c r="K206" s="797"/>
      <c r="L206" s="826"/>
      <c r="M206" s="826"/>
      <c r="N206" s="826"/>
      <c r="O206" s="853"/>
    </row>
    <row r="207" spans="1:15" x14ac:dyDescent="0.25">
      <c r="B207" s="1127" t="s">
        <v>1396</v>
      </c>
      <c r="C207" s="1127"/>
      <c r="D207" s="1127"/>
      <c r="E207" s="1127"/>
      <c r="F207" s="1127"/>
      <c r="G207" s="1127"/>
      <c r="H207" s="1127"/>
      <c r="I207" s="1127"/>
      <c r="J207" s="1127"/>
      <c r="K207" s="1127"/>
      <c r="L207" s="1127"/>
      <c r="M207" s="1127"/>
      <c r="N207" s="1127"/>
      <c r="O207" s="1127"/>
    </row>
    <row r="208" spans="1:15" x14ac:dyDescent="0.25">
      <c r="B208" s="854" t="s">
        <v>1559</v>
      </c>
      <c r="C208" s="1041"/>
      <c r="D208" s="855"/>
      <c r="E208" s="855"/>
      <c r="F208" s="855"/>
      <c r="G208" s="855"/>
      <c r="H208" s="856"/>
      <c r="I208" s="856"/>
      <c r="J208" s="856"/>
      <c r="K208" s="856"/>
      <c r="L208" s="856"/>
      <c r="M208" s="856"/>
      <c r="N208" s="856"/>
      <c r="O208" s="857"/>
    </row>
    <row r="209" spans="1:15" s="800" customFormat="1" ht="45" x14ac:dyDescent="0.25">
      <c r="B209" s="1122" t="s">
        <v>971</v>
      </c>
      <c r="C209" s="1085" t="s">
        <v>939</v>
      </c>
      <c r="D209" s="1085" t="s">
        <v>1025</v>
      </c>
      <c r="E209" s="1124" t="s">
        <v>1026</v>
      </c>
      <c r="F209" s="1085" t="s">
        <v>1027</v>
      </c>
      <c r="G209" s="1120" t="s">
        <v>1028</v>
      </c>
      <c r="H209" s="801" t="s">
        <v>1868</v>
      </c>
      <c r="I209" s="802" t="s">
        <v>1839</v>
      </c>
      <c r="J209" s="801" t="s">
        <v>1868</v>
      </c>
      <c r="K209" s="1128" t="s">
        <v>1957</v>
      </c>
      <c r="L209" s="1128" t="s">
        <v>1956</v>
      </c>
      <c r="M209" s="802" t="s">
        <v>1905</v>
      </c>
      <c r="N209" s="1128" t="s">
        <v>1825</v>
      </c>
      <c r="O209" s="835" t="s">
        <v>1856</v>
      </c>
    </row>
    <row r="210" spans="1:15" s="800" customFormat="1" x14ac:dyDescent="0.25">
      <c r="B210" s="1123"/>
      <c r="C210" s="1086"/>
      <c r="D210" s="1086"/>
      <c r="E210" s="1125"/>
      <c r="F210" s="1086"/>
      <c r="G210" s="1121"/>
      <c r="H210" s="803"/>
      <c r="I210" s="803" t="s">
        <v>940</v>
      </c>
      <c r="J210" s="803"/>
      <c r="K210" s="1129"/>
      <c r="L210" s="1129"/>
      <c r="M210" s="803" t="s">
        <v>940</v>
      </c>
      <c r="N210" s="1129"/>
      <c r="O210" s="804"/>
    </row>
    <row r="211" spans="1:15" x14ac:dyDescent="0.25">
      <c r="A211" s="836" t="s">
        <v>1331</v>
      </c>
      <c r="B211" s="807" t="s">
        <v>25</v>
      </c>
      <c r="C211" s="1039" t="s">
        <v>59</v>
      </c>
      <c r="D211" s="844">
        <v>70111</v>
      </c>
      <c r="E211" s="808" t="s">
        <v>1695</v>
      </c>
      <c r="F211" s="844">
        <v>23510200</v>
      </c>
      <c r="G211" s="845" t="s">
        <v>266</v>
      </c>
      <c r="H211" s="846"/>
      <c r="I211" s="846">
        <v>800000</v>
      </c>
      <c r="J211" s="846"/>
      <c r="K211" s="846">
        <f>M211</f>
        <v>500000</v>
      </c>
      <c r="L211" s="846"/>
      <c r="M211" s="846">
        <v>500000</v>
      </c>
      <c r="N211" s="846"/>
      <c r="O211" s="859"/>
    </row>
    <row r="212" spans="1:15" x14ac:dyDescent="0.25">
      <c r="A212" s="836" t="s">
        <v>1331</v>
      </c>
      <c r="B212" s="814" t="s">
        <v>3</v>
      </c>
      <c r="C212" s="1039" t="s">
        <v>4</v>
      </c>
      <c r="D212" s="844">
        <v>70111</v>
      </c>
      <c r="E212" s="808" t="s">
        <v>1695</v>
      </c>
      <c r="F212" s="844">
        <v>23510200</v>
      </c>
      <c r="G212" s="845" t="s">
        <v>266</v>
      </c>
      <c r="H212" s="846"/>
      <c r="I212" s="846">
        <v>500000</v>
      </c>
      <c r="J212" s="846"/>
      <c r="K212" s="846">
        <f t="shared" ref="K212:K216" si="13">M212</f>
        <v>300000</v>
      </c>
      <c r="L212" s="846"/>
      <c r="M212" s="846">
        <v>300000</v>
      </c>
      <c r="N212" s="846"/>
      <c r="O212" s="859"/>
    </row>
    <row r="213" spans="1:15" x14ac:dyDescent="0.25">
      <c r="A213" s="836" t="s">
        <v>1331</v>
      </c>
      <c r="B213" s="814" t="s">
        <v>32</v>
      </c>
      <c r="C213" s="1039" t="s">
        <v>33</v>
      </c>
      <c r="D213" s="844">
        <v>70111</v>
      </c>
      <c r="E213" s="808" t="s">
        <v>1695</v>
      </c>
      <c r="F213" s="844">
        <v>23510200</v>
      </c>
      <c r="G213" s="845" t="s">
        <v>266</v>
      </c>
      <c r="H213" s="846"/>
      <c r="I213" s="846">
        <v>500000</v>
      </c>
      <c r="J213" s="846"/>
      <c r="K213" s="846">
        <f t="shared" si="13"/>
        <v>300000</v>
      </c>
      <c r="L213" s="846"/>
      <c r="M213" s="846">
        <v>300000</v>
      </c>
      <c r="N213" s="846"/>
      <c r="O213" s="859"/>
    </row>
    <row r="214" spans="1:15" x14ac:dyDescent="0.25">
      <c r="A214" s="836" t="s">
        <v>1331</v>
      </c>
      <c r="B214" s="814" t="s">
        <v>15</v>
      </c>
      <c r="C214" s="1039" t="s">
        <v>436</v>
      </c>
      <c r="D214" s="844">
        <v>70111</v>
      </c>
      <c r="E214" s="808" t="s">
        <v>1695</v>
      </c>
      <c r="F214" s="844">
        <v>23510200</v>
      </c>
      <c r="G214" s="845" t="s">
        <v>266</v>
      </c>
      <c r="H214" s="846"/>
      <c r="I214" s="846">
        <v>600000</v>
      </c>
      <c r="J214" s="846"/>
      <c r="K214" s="846">
        <f t="shared" si="13"/>
        <v>350000</v>
      </c>
      <c r="L214" s="846"/>
      <c r="M214" s="846">
        <v>350000</v>
      </c>
      <c r="N214" s="846"/>
      <c r="O214" s="859"/>
    </row>
    <row r="215" spans="1:15" x14ac:dyDescent="0.25">
      <c r="A215" s="836" t="s">
        <v>1331</v>
      </c>
      <c r="B215" s="814" t="s">
        <v>19</v>
      </c>
      <c r="C215" s="1039" t="s">
        <v>20</v>
      </c>
      <c r="D215" s="844">
        <v>70111</v>
      </c>
      <c r="E215" s="808" t="s">
        <v>1695</v>
      </c>
      <c r="F215" s="844">
        <v>23510200</v>
      </c>
      <c r="G215" s="845" t="s">
        <v>266</v>
      </c>
      <c r="H215" s="846"/>
      <c r="I215" s="846">
        <v>100000</v>
      </c>
      <c r="J215" s="846"/>
      <c r="K215" s="846">
        <f t="shared" si="13"/>
        <v>100000</v>
      </c>
      <c r="L215" s="846"/>
      <c r="M215" s="846">
        <v>100000</v>
      </c>
      <c r="N215" s="846"/>
      <c r="O215" s="859"/>
    </row>
    <row r="216" spans="1:15" x14ac:dyDescent="0.25">
      <c r="A216" s="836" t="s">
        <v>1331</v>
      </c>
      <c r="B216" s="814" t="s">
        <v>37</v>
      </c>
      <c r="C216" s="1039" t="s">
        <v>38</v>
      </c>
      <c r="D216" s="844">
        <v>70111</v>
      </c>
      <c r="E216" s="808" t="s">
        <v>1695</v>
      </c>
      <c r="F216" s="844">
        <v>23510200</v>
      </c>
      <c r="G216" s="845" t="s">
        <v>266</v>
      </c>
      <c r="H216" s="846"/>
      <c r="I216" s="846">
        <v>500000</v>
      </c>
      <c r="J216" s="846"/>
      <c r="K216" s="846">
        <f t="shared" si="13"/>
        <v>200000</v>
      </c>
      <c r="L216" s="846"/>
      <c r="M216" s="846">
        <v>200000</v>
      </c>
      <c r="N216" s="846"/>
      <c r="O216" s="859"/>
    </row>
    <row r="217" spans="1:15" x14ac:dyDescent="0.25">
      <c r="A217" s="836" t="s">
        <v>1331</v>
      </c>
      <c r="B217" s="839"/>
      <c r="C217" s="968" t="s">
        <v>312</v>
      </c>
      <c r="D217" s="848"/>
      <c r="E217" s="849"/>
      <c r="F217" s="848"/>
      <c r="G217" s="848"/>
      <c r="H217" s="796">
        <v>875000</v>
      </c>
      <c r="I217" s="796">
        <v>3000000</v>
      </c>
      <c r="J217" s="796">
        <v>875000</v>
      </c>
      <c r="K217" s="796">
        <f>SUM(K211:K216)</f>
        <v>1750000</v>
      </c>
      <c r="L217" s="821"/>
      <c r="M217" s="821">
        <f>SUM(M211:M216)</f>
        <v>1750000</v>
      </c>
      <c r="N217" s="821"/>
      <c r="O217" s="850"/>
    </row>
    <row r="218" spans="1:15" x14ac:dyDescent="0.25">
      <c r="A218" s="836"/>
      <c r="B218" s="842"/>
      <c r="C218" s="970"/>
      <c r="D218" s="851"/>
      <c r="E218" s="852"/>
      <c r="F218" s="851"/>
      <c r="G218" s="851"/>
      <c r="H218" s="797"/>
      <c r="I218" s="797"/>
      <c r="J218" s="797"/>
      <c r="K218" s="797"/>
      <c r="L218" s="826"/>
      <c r="M218" s="826"/>
      <c r="N218" s="826"/>
      <c r="O218" s="853"/>
    </row>
    <row r="219" spans="1:15" x14ac:dyDescent="0.25">
      <c r="A219" s="836"/>
      <c r="B219" s="842"/>
      <c r="C219" s="970"/>
      <c r="D219" s="851"/>
      <c r="E219" s="852"/>
      <c r="F219" s="851"/>
      <c r="G219" s="851"/>
      <c r="H219" s="797"/>
      <c r="I219" s="797"/>
      <c r="J219" s="797"/>
      <c r="K219" s="797"/>
      <c r="L219" s="826"/>
      <c r="M219" s="826"/>
      <c r="N219" s="826"/>
      <c r="O219" s="853"/>
    </row>
    <row r="220" spans="1:15" x14ac:dyDescent="0.25">
      <c r="B220" s="1127" t="s">
        <v>1396</v>
      </c>
      <c r="C220" s="1127"/>
      <c r="D220" s="1127"/>
      <c r="E220" s="1127"/>
      <c r="F220" s="1127"/>
      <c r="G220" s="1127"/>
      <c r="H220" s="1127"/>
      <c r="I220" s="1127"/>
      <c r="J220" s="1127"/>
      <c r="K220" s="1127"/>
      <c r="L220" s="1127"/>
      <c r="M220" s="1127"/>
      <c r="N220" s="1127"/>
      <c r="O220" s="1127"/>
    </row>
    <row r="221" spans="1:15" x14ac:dyDescent="0.25">
      <c r="B221" s="854" t="s">
        <v>1560</v>
      </c>
      <c r="C221" s="1041"/>
      <c r="D221" s="855"/>
      <c r="E221" s="855"/>
      <c r="F221" s="855"/>
      <c r="G221" s="855"/>
      <c r="H221" s="856"/>
      <c r="I221" s="856"/>
      <c r="J221" s="856"/>
      <c r="K221" s="856"/>
      <c r="L221" s="856"/>
      <c r="M221" s="856"/>
      <c r="N221" s="856"/>
      <c r="O221" s="857"/>
    </row>
    <row r="222" spans="1:15" s="800" customFormat="1" ht="45" x14ac:dyDescent="0.25">
      <c r="B222" s="1122" t="s">
        <v>971</v>
      </c>
      <c r="C222" s="1085" t="s">
        <v>939</v>
      </c>
      <c r="D222" s="1085" t="s">
        <v>1025</v>
      </c>
      <c r="E222" s="1124" t="s">
        <v>1026</v>
      </c>
      <c r="F222" s="1085" t="s">
        <v>1027</v>
      </c>
      <c r="G222" s="1120" t="s">
        <v>1028</v>
      </c>
      <c r="H222" s="801" t="s">
        <v>1868</v>
      </c>
      <c r="I222" s="802" t="s">
        <v>1839</v>
      </c>
      <c r="J222" s="801" t="s">
        <v>1868</v>
      </c>
      <c r="K222" s="1128" t="s">
        <v>1957</v>
      </c>
      <c r="L222" s="1128" t="s">
        <v>1956</v>
      </c>
      <c r="M222" s="802" t="s">
        <v>1905</v>
      </c>
      <c r="N222" s="1128" t="s">
        <v>1825</v>
      </c>
      <c r="O222" s="835" t="s">
        <v>1856</v>
      </c>
    </row>
    <row r="223" spans="1:15" s="800" customFormat="1" x14ac:dyDescent="0.25">
      <c r="B223" s="1123"/>
      <c r="C223" s="1086"/>
      <c r="D223" s="1086"/>
      <c r="E223" s="1125"/>
      <c r="F223" s="1086"/>
      <c r="G223" s="1121"/>
      <c r="H223" s="803"/>
      <c r="I223" s="803" t="s">
        <v>940</v>
      </c>
      <c r="J223" s="803"/>
      <c r="K223" s="1129"/>
      <c r="L223" s="1129"/>
      <c r="M223" s="803" t="s">
        <v>940</v>
      </c>
      <c r="N223" s="1129"/>
      <c r="O223" s="804"/>
    </row>
    <row r="224" spans="1:15" x14ac:dyDescent="0.25">
      <c r="A224" s="836" t="s">
        <v>1332</v>
      </c>
      <c r="B224" s="807" t="s">
        <v>25</v>
      </c>
      <c r="C224" s="1039" t="s">
        <v>59</v>
      </c>
      <c r="D224" s="844">
        <v>70111</v>
      </c>
      <c r="E224" s="808" t="s">
        <v>1695</v>
      </c>
      <c r="F224" s="844">
        <v>23510200</v>
      </c>
      <c r="G224" s="845" t="s">
        <v>266</v>
      </c>
      <c r="H224" s="846"/>
      <c r="I224" s="846">
        <v>800000</v>
      </c>
      <c r="J224" s="846"/>
      <c r="K224" s="846">
        <f>M224</f>
        <v>500000</v>
      </c>
      <c r="L224" s="846"/>
      <c r="M224" s="846">
        <v>500000</v>
      </c>
      <c r="N224" s="846"/>
      <c r="O224" s="859"/>
    </row>
    <row r="225" spans="1:15" x14ac:dyDescent="0.25">
      <c r="A225" s="836" t="s">
        <v>1332</v>
      </c>
      <c r="B225" s="814" t="s">
        <v>3</v>
      </c>
      <c r="C225" s="1039" t="s">
        <v>4</v>
      </c>
      <c r="D225" s="844">
        <v>70111</v>
      </c>
      <c r="E225" s="808" t="s">
        <v>1695</v>
      </c>
      <c r="F225" s="844">
        <v>23510200</v>
      </c>
      <c r="G225" s="845" t="s">
        <v>266</v>
      </c>
      <c r="H225" s="846"/>
      <c r="I225" s="846">
        <v>500000</v>
      </c>
      <c r="J225" s="846"/>
      <c r="K225" s="846">
        <f t="shared" ref="K225:K229" si="14">M225</f>
        <v>300000</v>
      </c>
      <c r="L225" s="846"/>
      <c r="M225" s="846">
        <v>300000</v>
      </c>
      <c r="N225" s="846"/>
      <c r="O225" s="859"/>
    </row>
    <row r="226" spans="1:15" x14ac:dyDescent="0.25">
      <c r="A226" s="836" t="s">
        <v>1332</v>
      </c>
      <c r="B226" s="807" t="s">
        <v>32</v>
      </c>
      <c r="C226" s="1039" t="s">
        <v>33</v>
      </c>
      <c r="D226" s="844">
        <v>70111</v>
      </c>
      <c r="E226" s="808" t="s">
        <v>1695</v>
      </c>
      <c r="F226" s="844">
        <v>23510200</v>
      </c>
      <c r="G226" s="845" t="s">
        <v>266</v>
      </c>
      <c r="H226" s="846"/>
      <c r="I226" s="846">
        <v>500000</v>
      </c>
      <c r="J226" s="846"/>
      <c r="K226" s="846">
        <f t="shared" si="14"/>
        <v>300000</v>
      </c>
      <c r="L226" s="846"/>
      <c r="M226" s="846">
        <v>300000</v>
      </c>
      <c r="N226" s="846"/>
      <c r="O226" s="859"/>
    </row>
    <row r="227" spans="1:15" x14ac:dyDescent="0.25">
      <c r="A227" s="836" t="s">
        <v>1332</v>
      </c>
      <c r="B227" s="807" t="s">
        <v>15</v>
      </c>
      <c r="C227" s="1039" t="s">
        <v>436</v>
      </c>
      <c r="D227" s="844">
        <v>70111</v>
      </c>
      <c r="E227" s="808" t="s">
        <v>1695</v>
      </c>
      <c r="F227" s="844">
        <v>23510200</v>
      </c>
      <c r="G227" s="845" t="s">
        <v>266</v>
      </c>
      <c r="H227" s="846"/>
      <c r="I227" s="846">
        <v>600000</v>
      </c>
      <c r="J227" s="846"/>
      <c r="K227" s="846">
        <f t="shared" si="14"/>
        <v>350000</v>
      </c>
      <c r="L227" s="846"/>
      <c r="M227" s="846">
        <v>350000</v>
      </c>
      <c r="N227" s="846"/>
      <c r="O227" s="859"/>
    </row>
    <row r="228" spans="1:15" x14ac:dyDescent="0.25">
      <c r="A228" s="836" t="s">
        <v>1332</v>
      </c>
      <c r="B228" s="814" t="s">
        <v>19</v>
      </c>
      <c r="C228" s="1039" t="s">
        <v>20</v>
      </c>
      <c r="D228" s="844">
        <v>70111</v>
      </c>
      <c r="E228" s="808" t="s">
        <v>1695</v>
      </c>
      <c r="F228" s="844">
        <v>23510200</v>
      </c>
      <c r="G228" s="845" t="s">
        <v>266</v>
      </c>
      <c r="H228" s="846"/>
      <c r="I228" s="846">
        <v>100000</v>
      </c>
      <c r="J228" s="846"/>
      <c r="K228" s="846">
        <f t="shared" si="14"/>
        <v>100000</v>
      </c>
      <c r="L228" s="846"/>
      <c r="M228" s="846">
        <v>100000</v>
      </c>
      <c r="N228" s="846"/>
      <c r="O228" s="859"/>
    </row>
    <row r="229" spans="1:15" x14ac:dyDescent="0.25">
      <c r="A229" s="836" t="s">
        <v>1332</v>
      </c>
      <c r="B229" s="814" t="s">
        <v>37</v>
      </c>
      <c r="C229" s="1039" t="s">
        <v>38</v>
      </c>
      <c r="D229" s="844">
        <v>70111</v>
      </c>
      <c r="E229" s="808" t="s">
        <v>1695</v>
      </c>
      <c r="F229" s="844">
        <v>23510200</v>
      </c>
      <c r="G229" s="845" t="s">
        <v>266</v>
      </c>
      <c r="H229" s="846"/>
      <c r="I229" s="846">
        <v>500000</v>
      </c>
      <c r="J229" s="846"/>
      <c r="K229" s="846">
        <f t="shared" si="14"/>
        <v>200000</v>
      </c>
      <c r="L229" s="846"/>
      <c r="M229" s="846">
        <v>200000</v>
      </c>
      <c r="N229" s="846"/>
      <c r="O229" s="859"/>
    </row>
    <row r="230" spans="1:15" x14ac:dyDescent="0.25">
      <c r="A230" s="836" t="s">
        <v>1332</v>
      </c>
      <c r="B230" s="839"/>
      <c r="C230" s="968" t="s">
        <v>312</v>
      </c>
      <c r="D230" s="848"/>
      <c r="E230" s="849"/>
      <c r="F230" s="848"/>
      <c r="G230" s="848"/>
      <c r="H230" s="796">
        <v>875000</v>
      </c>
      <c r="I230" s="796">
        <v>3000000</v>
      </c>
      <c r="J230" s="796">
        <v>875000</v>
      </c>
      <c r="K230" s="796">
        <f>SUM(K224:K229)</f>
        <v>1750000</v>
      </c>
      <c r="L230" s="821"/>
      <c r="M230" s="821">
        <f>SUM(M224:M229)</f>
        <v>1750000</v>
      </c>
      <c r="N230" s="821"/>
      <c r="O230" s="850"/>
    </row>
    <row r="231" spans="1:15" s="816" customFormat="1" x14ac:dyDescent="0.25">
      <c r="A231" s="798"/>
      <c r="B231" s="842"/>
      <c r="C231" s="970"/>
      <c r="D231" s="851"/>
      <c r="E231" s="852"/>
      <c r="F231" s="851"/>
      <c r="G231" s="851"/>
      <c r="H231" s="860"/>
      <c r="I231" s="860"/>
      <c r="J231" s="860"/>
      <c r="K231" s="860"/>
      <c r="L231" s="797"/>
      <c r="M231" s="797"/>
      <c r="N231" s="797"/>
      <c r="O231" s="853"/>
    </row>
    <row r="232" spans="1:15" s="816" customFormat="1" x14ac:dyDescent="0.25">
      <c r="A232" s="798"/>
      <c r="B232" s="842"/>
      <c r="C232" s="970"/>
      <c r="D232" s="851"/>
      <c r="E232" s="852"/>
      <c r="F232" s="851"/>
      <c r="G232" s="851"/>
      <c r="H232" s="860"/>
      <c r="I232" s="860"/>
      <c r="J232" s="860"/>
      <c r="K232" s="860"/>
      <c r="L232" s="797"/>
      <c r="M232" s="797"/>
      <c r="N232" s="797"/>
      <c r="O232" s="853"/>
    </row>
    <row r="233" spans="1:15" x14ac:dyDescent="0.25">
      <c r="B233" s="1127" t="s">
        <v>1396</v>
      </c>
      <c r="C233" s="1127"/>
      <c r="D233" s="1127"/>
      <c r="E233" s="1127"/>
      <c r="F233" s="1127"/>
      <c r="G233" s="1127"/>
      <c r="H233" s="1127"/>
      <c r="I233" s="1127"/>
      <c r="J233" s="1127"/>
      <c r="K233" s="1127"/>
      <c r="L233" s="1127"/>
      <c r="M233" s="1127"/>
      <c r="N233" s="1127"/>
      <c r="O233" s="1127"/>
    </row>
    <row r="234" spans="1:15" x14ac:dyDescent="0.25">
      <c r="B234" s="854" t="s">
        <v>1561</v>
      </c>
      <c r="C234" s="1041"/>
      <c r="D234" s="855"/>
      <c r="E234" s="855"/>
      <c r="F234" s="855"/>
      <c r="G234" s="855"/>
      <c r="H234" s="856"/>
      <c r="I234" s="856"/>
      <c r="J234" s="856"/>
      <c r="K234" s="856"/>
      <c r="L234" s="856"/>
      <c r="M234" s="856"/>
      <c r="N234" s="856"/>
      <c r="O234" s="857"/>
    </row>
    <row r="235" spans="1:15" s="800" customFormat="1" ht="45" x14ac:dyDescent="0.25">
      <c r="B235" s="1122" t="s">
        <v>971</v>
      </c>
      <c r="C235" s="1085" t="s">
        <v>939</v>
      </c>
      <c r="D235" s="1085" t="s">
        <v>1025</v>
      </c>
      <c r="E235" s="1124" t="s">
        <v>1026</v>
      </c>
      <c r="F235" s="1085" t="s">
        <v>1027</v>
      </c>
      <c r="G235" s="1120" t="s">
        <v>1028</v>
      </c>
      <c r="H235" s="801" t="s">
        <v>1868</v>
      </c>
      <c r="I235" s="802" t="s">
        <v>1839</v>
      </c>
      <c r="J235" s="801" t="s">
        <v>1868</v>
      </c>
      <c r="K235" s="1128" t="s">
        <v>1957</v>
      </c>
      <c r="L235" s="1128" t="s">
        <v>1956</v>
      </c>
      <c r="M235" s="802" t="s">
        <v>1905</v>
      </c>
      <c r="N235" s="1128" t="s">
        <v>1825</v>
      </c>
      <c r="O235" s="835" t="s">
        <v>1856</v>
      </c>
    </row>
    <row r="236" spans="1:15" s="800" customFormat="1" x14ac:dyDescent="0.25">
      <c r="B236" s="1123"/>
      <c r="C236" s="1086"/>
      <c r="D236" s="1086"/>
      <c r="E236" s="1125"/>
      <c r="F236" s="1086"/>
      <c r="G236" s="1121"/>
      <c r="H236" s="803"/>
      <c r="I236" s="803" t="s">
        <v>940</v>
      </c>
      <c r="J236" s="803"/>
      <c r="K236" s="1129"/>
      <c r="L236" s="1129"/>
      <c r="M236" s="803" t="s">
        <v>940</v>
      </c>
      <c r="N236" s="1129"/>
      <c r="O236" s="804"/>
    </row>
    <row r="237" spans="1:15" x14ac:dyDescent="0.25">
      <c r="A237" s="836" t="s">
        <v>1333</v>
      </c>
      <c r="B237" s="807" t="s">
        <v>25</v>
      </c>
      <c r="C237" s="1039" t="s">
        <v>59</v>
      </c>
      <c r="D237" s="844">
        <v>70111</v>
      </c>
      <c r="E237" s="808" t="s">
        <v>1695</v>
      </c>
      <c r="F237" s="844">
        <v>23510200</v>
      </c>
      <c r="G237" s="845" t="s">
        <v>266</v>
      </c>
      <c r="H237" s="846"/>
      <c r="I237" s="846">
        <v>800000</v>
      </c>
      <c r="J237" s="846"/>
      <c r="K237" s="846">
        <f>M237</f>
        <v>500000</v>
      </c>
      <c r="L237" s="846"/>
      <c r="M237" s="846">
        <v>500000</v>
      </c>
      <c r="N237" s="846"/>
      <c r="O237" s="859"/>
    </row>
    <row r="238" spans="1:15" x14ac:dyDescent="0.25">
      <c r="A238" s="836" t="s">
        <v>1333</v>
      </c>
      <c r="B238" s="807" t="s">
        <v>3</v>
      </c>
      <c r="C238" s="1039" t="s">
        <v>4</v>
      </c>
      <c r="D238" s="844">
        <v>70111</v>
      </c>
      <c r="E238" s="808" t="s">
        <v>1695</v>
      </c>
      <c r="F238" s="844">
        <v>23510200</v>
      </c>
      <c r="G238" s="845" t="s">
        <v>266</v>
      </c>
      <c r="H238" s="846"/>
      <c r="I238" s="846">
        <v>500000</v>
      </c>
      <c r="J238" s="846"/>
      <c r="K238" s="846">
        <f t="shared" ref="K238:K242" si="15">M238</f>
        <v>300000</v>
      </c>
      <c r="L238" s="846"/>
      <c r="M238" s="846">
        <v>300000</v>
      </c>
      <c r="N238" s="846"/>
      <c r="O238" s="859"/>
    </row>
    <row r="239" spans="1:15" x14ac:dyDescent="0.25">
      <c r="A239" s="836" t="s">
        <v>1333</v>
      </c>
      <c r="B239" s="814" t="s">
        <v>32</v>
      </c>
      <c r="C239" s="1039" t="s">
        <v>33</v>
      </c>
      <c r="D239" s="844">
        <v>70111</v>
      </c>
      <c r="E239" s="808" t="s">
        <v>1695</v>
      </c>
      <c r="F239" s="844">
        <v>23510200</v>
      </c>
      <c r="G239" s="845" t="s">
        <v>266</v>
      </c>
      <c r="H239" s="846"/>
      <c r="I239" s="846">
        <v>500000</v>
      </c>
      <c r="J239" s="846"/>
      <c r="K239" s="846">
        <f t="shared" si="15"/>
        <v>300000</v>
      </c>
      <c r="L239" s="846"/>
      <c r="M239" s="846">
        <v>300000</v>
      </c>
      <c r="N239" s="846"/>
      <c r="O239" s="859"/>
    </row>
    <row r="240" spans="1:15" x14ac:dyDescent="0.25">
      <c r="A240" s="836" t="s">
        <v>1333</v>
      </c>
      <c r="B240" s="807" t="s">
        <v>15</v>
      </c>
      <c r="C240" s="1039" t="s">
        <v>436</v>
      </c>
      <c r="D240" s="844">
        <v>70111</v>
      </c>
      <c r="E240" s="808" t="s">
        <v>1695</v>
      </c>
      <c r="F240" s="844">
        <v>23510200</v>
      </c>
      <c r="G240" s="845" t="s">
        <v>266</v>
      </c>
      <c r="H240" s="846"/>
      <c r="I240" s="846">
        <v>600000</v>
      </c>
      <c r="J240" s="846"/>
      <c r="K240" s="846">
        <f t="shared" si="15"/>
        <v>350000</v>
      </c>
      <c r="L240" s="846"/>
      <c r="M240" s="846">
        <v>350000</v>
      </c>
      <c r="N240" s="846"/>
      <c r="O240" s="859"/>
    </row>
    <row r="241" spans="1:15" x14ac:dyDescent="0.25">
      <c r="A241" s="836" t="s">
        <v>1333</v>
      </c>
      <c r="B241" s="814" t="s">
        <v>19</v>
      </c>
      <c r="C241" s="1039" t="s">
        <v>20</v>
      </c>
      <c r="D241" s="844">
        <v>70111</v>
      </c>
      <c r="E241" s="808" t="s">
        <v>1695</v>
      </c>
      <c r="F241" s="844">
        <v>23510200</v>
      </c>
      <c r="G241" s="845" t="s">
        <v>266</v>
      </c>
      <c r="H241" s="846"/>
      <c r="I241" s="846">
        <v>100000</v>
      </c>
      <c r="J241" s="846"/>
      <c r="K241" s="846">
        <f t="shared" si="15"/>
        <v>100000</v>
      </c>
      <c r="L241" s="846"/>
      <c r="M241" s="846">
        <v>100000</v>
      </c>
      <c r="N241" s="846"/>
      <c r="O241" s="859"/>
    </row>
    <row r="242" spans="1:15" x14ac:dyDescent="0.25">
      <c r="A242" s="836" t="s">
        <v>1333</v>
      </c>
      <c r="B242" s="814" t="s">
        <v>37</v>
      </c>
      <c r="C242" s="1039" t="s">
        <v>38</v>
      </c>
      <c r="D242" s="844">
        <v>70111</v>
      </c>
      <c r="E242" s="808" t="s">
        <v>1695</v>
      </c>
      <c r="F242" s="844">
        <v>23510200</v>
      </c>
      <c r="G242" s="845" t="s">
        <v>266</v>
      </c>
      <c r="H242" s="846"/>
      <c r="I242" s="846">
        <v>500000</v>
      </c>
      <c r="J242" s="846"/>
      <c r="K242" s="846">
        <f t="shared" si="15"/>
        <v>200000</v>
      </c>
      <c r="L242" s="846"/>
      <c r="M242" s="846">
        <v>200000</v>
      </c>
      <c r="N242" s="846"/>
      <c r="O242" s="859"/>
    </row>
    <row r="243" spans="1:15" x14ac:dyDescent="0.25">
      <c r="A243" s="836" t="s">
        <v>1333</v>
      </c>
      <c r="B243" s="839"/>
      <c r="C243" s="968" t="s">
        <v>312</v>
      </c>
      <c r="D243" s="848"/>
      <c r="E243" s="849"/>
      <c r="F243" s="848"/>
      <c r="G243" s="848"/>
      <c r="H243" s="796">
        <v>875000</v>
      </c>
      <c r="I243" s="796">
        <v>3000000</v>
      </c>
      <c r="J243" s="796">
        <v>875000</v>
      </c>
      <c r="K243" s="796">
        <f>SUM(K237:K242)</f>
        <v>1750000</v>
      </c>
      <c r="L243" s="821"/>
      <c r="M243" s="821">
        <f>SUM(M237:M242)</f>
        <v>1750000</v>
      </c>
      <c r="N243" s="821"/>
      <c r="O243" s="850"/>
    </row>
    <row r="244" spans="1:15" x14ac:dyDescent="0.25">
      <c r="A244" s="836"/>
      <c r="B244" s="842"/>
      <c r="C244" s="970"/>
      <c r="D244" s="851"/>
      <c r="E244" s="852"/>
      <c r="F244" s="851"/>
      <c r="G244" s="851"/>
      <c r="H244" s="797"/>
      <c r="I244" s="797"/>
      <c r="J244" s="797"/>
      <c r="K244" s="797"/>
      <c r="L244" s="826"/>
      <c r="M244" s="826"/>
      <c r="N244" s="826"/>
      <c r="O244" s="853"/>
    </row>
    <row r="245" spans="1:15" x14ac:dyDescent="0.25">
      <c r="A245" s="836"/>
      <c r="B245" s="842"/>
      <c r="C245" s="970"/>
      <c r="D245" s="851"/>
      <c r="E245" s="852"/>
      <c r="F245" s="851"/>
      <c r="G245" s="851"/>
      <c r="H245" s="797"/>
      <c r="I245" s="797"/>
      <c r="J245" s="797"/>
      <c r="K245" s="797"/>
      <c r="L245" s="826"/>
      <c r="M245" s="826"/>
      <c r="N245" s="826"/>
      <c r="O245" s="853"/>
    </row>
    <row r="246" spans="1:15" x14ac:dyDescent="0.25">
      <c r="B246" s="1127" t="s">
        <v>1396</v>
      </c>
      <c r="C246" s="1127"/>
      <c r="D246" s="1127"/>
      <c r="E246" s="1127"/>
      <c r="F246" s="1127"/>
      <c r="G246" s="1127"/>
      <c r="H246" s="1127"/>
      <c r="I246" s="1127"/>
      <c r="J246" s="1127"/>
      <c r="K246" s="1127"/>
      <c r="L246" s="1127"/>
      <c r="M246" s="1127"/>
      <c r="N246" s="1127"/>
      <c r="O246" s="1127"/>
    </row>
    <row r="247" spans="1:15" x14ac:dyDescent="0.25">
      <c r="B247" s="854" t="s">
        <v>1811</v>
      </c>
      <c r="C247" s="1041"/>
      <c r="D247" s="855"/>
      <c r="E247" s="855"/>
      <c r="F247" s="855"/>
      <c r="G247" s="855"/>
      <c r="H247" s="856"/>
      <c r="I247" s="856"/>
      <c r="J247" s="856"/>
      <c r="K247" s="856"/>
      <c r="L247" s="856"/>
      <c r="M247" s="856"/>
      <c r="N247" s="856"/>
      <c r="O247" s="857"/>
    </row>
    <row r="248" spans="1:15" s="800" customFormat="1" ht="45" x14ac:dyDescent="0.25">
      <c r="B248" s="1122" t="s">
        <v>971</v>
      </c>
      <c r="C248" s="1085" t="s">
        <v>939</v>
      </c>
      <c r="D248" s="1085" t="s">
        <v>1025</v>
      </c>
      <c r="E248" s="1124" t="s">
        <v>1026</v>
      </c>
      <c r="F248" s="1085" t="s">
        <v>1027</v>
      </c>
      <c r="G248" s="1120" t="s">
        <v>1028</v>
      </c>
      <c r="H248" s="801" t="s">
        <v>1868</v>
      </c>
      <c r="I248" s="802" t="s">
        <v>1839</v>
      </c>
      <c r="J248" s="801" t="s">
        <v>1868</v>
      </c>
      <c r="K248" s="1128" t="s">
        <v>1957</v>
      </c>
      <c r="L248" s="1128" t="s">
        <v>1956</v>
      </c>
      <c r="M248" s="802" t="s">
        <v>1905</v>
      </c>
      <c r="N248" s="1128" t="s">
        <v>1825</v>
      </c>
      <c r="O248" s="835" t="s">
        <v>1856</v>
      </c>
    </row>
    <row r="249" spans="1:15" s="800" customFormat="1" x14ac:dyDescent="0.25">
      <c r="B249" s="1123"/>
      <c r="C249" s="1086"/>
      <c r="D249" s="1086"/>
      <c r="E249" s="1125"/>
      <c r="F249" s="1086"/>
      <c r="G249" s="1121"/>
      <c r="H249" s="803"/>
      <c r="I249" s="803" t="s">
        <v>940</v>
      </c>
      <c r="J249" s="803"/>
      <c r="K249" s="1129"/>
      <c r="L249" s="1129"/>
      <c r="M249" s="803" t="s">
        <v>940</v>
      </c>
      <c r="N249" s="1129"/>
      <c r="O249" s="804"/>
    </row>
    <row r="250" spans="1:15" x14ac:dyDescent="0.25">
      <c r="A250" s="836" t="s">
        <v>1334</v>
      </c>
      <c r="B250" s="806" t="s">
        <v>25</v>
      </c>
      <c r="C250" s="1039" t="s">
        <v>59</v>
      </c>
      <c r="D250" s="844">
        <v>70111</v>
      </c>
      <c r="E250" s="808" t="s">
        <v>1695</v>
      </c>
      <c r="F250" s="844">
        <v>23510200</v>
      </c>
      <c r="G250" s="845" t="s">
        <v>266</v>
      </c>
      <c r="H250" s="846"/>
      <c r="I250" s="846">
        <v>800000</v>
      </c>
      <c r="J250" s="846"/>
      <c r="K250" s="846">
        <f>M250</f>
        <v>500000</v>
      </c>
      <c r="L250" s="846"/>
      <c r="M250" s="846">
        <v>500000</v>
      </c>
      <c r="N250" s="846"/>
      <c r="O250" s="811"/>
    </row>
    <row r="251" spans="1:15" x14ac:dyDescent="0.25">
      <c r="A251" s="836" t="s">
        <v>1334</v>
      </c>
      <c r="B251" s="806" t="s">
        <v>3</v>
      </c>
      <c r="C251" s="1039" t="s">
        <v>4</v>
      </c>
      <c r="D251" s="844">
        <v>70111</v>
      </c>
      <c r="E251" s="808" t="s">
        <v>1695</v>
      </c>
      <c r="F251" s="844">
        <v>23510200</v>
      </c>
      <c r="G251" s="845" t="s">
        <v>266</v>
      </c>
      <c r="H251" s="846"/>
      <c r="I251" s="846">
        <v>500000</v>
      </c>
      <c r="J251" s="846"/>
      <c r="K251" s="846">
        <f t="shared" ref="K251:K255" si="16">M251</f>
        <v>300000</v>
      </c>
      <c r="L251" s="846"/>
      <c r="M251" s="846">
        <v>300000</v>
      </c>
      <c r="N251" s="846"/>
      <c r="O251" s="811"/>
    </row>
    <row r="252" spans="1:15" x14ac:dyDescent="0.25">
      <c r="A252" s="836" t="s">
        <v>1334</v>
      </c>
      <c r="B252" s="806" t="s">
        <v>32</v>
      </c>
      <c r="C252" s="1039" t="s">
        <v>33</v>
      </c>
      <c r="D252" s="844">
        <v>70111</v>
      </c>
      <c r="E252" s="808" t="s">
        <v>1695</v>
      </c>
      <c r="F252" s="844">
        <v>23510200</v>
      </c>
      <c r="G252" s="845" t="s">
        <v>266</v>
      </c>
      <c r="H252" s="846"/>
      <c r="I252" s="846">
        <v>500000</v>
      </c>
      <c r="J252" s="846"/>
      <c r="K252" s="846">
        <f t="shared" si="16"/>
        <v>300000</v>
      </c>
      <c r="L252" s="846"/>
      <c r="M252" s="846">
        <v>300000</v>
      </c>
      <c r="N252" s="846"/>
      <c r="O252" s="811"/>
    </row>
    <row r="253" spans="1:15" x14ac:dyDescent="0.25">
      <c r="A253" s="836" t="s">
        <v>1334</v>
      </c>
      <c r="B253" s="806">
        <v>22020801</v>
      </c>
      <c r="C253" s="1039" t="s">
        <v>436</v>
      </c>
      <c r="D253" s="844">
        <v>70111</v>
      </c>
      <c r="E253" s="808" t="s">
        <v>1695</v>
      </c>
      <c r="F253" s="844">
        <v>23510200</v>
      </c>
      <c r="G253" s="845" t="s">
        <v>266</v>
      </c>
      <c r="H253" s="846"/>
      <c r="I253" s="846">
        <v>600000</v>
      </c>
      <c r="J253" s="846"/>
      <c r="K253" s="846">
        <f t="shared" si="16"/>
        <v>350000</v>
      </c>
      <c r="L253" s="846"/>
      <c r="M253" s="846">
        <v>350000</v>
      </c>
      <c r="N253" s="846"/>
      <c r="O253" s="811"/>
    </row>
    <row r="254" spans="1:15" x14ac:dyDescent="0.25">
      <c r="A254" s="836" t="s">
        <v>1334</v>
      </c>
      <c r="B254" s="806" t="s">
        <v>19</v>
      </c>
      <c r="C254" s="1039" t="s">
        <v>20</v>
      </c>
      <c r="D254" s="844">
        <v>70111</v>
      </c>
      <c r="E254" s="808" t="s">
        <v>1695</v>
      </c>
      <c r="F254" s="844">
        <v>23510200</v>
      </c>
      <c r="G254" s="845" t="s">
        <v>266</v>
      </c>
      <c r="H254" s="846"/>
      <c r="I254" s="846">
        <v>100000</v>
      </c>
      <c r="J254" s="846"/>
      <c r="K254" s="846">
        <f t="shared" si="16"/>
        <v>100000</v>
      </c>
      <c r="L254" s="846"/>
      <c r="M254" s="846">
        <v>100000</v>
      </c>
      <c r="N254" s="846"/>
      <c r="O254" s="811"/>
    </row>
    <row r="255" spans="1:15" x14ac:dyDescent="0.25">
      <c r="A255" s="836" t="s">
        <v>1334</v>
      </c>
      <c r="B255" s="806" t="s">
        <v>37</v>
      </c>
      <c r="C255" s="1039" t="s">
        <v>38</v>
      </c>
      <c r="D255" s="844">
        <v>70111</v>
      </c>
      <c r="E255" s="808" t="s">
        <v>1695</v>
      </c>
      <c r="F255" s="844">
        <v>23510200</v>
      </c>
      <c r="G255" s="845" t="s">
        <v>266</v>
      </c>
      <c r="H255" s="846"/>
      <c r="I255" s="846">
        <v>500000</v>
      </c>
      <c r="J255" s="846"/>
      <c r="K255" s="846">
        <f t="shared" si="16"/>
        <v>200000</v>
      </c>
      <c r="L255" s="846"/>
      <c r="M255" s="846">
        <v>200000</v>
      </c>
      <c r="N255" s="846"/>
      <c r="O255" s="811"/>
    </row>
    <row r="256" spans="1:15" x14ac:dyDescent="0.25">
      <c r="A256" s="836" t="s">
        <v>1334</v>
      </c>
      <c r="B256" s="838"/>
      <c r="C256" s="968" t="s">
        <v>312</v>
      </c>
      <c r="D256" s="839"/>
      <c r="E256" s="840"/>
      <c r="F256" s="838"/>
      <c r="G256" s="838"/>
      <c r="H256" s="796">
        <v>875000</v>
      </c>
      <c r="I256" s="796">
        <v>3000000</v>
      </c>
      <c r="J256" s="796">
        <v>875000</v>
      </c>
      <c r="K256" s="796">
        <f>SUM(K250:K255)</f>
        <v>1750000</v>
      </c>
      <c r="L256" s="821"/>
      <c r="M256" s="821">
        <f>SUM(M250:M255)</f>
        <v>1750000</v>
      </c>
      <c r="N256" s="821"/>
      <c r="O256" s="861"/>
    </row>
    <row r="257" spans="1:15" x14ac:dyDescent="0.25">
      <c r="A257" s="836"/>
      <c r="C257" s="970"/>
      <c r="H257" s="797"/>
      <c r="I257" s="797"/>
      <c r="J257" s="797"/>
      <c r="K257" s="797"/>
      <c r="L257" s="826"/>
      <c r="M257" s="826"/>
      <c r="N257" s="826"/>
    </row>
    <row r="258" spans="1:15" x14ac:dyDescent="0.25">
      <c r="A258" s="836"/>
      <c r="C258" s="970"/>
      <c r="H258" s="797"/>
      <c r="I258" s="797"/>
      <c r="J258" s="797"/>
      <c r="K258" s="797"/>
      <c r="L258" s="826"/>
      <c r="M258" s="826"/>
      <c r="N258" s="826"/>
    </row>
    <row r="259" spans="1:15" x14ac:dyDescent="0.25">
      <c r="B259" s="1127" t="s">
        <v>1396</v>
      </c>
      <c r="C259" s="1127"/>
      <c r="D259" s="1127"/>
      <c r="E259" s="1127"/>
      <c r="F259" s="1127"/>
      <c r="G259" s="1127"/>
      <c r="H259" s="1127"/>
      <c r="I259" s="1127"/>
      <c r="J259" s="1127"/>
      <c r="K259" s="1127"/>
      <c r="L259" s="1127"/>
      <c r="M259" s="1127"/>
      <c r="N259" s="1127"/>
      <c r="O259" s="1127"/>
    </row>
    <row r="260" spans="1:15" x14ac:dyDescent="0.25">
      <c r="B260" s="854" t="s">
        <v>1563</v>
      </c>
      <c r="C260" s="1041"/>
      <c r="D260" s="855"/>
      <c r="E260" s="855"/>
      <c r="F260" s="855"/>
      <c r="G260" s="855"/>
      <c r="H260" s="856"/>
      <c r="I260" s="856"/>
      <c r="J260" s="856"/>
      <c r="K260" s="856"/>
      <c r="L260" s="856"/>
      <c r="M260" s="856"/>
      <c r="N260" s="856"/>
      <c r="O260" s="857"/>
    </row>
    <row r="261" spans="1:15" s="800" customFormat="1" ht="45" x14ac:dyDescent="0.25">
      <c r="B261" s="1122" t="s">
        <v>971</v>
      </c>
      <c r="C261" s="1085" t="s">
        <v>939</v>
      </c>
      <c r="D261" s="1085" t="s">
        <v>1025</v>
      </c>
      <c r="E261" s="1124" t="s">
        <v>1026</v>
      </c>
      <c r="F261" s="1085" t="s">
        <v>1027</v>
      </c>
      <c r="G261" s="1120" t="s">
        <v>1028</v>
      </c>
      <c r="H261" s="801" t="s">
        <v>1868</v>
      </c>
      <c r="I261" s="802" t="s">
        <v>1839</v>
      </c>
      <c r="J261" s="801" t="s">
        <v>1868</v>
      </c>
      <c r="K261" s="1128" t="s">
        <v>1957</v>
      </c>
      <c r="L261" s="1128" t="s">
        <v>1956</v>
      </c>
      <c r="M261" s="802" t="s">
        <v>1905</v>
      </c>
      <c r="N261" s="1128" t="s">
        <v>1825</v>
      </c>
      <c r="O261" s="835" t="s">
        <v>1856</v>
      </c>
    </row>
    <row r="262" spans="1:15" s="800" customFormat="1" x14ac:dyDescent="0.25">
      <c r="B262" s="1123"/>
      <c r="C262" s="1086"/>
      <c r="D262" s="1086"/>
      <c r="E262" s="1125"/>
      <c r="F262" s="1086"/>
      <c r="G262" s="1121"/>
      <c r="H262" s="803"/>
      <c r="I262" s="803" t="s">
        <v>940</v>
      </c>
      <c r="J262" s="803"/>
      <c r="K262" s="1129"/>
      <c r="L262" s="1129"/>
      <c r="M262" s="803" t="s">
        <v>940</v>
      </c>
      <c r="N262" s="1129"/>
      <c r="O262" s="804"/>
    </row>
    <row r="263" spans="1:15" x14ac:dyDescent="0.25">
      <c r="A263" s="836" t="s">
        <v>1335</v>
      </c>
      <c r="B263" s="807" t="s">
        <v>25</v>
      </c>
      <c r="C263" s="1039" t="s">
        <v>59</v>
      </c>
      <c r="D263" s="844">
        <v>70111</v>
      </c>
      <c r="E263" s="808" t="s">
        <v>1695</v>
      </c>
      <c r="F263" s="844">
        <v>23510200</v>
      </c>
      <c r="G263" s="845" t="s">
        <v>266</v>
      </c>
      <c r="H263" s="846"/>
      <c r="I263" s="846">
        <v>800000</v>
      </c>
      <c r="J263" s="846"/>
      <c r="K263" s="846">
        <f>M263</f>
        <v>500000</v>
      </c>
      <c r="L263" s="846"/>
      <c r="M263" s="846">
        <v>500000</v>
      </c>
      <c r="N263" s="846"/>
      <c r="O263" s="811"/>
    </row>
    <row r="264" spans="1:15" x14ac:dyDescent="0.25">
      <c r="A264" s="836" t="s">
        <v>1335</v>
      </c>
      <c r="B264" s="814" t="s">
        <v>3</v>
      </c>
      <c r="C264" s="1039" t="s">
        <v>4</v>
      </c>
      <c r="D264" s="844">
        <v>70111</v>
      </c>
      <c r="E264" s="808" t="s">
        <v>1695</v>
      </c>
      <c r="F264" s="844">
        <v>23510200</v>
      </c>
      <c r="G264" s="845" t="s">
        <v>266</v>
      </c>
      <c r="H264" s="846"/>
      <c r="I264" s="846">
        <v>500000</v>
      </c>
      <c r="J264" s="846"/>
      <c r="K264" s="846">
        <f t="shared" ref="K264:K268" si="17">M264</f>
        <v>300000</v>
      </c>
      <c r="L264" s="846"/>
      <c r="M264" s="846">
        <v>300000</v>
      </c>
      <c r="N264" s="846"/>
      <c r="O264" s="811"/>
    </row>
    <row r="265" spans="1:15" x14ac:dyDescent="0.25">
      <c r="A265" s="836" t="s">
        <v>1335</v>
      </c>
      <c r="B265" s="814" t="s">
        <v>32</v>
      </c>
      <c r="C265" s="1039" t="s">
        <v>33</v>
      </c>
      <c r="D265" s="844">
        <v>70111</v>
      </c>
      <c r="E265" s="808" t="s">
        <v>1695</v>
      </c>
      <c r="F265" s="844">
        <v>23510200</v>
      </c>
      <c r="G265" s="845" t="s">
        <v>266</v>
      </c>
      <c r="H265" s="846"/>
      <c r="I265" s="846">
        <v>500000</v>
      </c>
      <c r="J265" s="846"/>
      <c r="K265" s="846">
        <f t="shared" si="17"/>
        <v>300000</v>
      </c>
      <c r="L265" s="846"/>
      <c r="M265" s="846">
        <v>300000</v>
      </c>
      <c r="N265" s="846"/>
      <c r="O265" s="811"/>
    </row>
    <row r="266" spans="1:15" x14ac:dyDescent="0.25">
      <c r="A266" s="836" t="s">
        <v>1335</v>
      </c>
      <c r="B266" s="807" t="s">
        <v>15</v>
      </c>
      <c r="C266" s="1039" t="s">
        <v>436</v>
      </c>
      <c r="D266" s="844">
        <v>70111</v>
      </c>
      <c r="E266" s="808" t="s">
        <v>1695</v>
      </c>
      <c r="F266" s="844">
        <v>23510200</v>
      </c>
      <c r="G266" s="845" t="s">
        <v>266</v>
      </c>
      <c r="H266" s="846"/>
      <c r="I266" s="846">
        <v>600000</v>
      </c>
      <c r="J266" s="846"/>
      <c r="K266" s="846">
        <f t="shared" si="17"/>
        <v>350000</v>
      </c>
      <c r="L266" s="846"/>
      <c r="M266" s="846">
        <v>350000</v>
      </c>
      <c r="N266" s="846"/>
      <c r="O266" s="811"/>
    </row>
    <row r="267" spans="1:15" x14ac:dyDescent="0.25">
      <c r="A267" s="836" t="s">
        <v>1335</v>
      </c>
      <c r="B267" s="814" t="s">
        <v>19</v>
      </c>
      <c r="C267" s="1039" t="s">
        <v>20</v>
      </c>
      <c r="D267" s="844">
        <v>70111</v>
      </c>
      <c r="E267" s="808" t="s">
        <v>1695</v>
      </c>
      <c r="F267" s="844">
        <v>23510200</v>
      </c>
      <c r="G267" s="845" t="s">
        <v>266</v>
      </c>
      <c r="H267" s="846"/>
      <c r="I267" s="846">
        <v>100000</v>
      </c>
      <c r="J267" s="846"/>
      <c r="K267" s="846">
        <f t="shared" si="17"/>
        <v>100000</v>
      </c>
      <c r="L267" s="846"/>
      <c r="M267" s="846">
        <v>100000</v>
      </c>
      <c r="N267" s="846"/>
      <c r="O267" s="811"/>
    </row>
    <row r="268" spans="1:15" x14ac:dyDescent="0.25">
      <c r="A268" s="836" t="s">
        <v>1335</v>
      </c>
      <c r="B268" s="814" t="s">
        <v>37</v>
      </c>
      <c r="C268" s="1039" t="s">
        <v>38</v>
      </c>
      <c r="D268" s="844">
        <v>70111</v>
      </c>
      <c r="E268" s="808" t="s">
        <v>1695</v>
      </c>
      <c r="F268" s="844">
        <v>23510200</v>
      </c>
      <c r="G268" s="845" t="s">
        <v>266</v>
      </c>
      <c r="H268" s="846"/>
      <c r="I268" s="846">
        <v>500000</v>
      </c>
      <c r="J268" s="846"/>
      <c r="K268" s="846">
        <f t="shared" si="17"/>
        <v>200000</v>
      </c>
      <c r="L268" s="846"/>
      <c r="M268" s="846">
        <v>200000</v>
      </c>
      <c r="N268" s="846"/>
      <c r="O268" s="811"/>
    </row>
    <row r="269" spans="1:15" x14ac:dyDescent="0.25">
      <c r="A269" s="836" t="s">
        <v>1335</v>
      </c>
      <c r="B269" s="838"/>
      <c r="C269" s="968" t="s">
        <v>312</v>
      </c>
      <c r="D269" s="839"/>
      <c r="E269" s="840"/>
      <c r="F269" s="838"/>
      <c r="G269" s="838"/>
      <c r="H269" s="796">
        <v>875000</v>
      </c>
      <c r="I269" s="796">
        <v>3000000</v>
      </c>
      <c r="J269" s="796">
        <v>875000</v>
      </c>
      <c r="K269" s="796">
        <f>SUM(K263:K268)</f>
        <v>1750000</v>
      </c>
      <c r="L269" s="821"/>
      <c r="M269" s="821">
        <f>SUM(M263:M268)</f>
        <v>1750000</v>
      </c>
      <c r="N269" s="821"/>
      <c r="O269" s="861"/>
    </row>
    <row r="270" spans="1:15" s="816" customFormat="1" x14ac:dyDescent="0.25">
      <c r="A270" s="798"/>
      <c r="B270" s="842"/>
      <c r="C270" s="970"/>
      <c r="D270" s="851"/>
      <c r="E270" s="852"/>
      <c r="F270" s="851"/>
      <c r="G270" s="851"/>
      <c r="H270" s="860"/>
      <c r="I270" s="860"/>
      <c r="J270" s="860"/>
      <c r="K270" s="860"/>
      <c r="L270" s="797"/>
      <c r="M270" s="797"/>
      <c r="N270" s="797"/>
      <c r="O270" s="853"/>
    </row>
    <row r="271" spans="1:15" s="816" customFormat="1" x14ac:dyDescent="0.25">
      <c r="A271" s="798"/>
      <c r="B271" s="842"/>
      <c r="C271" s="970"/>
      <c r="D271" s="851"/>
      <c r="E271" s="852"/>
      <c r="F271" s="851"/>
      <c r="G271" s="851"/>
      <c r="H271" s="860"/>
      <c r="I271" s="860"/>
      <c r="J271" s="860"/>
      <c r="K271" s="860"/>
      <c r="L271" s="797"/>
      <c r="M271" s="797"/>
      <c r="N271" s="797"/>
      <c r="O271" s="853"/>
    </row>
    <row r="272" spans="1:15" x14ac:dyDescent="0.25">
      <c r="B272" s="1127" t="s">
        <v>1396</v>
      </c>
      <c r="C272" s="1127"/>
      <c r="D272" s="1127"/>
      <c r="E272" s="1127"/>
      <c r="F272" s="1127"/>
      <c r="G272" s="1127"/>
      <c r="H272" s="1127"/>
      <c r="I272" s="1127"/>
      <c r="J272" s="1127"/>
      <c r="K272" s="1127"/>
      <c r="L272" s="1127"/>
      <c r="M272" s="1127"/>
      <c r="N272" s="1127"/>
      <c r="O272" s="1127"/>
    </row>
    <row r="273" spans="1:15" x14ac:dyDescent="0.25">
      <c r="B273" s="854" t="s">
        <v>1562</v>
      </c>
      <c r="C273" s="1041"/>
      <c r="D273" s="855"/>
      <c r="E273" s="855"/>
      <c r="F273" s="855"/>
      <c r="G273" s="855"/>
      <c r="H273" s="856"/>
      <c r="I273" s="856"/>
      <c r="J273" s="856"/>
      <c r="K273" s="856"/>
      <c r="L273" s="856"/>
      <c r="M273" s="856"/>
      <c r="N273" s="856"/>
      <c r="O273" s="857"/>
    </row>
    <row r="274" spans="1:15" s="800" customFormat="1" ht="45" x14ac:dyDescent="0.25">
      <c r="B274" s="1122" t="s">
        <v>971</v>
      </c>
      <c r="C274" s="1085" t="s">
        <v>939</v>
      </c>
      <c r="D274" s="1085" t="s">
        <v>1025</v>
      </c>
      <c r="E274" s="1124" t="s">
        <v>1026</v>
      </c>
      <c r="F274" s="1085" t="s">
        <v>1027</v>
      </c>
      <c r="G274" s="1120" t="s">
        <v>1028</v>
      </c>
      <c r="H274" s="801" t="s">
        <v>1868</v>
      </c>
      <c r="I274" s="802" t="s">
        <v>1839</v>
      </c>
      <c r="J274" s="801" t="s">
        <v>1868</v>
      </c>
      <c r="K274" s="1128" t="s">
        <v>1957</v>
      </c>
      <c r="L274" s="1128" t="s">
        <v>1956</v>
      </c>
      <c r="M274" s="802" t="s">
        <v>1905</v>
      </c>
      <c r="N274" s="1128" t="s">
        <v>1825</v>
      </c>
      <c r="O274" s="835" t="s">
        <v>1856</v>
      </c>
    </row>
    <row r="275" spans="1:15" s="800" customFormat="1" x14ac:dyDescent="0.25">
      <c r="B275" s="1123"/>
      <c r="C275" s="1086"/>
      <c r="D275" s="1086"/>
      <c r="E275" s="1125"/>
      <c r="F275" s="1086"/>
      <c r="G275" s="1121"/>
      <c r="H275" s="803"/>
      <c r="I275" s="803" t="s">
        <v>940</v>
      </c>
      <c r="J275" s="803"/>
      <c r="K275" s="1129"/>
      <c r="L275" s="1129"/>
      <c r="M275" s="803" t="s">
        <v>940</v>
      </c>
      <c r="N275" s="1129"/>
      <c r="O275" s="804"/>
    </row>
    <row r="276" spans="1:15" x14ac:dyDescent="0.25">
      <c r="A276" s="836" t="s">
        <v>1336</v>
      </c>
      <c r="B276" s="807" t="s">
        <v>25</v>
      </c>
      <c r="C276" s="1039" t="s">
        <v>59</v>
      </c>
      <c r="D276" s="844">
        <v>70111</v>
      </c>
      <c r="E276" s="808" t="s">
        <v>1695</v>
      </c>
      <c r="F276" s="844">
        <v>23510200</v>
      </c>
      <c r="G276" s="845" t="s">
        <v>266</v>
      </c>
      <c r="H276" s="846"/>
      <c r="I276" s="846">
        <v>800000</v>
      </c>
      <c r="J276" s="846"/>
      <c r="K276" s="846">
        <f>M276</f>
        <v>500000</v>
      </c>
      <c r="L276" s="846"/>
      <c r="M276" s="846">
        <v>500000</v>
      </c>
      <c r="N276" s="846"/>
      <c r="O276" s="811"/>
    </row>
    <row r="277" spans="1:15" x14ac:dyDescent="0.25">
      <c r="A277" s="836" t="s">
        <v>1336</v>
      </c>
      <c r="B277" s="814" t="s">
        <v>3</v>
      </c>
      <c r="C277" s="1039" t="s">
        <v>4</v>
      </c>
      <c r="D277" s="844">
        <v>70111</v>
      </c>
      <c r="E277" s="808" t="s">
        <v>1695</v>
      </c>
      <c r="F277" s="844">
        <v>23510200</v>
      </c>
      <c r="G277" s="845" t="s">
        <v>266</v>
      </c>
      <c r="H277" s="846"/>
      <c r="I277" s="846">
        <v>500000</v>
      </c>
      <c r="J277" s="846"/>
      <c r="K277" s="846">
        <f t="shared" ref="K277:K281" si="18">M277</f>
        <v>300000</v>
      </c>
      <c r="L277" s="846"/>
      <c r="M277" s="846">
        <v>300000</v>
      </c>
      <c r="N277" s="846"/>
      <c r="O277" s="811"/>
    </row>
    <row r="278" spans="1:15" x14ac:dyDescent="0.25">
      <c r="A278" s="836" t="s">
        <v>1336</v>
      </c>
      <c r="B278" s="814" t="s">
        <v>32</v>
      </c>
      <c r="C278" s="1039" t="s">
        <v>33</v>
      </c>
      <c r="D278" s="844">
        <v>70111</v>
      </c>
      <c r="E278" s="808" t="s">
        <v>1695</v>
      </c>
      <c r="F278" s="844">
        <v>23510200</v>
      </c>
      <c r="G278" s="845" t="s">
        <v>266</v>
      </c>
      <c r="H278" s="846"/>
      <c r="I278" s="846">
        <v>500000</v>
      </c>
      <c r="J278" s="846"/>
      <c r="K278" s="846">
        <f t="shared" si="18"/>
        <v>300000</v>
      </c>
      <c r="L278" s="846"/>
      <c r="M278" s="846">
        <v>300000</v>
      </c>
      <c r="N278" s="846"/>
      <c r="O278" s="811"/>
    </row>
    <row r="279" spans="1:15" x14ac:dyDescent="0.25">
      <c r="A279" s="836" t="s">
        <v>1336</v>
      </c>
      <c r="B279" s="807" t="s">
        <v>15</v>
      </c>
      <c r="C279" s="1039" t="s">
        <v>436</v>
      </c>
      <c r="D279" s="844">
        <v>70111</v>
      </c>
      <c r="E279" s="808" t="s">
        <v>1695</v>
      </c>
      <c r="F279" s="844">
        <v>23510200</v>
      </c>
      <c r="G279" s="845" t="s">
        <v>266</v>
      </c>
      <c r="H279" s="846"/>
      <c r="I279" s="846">
        <v>600000</v>
      </c>
      <c r="J279" s="846"/>
      <c r="K279" s="846">
        <f t="shared" si="18"/>
        <v>350000</v>
      </c>
      <c r="L279" s="846"/>
      <c r="M279" s="846">
        <v>350000</v>
      </c>
      <c r="N279" s="846"/>
      <c r="O279" s="811"/>
    </row>
    <row r="280" spans="1:15" x14ac:dyDescent="0.25">
      <c r="A280" s="836" t="s">
        <v>1336</v>
      </c>
      <c r="B280" s="814" t="s">
        <v>19</v>
      </c>
      <c r="C280" s="1039" t="s">
        <v>20</v>
      </c>
      <c r="D280" s="844">
        <v>70111</v>
      </c>
      <c r="E280" s="808" t="s">
        <v>1695</v>
      </c>
      <c r="F280" s="844">
        <v>23510200</v>
      </c>
      <c r="G280" s="845" t="s">
        <v>266</v>
      </c>
      <c r="H280" s="846"/>
      <c r="I280" s="846">
        <v>100000</v>
      </c>
      <c r="J280" s="846"/>
      <c r="K280" s="846">
        <f t="shared" si="18"/>
        <v>100000</v>
      </c>
      <c r="L280" s="846"/>
      <c r="M280" s="846">
        <v>100000</v>
      </c>
      <c r="N280" s="846"/>
      <c r="O280" s="811"/>
    </row>
    <row r="281" spans="1:15" x14ac:dyDescent="0.25">
      <c r="A281" s="836" t="s">
        <v>1336</v>
      </c>
      <c r="B281" s="814" t="s">
        <v>37</v>
      </c>
      <c r="C281" s="1039" t="s">
        <v>38</v>
      </c>
      <c r="D281" s="844">
        <v>70111</v>
      </c>
      <c r="E281" s="808" t="s">
        <v>1695</v>
      </c>
      <c r="F281" s="844">
        <v>23510200</v>
      </c>
      <c r="G281" s="845" t="s">
        <v>266</v>
      </c>
      <c r="H281" s="846"/>
      <c r="I281" s="846">
        <v>500000</v>
      </c>
      <c r="J281" s="846"/>
      <c r="K281" s="846">
        <f t="shared" si="18"/>
        <v>200000</v>
      </c>
      <c r="L281" s="846"/>
      <c r="M281" s="846">
        <v>200000</v>
      </c>
      <c r="N281" s="846"/>
      <c r="O281" s="811"/>
    </row>
    <row r="282" spans="1:15" x14ac:dyDescent="0.25">
      <c r="A282" s="836" t="s">
        <v>1336</v>
      </c>
      <c r="B282" s="838"/>
      <c r="C282" s="968" t="s">
        <v>312</v>
      </c>
      <c r="D282" s="839"/>
      <c r="E282" s="840"/>
      <c r="F282" s="838"/>
      <c r="G282" s="838"/>
      <c r="H282" s="796">
        <v>875000</v>
      </c>
      <c r="I282" s="796">
        <v>3000000</v>
      </c>
      <c r="J282" s="796">
        <v>875000</v>
      </c>
      <c r="K282" s="796">
        <f>SUM(K276:K281)</f>
        <v>1750000</v>
      </c>
      <c r="L282" s="821"/>
      <c r="M282" s="821">
        <f>SUM(M276:M281)</f>
        <v>1750000</v>
      </c>
      <c r="N282" s="821"/>
      <c r="O282" s="861"/>
    </row>
    <row r="283" spans="1:15" x14ac:dyDescent="0.25">
      <c r="A283" s="836"/>
      <c r="C283" s="970"/>
      <c r="H283" s="797"/>
      <c r="I283" s="797"/>
      <c r="J283" s="797"/>
      <c r="K283" s="797"/>
      <c r="L283" s="826"/>
      <c r="M283" s="826"/>
      <c r="N283" s="826"/>
    </row>
    <row r="284" spans="1:15" x14ac:dyDescent="0.25">
      <c r="A284" s="836"/>
      <c r="C284" s="970"/>
      <c r="H284" s="797"/>
      <c r="I284" s="797"/>
      <c r="J284" s="797"/>
      <c r="K284" s="797"/>
      <c r="L284" s="826"/>
      <c r="M284" s="826"/>
      <c r="N284" s="826"/>
    </row>
    <row r="285" spans="1:15" x14ac:dyDescent="0.25">
      <c r="B285" s="1127" t="s">
        <v>1396</v>
      </c>
      <c r="C285" s="1127"/>
      <c r="D285" s="1127"/>
      <c r="E285" s="1127"/>
      <c r="F285" s="1127"/>
      <c r="G285" s="1127"/>
      <c r="H285" s="1127"/>
      <c r="I285" s="1127"/>
      <c r="J285" s="1127"/>
      <c r="K285" s="1127"/>
      <c r="L285" s="1127"/>
      <c r="M285" s="1127"/>
      <c r="N285" s="1127"/>
      <c r="O285" s="1127"/>
    </row>
    <row r="286" spans="1:15" x14ac:dyDescent="0.25">
      <c r="B286" s="854" t="s">
        <v>1564</v>
      </c>
      <c r="C286" s="1041"/>
      <c r="D286" s="855"/>
      <c r="E286" s="855"/>
      <c r="F286" s="855"/>
      <c r="G286" s="855"/>
      <c r="H286" s="856"/>
      <c r="I286" s="856"/>
      <c r="J286" s="856"/>
      <c r="K286" s="856"/>
      <c r="L286" s="856"/>
      <c r="M286" s="856"/>
      <c r="N286" s="856"/>
      <c r="O286" s="857"/>
    </row>
    <row r="287" spans="1:15" s="800" customFormat="1" ht="45" x14ac:dyDescent="0.25">
      <c r="B287" s="1122" t="s">
        <v>971</v>
      </c>
      <c r="C287" s="1085" t="s">
        <v>939</v>
      </c>
      <c r="D287" s="1085" t="s">
        <v>1025</v>
      </c>
      <c r="E287" s="1124" t="s">
        <v>1026</v>
      </c>
      <c r="F287" s="1085" t="s">
        <v>1027</v>
      </c>
      <c r="G287" s="1120" t="s">
        <v>1028</v>
      </c>
      <c r="H287" s="801" t="s">
        <v>1868</v>
      </c>
      <c r="I287" s="802" t="s">
        <v>1839</v>
      </c>
      <c r="J287" s="801" t="s">
        <v>1868</v>
      </c>
      <c r="K287" s="1128" t="s">
        <v>1957</v>
      </c>
      <c r="L287" s="1128" t="s">
        <v>1956</v>
      </c>
      <c r="M287" s="802" t="s">
        <v>1905</v>
      </c>
      <c r="N287" s="1128" t="s">
        <v>1825</v>
      </c>
      <c r="O287" s="835" t="s">
        <v>1856</v>
      </c>
    </row>
    <row r="288" spans="1:15" s="800" customFormat="1" x14ac:dyDescent="0.25">
      <c r="B288" s="1123"/>
      <c r="C288" s="1086"/>
      <c r="D288" s="1086"/>
      <c r="E288" s="1125"/>
      <c r="F288" s="1086"/>
      <c r="G288" s="1121"/>
      <c r="H288" s="803"/>
      <c r="I288" s="803" t="s">
        <v>940</v>
      </c>
      <c r="J288" s="803"/>
      <c r="K288" s="1129"/>
      <c r="L288" s="1129"/>
      <c r="M288" s="803" t="s">
        <v>940</v>
      </c>
      <c r="N288" s="1129"/>
      <c r="O288" s="804"/>
    </row>
    <row r="289" spans="1:15" x14ac:dyDescent="0.25">
      <c r="A289" s="836" t="s">
        <v>1337</v>
      </c>
      <c r="B289" s="807" t="s">
        <v>25</v>
      </c>
      <c r="C289" s="1039" t="s">
        <v>59</v>
      </c>
      <c r="D289" s="844">
        <v>70111</v>
      </c>
      <c r="E289" s="808" t="s">
        <v>1695</v>
      </c>
      <c r="F289" s="844">
        <v>23510200</v>
      </c>
      <c r="G289" s="845" t="s">
        <v>266</v>
      </c>
      <c r="H289" s="846"/>
      <c r="I289" s="846">
        <v>800000</v>
      </c>
      <c r="J289" s="846"/>
      <c r="K289" s="846">
        <f>M289</f>
        <v>500000</v>
      </c>
      <c r="L289" s="846"/>
      <c r="M289" s="846">
        <v>500000</v>
      </c>
      <c r="N289" s="846"/>
      <c r="O289" s="811"/>
    </row>
    <row r="290" spans="1:15" x14ac:dyDescent="0.25">
      <c r="A290" s="836" t="s">
        <v>1337</v>
      </c>
      <c r="B290" s="814" t="s">
        <v>3</v>
      </c>
      <c r="C290" s="1039" t="s">
        <v>4</v>
      </c>
      <c r="D290" s="844">
        <v>70111</v>
      </c>
      <c r="E290" s="808" t="s">
        <v>1695</v>
      </c>
      <c r="F290" s="844">
        <v>23510200</v>
      </c>
      <c r="G290" s="845" t="s">
        <v>266</v>
      </c>
      <c r="H290" s="846"/>
      <c r="I290" s="846">
        <v>500000</v>
      </c>
      <c r="J290" s="846"/>
      <c r="K290" s="846">
        <f t="shared" ref="K290:K294" si="19">M290</f>
        <v>300000</v>
      </c>
      <c r="L290" s="846"/>
      <c r="M290" s="846">
        <v>300000</v>
      </c>
      <c r="N290" s="846"/>
      <c r="O290" s="811"/>
    </row>
    <row r="291" spans="1:15" x14ac:dyDescent="0.25">
      <c r="A291" s="836" t="s">
        <v>1337</v>
      </c>
      <c r="B291" s="863" t="s">
        <v>32</v>
      </c>
      <c r="C291" s="1039" t="s">
        <v>33</v>
      </c>
      <c r="D291" s="844">
        <v>70111</v>
      </c>
      <c r="E291" s="808" t="s">
        <v>1695</v>
      </c>
      <c r="F291" s="844">
        <v>23510200</v>
      </c>
      <c r="G291" s="845" t="s">
        <v>266</v>
      </c>
      <c r="H291" s="846"/>
      <c r="I291" s="846">
        <v>500000</v>
      </c>
      <c r="J291" s="846"/>
      <c r="K291" s="846">
        <f t="shared" si="19"/>
        <v>300000</v>
      </c>
      <c r="L291" s="846"/>
      <c r="M291" s="846">
        <v>300000</v>
      </c>
      <c r="N291" s="846"/>
      <c r="O291" s="811"/>
    </row>
    <row r="292" spans="1:15" x14ac:dyDescent="0.25">
      <c r="A292" s="836" t="s">
        <v>1337</v>
      </c>
      <c r="B292" s="807" t="s">
        <v>15</v>
      </c>
      <c r="C292" s="1039" t="s">
        <v>436</v>
      </c>
      <c r="D292" s="844">
        <v>70111</v>
      </c>
      <c r="E292" s="808" t="s">
        <v>1695</v>
      </c>
      <c r="F292" s="844">
        <v>23510200</v>
      </c>
      <c r="G292" s="845" t="s">
        <v>266</v>
      </c>
      <c r="H292" s="846"/>
      <c r="I292" s="846">
        <v>600000</v>
      </c>
      <c r="J292" s="846"/>
      <c r="K292" s="846">
        <f t="shared" si="19"/>
        <v>350000</v>
      </c>
      <c r="L292" s="846"/>
      <c r="M292" s="846">
        <v>350000</v>
      </c>
      <c r="N292" s="846"/>
      <c r="O292" s="811"/>
    </row>
    <row r="293" spans="1:15" x14ac:dyDescent="0.25">
      <c r="A293" s="836" t="s">
        <v>1337</v>
      </c>
      <c r="B293" s="814" t="s">
        <v>19</v>
      </c>
      <c r="C293" s="1039" t="s">
        <v>20</v>
      </c>
      <c r="D293" s="844">
        <v>70111</v>
      </c>
      <c r="E293" s="808" t="s">
        <v>1695</v>
      </c>
      <c r="F293" s="844">
        <v>23510200</v>
      </c>
      <c r="G293" s="845" t="s">
        <v>266</v>
      </c>
      <c r="H293" s="846"/>
      <c r="I293" s="846">
        <v>100000</v>
      </c>
      <c r="J293" s="846"/>
      <c r="K293" s="846">
        <f t="shared" si="19"/>
        <v>100000</v>
      </c>
      <c r="L293" s="846"/>
      <c r="M293" s="846">
        <v>100000</v>
      </c>
      <c r="N293" s="846"/>
      <c r="O293" s="811"/>
    </row>
    <row r="294" spans="1:15" x14ac:dyDescent="0.25">
      <c r="A294" s="836" t="s">
        <v>1337</v>
      </c>
      <c r="B294" s="814" t="s">
        <v>37</v>
      </c>
      <c r="C294" s="1039" t="s">
        <v>38</v>
      </c>
      <c r="D294" s="844">
        <v>70111</v>
      </c>
      <c r="E294" s="808" t="s">
        <v>1695</v>
      </c>
      <c r="F294" s="844">
        <v>23510200</v>
      </c>
      <c r="G294" s="845" t="s">
        <v>266</v>
      </c>
      <c r="H294" s="846"/>
      <c r="I294" s="846">
        <v>500000</v>
      </c>
      <c r="J294" s="846"/>
      <c r="K294" s="846">
        <f t="shared" si="19"/>
        <v>200000</v>
      </c>
      <c r="L294" s="846"/>
      <c r="M294" s="846">
        <v>200000</v>
      </c>
      <c r="N294" s="846"/>
      <c r="O294" s="811"/>
    </row>
    <row r="295" spans="1:15" x14ac:dyDescent="0.25">
      <c r="A295" s="836" t="s">
        <v>1337</v>
      </c>
      <c r="B295" s="838"/>
      <c r="C295" s="968" t="s">
        <v>312</v>
      </c>
      <c r="D295" s="839"/>
      <c r="E295" s="840"/>
      <c r="F295" s="838"/>
      <c r="G295" s="838"/>
      <c r="H295" s="796">
        <v>875000</v>
      </c>
      <c r="I295" s="796">
        <v>3000000</v>
      </c>
      <c r="J295" s="796">
        <v>875000</v>
      </c>
      <c r="K295" s="796">
        <f>SUM(K289:K294)</f>
        <v>1750000</v>
      </c>
      <c r="L295" s="821"/>
      <c r="M295" s="821">
        <f>SUM(M289:M294)</f>
        <v>1750000</v>
      </c>
      <c r="N295" s="821"/>
      <c r="O295" s="861"/>
    </row>
    <row r="296" spans="1:15" x14ac:dyDescent="0.25">
      <c r="A296" s="836"/>
      <c r="C296" s="970"/>
      <c r="H296" s="797"/>
      <c r="I296" s="797"/>
      <c r="J296" s="797"/>
      <c r="K296" s="797"/>
      <c r="L296" s="826"/>
      <c r="M296" s="826"/>
      <c r="N296" s="826"/>
    </row>
    <row r="297" spans="1:15" x14ac:dyDescent="0.25">
      <c r="A297" s="836"/>
      <c r="C297" s="970"/>
      <c r="H297" s="797"/>
      <c r="I297" s="797"/>
      <c r="J297" s="797"/>
      <c r="K297" s="797"/>
      <c r="L297" s="826"/>
      <c r="M297" s="826"/>
      <c r="N297" s="826"/>
    </row>
    <row r="298" spans="1:15" x14ac:dyDescent="0.25">
      <c r="B298" s="1127" t="s">
        <v>1396</v>
      </c>
      <c r="C298" s="1127"/>
      <c r="D298" s="1127"/>
      <c r="E298" s="1127"/>
      <c r="F298" s="1127"/>
      <c r="G298" s="1127"/>
      <c r="H298" s="1127"/>
      <c r="I298" s="1127"/>
      <c r="J298" s="1127"/>
      <c r="K298" s="1127"/>
      <c r="L298" s="1127"/>
      <c r="M298" s="1127"/>
      <c r="N298" s="1127"/>
      <c r="O298" s="1127"/>
    </row>
    <row r="299" spans="1:15" x14ac:dyDescent="0.25">
      <c r="B299" s="854" t="s">
        <v>1565</v>
      </c>
      <c r="C299" s="1041"/>
      <c r="D299" s="855"/>
      <c r="E299" s="855"/>
      <c r="F299" s="855"/>
      <c r="G299" s="855"/>
      <c r="H299" s="856"/>
      <c r="I299" s="856"/>
      <c r="J299" s="856"/>
      <c r="K299" s="856"/>
      <c r="L299" s="856"/>
      <c r="M299" s="856"/>
      <c r="N299" s="856"/>
      <c r="O299" s="857"/>
    </row>
    <row r="300" spans="1:15" s="800" customFormat="1" ht="45" x14ac:dyDescent="0.25">
      <c r="B300" s="1122" t="s">
        <v>971</v>
      </c>
      <c r="C300" s="1085" t="s">
        <v>939</v>
      </c>
      <c r="D300" s="1085" t="s">
        <v>1025</v>
      </c>
      <c r="E300" s="1124" t="s">
        <v>1026</v>
      </c>
      <c r="F300" s="1085" t="s">
        <v>1027</v>
      </c>
      <c r="G300" s="1120" t="s">
        <v>1028</v>
      </c>
      <c r="H300" s="801" t="s">
        <v>1868</v>
      </c>
      <c r="I300" s="802" t="s">
        <v>1839</v>
      </c>
      <c r="J300" s="801" t="s">
        <v>1868</v>
      </c>
      <c r="K300" s="1128" t="s">
        <v>1957</v>
      </c>
      <c r="L300" s="1128" t="s">
        <v>1956</v>
      </c>
      <c r="M300" s="802" t="s">
        <v>1905</v>
      </c>
      <c r="N300" s="1128" t="s">
        <v>1825</v>
      </c>
      <c r="O300" s="835" t="s">
        <v>1856</v>
      </c>
    </row>
    <row r="301" spans="1:15" s="800" customFormat="1" x14ac:dyDescent="0.25">
      <c r="B301" s="1123"/>
      <c r="C301" s="1086"/>
      <c r="D301" s="1086"/>
      <c r="E301" s="1125"/>
      <c r="F301" s="1086"/>
      <c r="G301" s="1121"/>
      <c r="H301" s="803"/>
      <c r="I301" s="803" t="s">
        <v>940</v>
      </c>
      <c r="J301" s="803"/>
      <c r="K301" s="1129"/>
      <c r="L301" s="1129"/>
      <c r="M301" s="803" t="s">
        <v>940</v>
      </c>
      <c r="N301" s="1129"/>
      <c r="O301" s="804"/>
    </row>
    <row r="302" spans="1:15" x14ac:dyDescent="0.25">
      <c r="A302" s="836" t="s">
        <v>416</v>
      </c>
      <c r="B302" s="806" t="s">
        <v>267</v>
      </c>
      <c r="C302" s="1039" t="s">
        <v>268</v>
      </c>
      <c r="D302" s="814" t="s">
        <v>16</v>
      </c>
      <c r="E302" s="808" t="s">
        <v>1695</v>
      </c>
      <c r="F302" s="806" t="s">
        <v>27</v>
      </c>
      <c r="G302" s="845" t="s">
        <v>266</v>
      </c>
      <c r="H302" s="815">
        <v>200000</v>
      </c>
      <c r="I302" s="815">
        <v>867500</v>
      </c>
      <c r="J302" s="815">
        <v>200000</v>
      </c>
      <c r="K302" s="815">
        <f>M302</f>
        <v>867500</v>
      </c>
      <c r="L302" s="815"/>
      <c r="M302" s="815">
        <v>867500</v>
      </c>
      <c r="N302" s="815"/>
      <c r="O302" s="811"/>
    </row>
    <row r="303" spans="1:15" x14ac:dyDescent="0.25">
      <c r="A303" s="836" t="s">
        <v>416</v>
      </c>
      <c r="B303" s="806" t="s">
        <v>3</v>
      </c>
      <c r="C303" s="1039" t="s">
        <v>4</v>
      </c>
      <c r="D303" s="814" t="s">
        <v>16</v>
      </c>
      <c r="E303" s="808" t="s">
        <v>1695</v>
      </c>
      <c r="F303" s="806" t="s">
        <v>27</v>
      </c>
      <c r="G303" s="845" t="s">
        <v>266</v>
      </c>
      <c r="H303" s="815">
        <v>100000</v>
      </c>
      <c r="I303" s="815">
        <v>575000</v>
      </c>
      <c r="J303" s="815">
        <v>100000</v>
      </c>
      <c r="K303" s="815">
        <f t="shared" ref="K303:K313" si="20">M303</f>
        <v>575000</v>
      </c>
      <c r="L303" s="815"/>
      <c r="M303" s="815">
        <v>575000</v>
      </c>
      <c r="N303" s="815"/>
      <c r="O303" s="811"/>
    </row>
    <row r="304" spans="1:15" x14ac:dyDescent="0.25">
      <c r="A304" s="836" t="s">
        <v>416</v>
      </c>
      <c r="B304" s="806" t="s">
        <v>106</v>
      </c>
      <c r="C304" s="1039" t="s">
        <v>107</v>
      </c>
      <c r="D304" s="814" t="s">
        <v>16</v>
      </c>
      <c r="E304" s="808" t="s">
        <v>1695</v>
      </c>
      <c r="F304" s="806" t="s">
        <v>27</v>
      </c>
      <c r="G304" s="845" t="s">
        <v>266</v>
      </c>
      <c r="H304" s="815">
        <v>15425000</v>
      </c>
      <c r="I304" s="815">
        <v>30000000</v>
      </c>
      <c r="J304" s="815">
        <v>15425000</v>
      </c>
      <c r="K304" s="815">
        <f t="shared" si="20"/>
        <v>20000000</v>
      </c>
      <c r="L304" s="815"/>
      <c r="M304" s="815">
        <v>20000000</v>
      </c>
      <c r="N304" s="815"/>
      <c r="O304" s="811"/>
    </row>
    <row r="305" spans="1:15" x14ac:dyDescent="0.25">
      <c r="A305" s="836" t="s">
        <v>416</v>
      </c>
      <c r="B305" s="806" t="s">
        <v>32</v>
      </c>
      <c r="C305" s="1039" t="s">
        <v>33</v>
      </c>
      <c r="D305" s="814" t="s">
        <v>16</v>
      </c>
      <c r="E305" s="808" t="s">
        <v>1695</v>
      </c>
      <c r="F305" s="806" t="s">
        <v>27</v>
      </c>
      <c r="G305" s="845" t="s">
        <v>266</v>
      </c>
      <c r="H305" s="815">
        <v>50000</v>
      </c>
      <c r="I305" s="815">
        <v>150000</v>
      </c>
      <c r="J305" s="815">
        <v>50000</v>
      </c>
      <c r="K305" s="815">
        <f t="shared" si="20"/>
        <v>150000</v>
      </c>
      <c r="L305" s="815"/>
      <c r="M305" s="815">
        <v>150000</v>
      </c>
      <c r="N305" s="815"/>
      <c r="O305" s="811"/>
    </row>
    <row r="306" spans="1:15" x14ac:dyDescent="0.25">
      <c r="A306" s="836" t="s">
        <v>416</v>
      </c>
      <c r="B306" s="806" t="s">
        <v>11</v>
      </c>
      <c r="C306" s="1039" t="s">
        <v>12</v>
      </c>
      <c r="D306" s="814" t="s">
        <v>16</v>
      </c>
      <c r="E306" s="808" t="s">
        <v>1695</v>
      </c>
      <c r="F306" s="806" t="s">
        <v>27</v>
      </c>
      <c r="G306" s="845" t="s">
        <v>266</v>
      </c>
      <c r="H306" s="815">
        <v>8150000</v>
      </c>
      <c r="I306" s="815">
        <v>23000000</v>
      </c>
      <c r="J306" s="815">
        <v>8150000</v>
      </c>
      <c r="K306" s="815">
        <f t="shared" si="20"/>
        <v>17880000</v>
      </c>
      <c r="L306" s="815"/>
      <c r="M306" s="815">
        <f>22880000-5000000</f>
        <v>17880000</v>
      </c>
      <c r="N306" s="815"/>
      <c r="O306" s="811"/>
    </row>
    <row r="307" spans="1:15" x14ac:dyDescent="0.25">
      <c r="A307" s="836" t="s">
        <v>416</v>
      </c>
      <c r="B307" s="806" t="s">
        <v>13</v>
      </c>
      <c r="C307" s="1039" t="s">
        <v>14</v>
      </c>
      <c r="D307" s="814" t="s">
        <v>16</v>
      </c>
      <c r="E307" s="808" t="s">
        <v>1695</v>
      </c>
      <c r="F307" s="806" t="s">
        <v>27</v>
      </c>
      <c r="G307" s="845" t="s">
        <v>266</v>
      </c>
      <c r="H307" s="815">
        <v>75000</v>
      </c>
      <c r="I307" s="815">
        <v>175000</v>
      </c>
      <c r="J307" s="815">
        <v>75000</v>
      </c>
      <c r="K307" s="815">
        <f t="shared" si="20"/>
        <v>175000</v>
      </c>
      <c r="L307" s="815"/>
      <c r="M307" s="815">
        <v>175000</v>
      </c>
      <c r="N307" s="815"/>
      <c r="O307" s="811"/>
    </row>
    <row r="308" spans="1:15" x14ac:dyDescent="0.25">
      <c r="A308" s="836" t="s">
        <v>416</v>
      </c>
      <c r="B308" s="806" t="s">
        <v>269</v>
      </c>
      <c r="C308" s="1039" t="s">
        <v>270</v>
      </c>
      <c r="D308" s="814" t="s">
        <v>16</v>
      </c>
      <c r="E308" s="808" t="s">
        <v>1695</v>
      </c>
      <c r="F308" s="806" t="s">
        <v>27</v>
      </c>
      <c r="G308" s="845" t="s">
        <v>266</v>
      </c>
      <c r="H308" s="815"/>
      <c r="I308" s="815">
        <v>2000000</v>
      </c>
      <c r="J308" s="815"/>
      <c r="K308" s="815">
        <f t="shared" si="20"/>
        <v>2000000</v>
      </c>
      <c r="L308" s="815"/>
      <c r="M308" s="815">
        <v>2000000</v>
      </c>
      <c r="N308" s="815"/>
      <c r="O308" s="811"/>
    </row>
    <row r="309" spans="1:15" x14ac:dyDescent="0.25">
      <c r="A309" s="836" t="s">
        <v>416</v>
      </c>
      <c r="B309" s="806" t="s">
        <v>718</v>
      </c>
      <c r="C309" s="1039" t="s">
        <v>719</v>
      </c>
      <c r="D309" s="814" t="s">
        <v>16</v>
      </c>
      <c r="E309" s="808" t="s">
        <v>1695</v>
      </c>
      <c r="F309" s="806" t="s">
        <v>27</v>
      </c>
      <c r="G309" s="845" t="s">
        <v>266</v>
      </c>
      <c r="H309" s="815"/>
      <c r="I309" s="815">
        <v>4500000</v>
      </c>
      <c r="J309" s="815"/>
      <c r="K309" s="815">
        <f t="shared" si="20"/>
        <v>4500000</v>
      </c>
      <c r="L309" s="815"/>
      <c r="M309" s="815">
        <v>4500000</v>
      </c>
      <c r="N309" s="815"/>
      <c r="O309" s="811"/>
    </row>
    <row r="310" spans="1:15" x14ac:dyDescent="0.25">
      <c r="A310" s="836" t="s">
        <v>416</v>
      </c>
      <c r="B310" s="806" t="s">
        <v>15</v>
      </c>
      <c r="C310" s="1039" t="s">
        <v>436</v>
      </c>
      <c r="D310" s="814" t="s">
        <v>16</v>
      </c>
      <c r="E310" s="808" t="s">
        <v>1695</v>
      </c>
      <c r="F310" s="806" t="s">
        <v>27</v>
      </c>
      <c r="G310" s="845" t="s">
        <v>266</v>
      </c>
      <c r="H310" s="815">
        <v>300000</v>
      </c>
      <c r="I310" s="815">
        <v>527500</v>
      </c>
      <c r="J310" s="815">
        <v>300000</v>
      </c>
      <c r="K310" s="815">
        <f t="shared" si="20"/>
        <v>527500</v>
      </c>
      <c r="L310" s="815"/>
      <c r="M310" s="815">
        <v>527500</v>
      </c>
      <c r="N310" s="815"/>
      <c r="O310" s="811"/>
    </row>
    <row r="311" spans="1:15" x14ac:dyDescent="0.25">
      <c r="A311" s="836" t="s">
        <v>416</v>
      </c>
      <c r="B311" s="806" t="s">
        <v>17</v>
      </c>
      <c r="C311" s="1039" t="s">
        <v>18</v>
      </c>
      <c r="D311" s="814" t="s">
        <v>16</v>
      </c>
      <c r="E311" s="808" t="s">
        <v>1695</v>
      </c>
      <c r="F311" s="806" t="s">
        <v>27</v>
      </c>
      <c r="G311" s="845" t="s">
        <v>266</v>
      </c>
      <c r="H311" s="815">
        <v>12000</v>
      </c>
      <c r="I311" s="815">
        <v>35000</v>
      </c>
      <c r="J311" s="815">
        <v>12000</v>
      </c>
      <c r="K311" s="815">
        <f t="shared" si="20"/>
        <v>35000</v>
      </c>
      <c r="L311" s="815"/>
      <c r="M311" s="815">
        <v>35000</v>
      </c>
      <c r="N311" s="815"/>
      <c r="O311" s="811"/>
    </row>
    <row r="312" spans="1:15" x14ac:dyDescent="0.25">
      <c r="A312" s="836" t="s">
        <v>416</v>
      </c>
      <c r="B312" s="806" t="s">
        <v>19</v>
      </c>
      <c r="C312" s="1039" t="s">
        <v>20</v>
      </c>
      <c r="D312" s="814" t="s">
        <v>16</v>
      </c>
      <c r="E312" s="808" t="s">
        <v>1695</v>
      </c>
      <c r="F312" s="806" t="s">
        <v>27</v>
      </c>
      <c r="G312" s="845" t="s">
        <v>266</v>
      </c>
      <c r="H312" s="815">
        <v>500</v>
      </c>
      <c r="I312" s="815">
        <v>20000</v>
      </c>
      <c r="J312" s="815">
        <v>500</v>
      </c>
      <c r="K312" s="815">
        <f t="shared" si="20"/>
        <v>20000</v>
      </c>
      <c r="L312" s="815"/>
      <c r="M312" s="815">
        <v>20000</v>
      </c>
      <c r="N312" s="815"/>
      <c r="O312" s="811"/>
    </row>
    <row r="313" spans="1:15" x14ac:dyDescent="0.25">
      <c r="A313" s="836" t="s">
        <v>416</v>
      </c>
      <c r="B313" s="806" t="s">
        <v>37</v>
      </c>
      <c r="C313" s="1039" t="s">
        <v>38</v>
      </c>
      <c r="D313" s="814" t="s">
        <v>16</v>
      </c>
      <c r="E313" s="808" t="s">
        <v>1695</v>
      </c>
      <c r="F313" s="806" t="s">
        <v>27</v>
      </c>
      <c r="G313" s="845" t="s">
        <v>266</v>
      </c>
      <c r="H313" s="815">
        <v>50000</v>
      </c>
      <c r="I313" s="815">
        <v>150000</v>
      </c>
      <c r="J313" s="815">
        <v>50000</v>
      </c>
      <c r="K313" s="815">
        <f t="shared" si="20"/>
        <v>150000</v>
      </c>
      <c r="L313" s="815"/>
      <c r="M313" s="815">
        <v>150000</v>
      </c>
      <c r="N313" s="815"/>
      <c r="O313" s="811"/>
    </row>
    <row r="314" spans="1:15" x14ac:dyDescent="0.25">
      <c r="A314" s="836" t="s">
        <v>416</v>
      </c>
      <c r="B314" s="817"/>
      <c r="C314" s="968" t="s">
        <v>312</v>
      </c>
      <c r="D314" s="819"/>
      <c r="E314" s="820"/>
      <c r="F314" s="817"/>
      <c r="G314" s="817"/>
      <c r="H314" s="821">
        <f>SUM(H302:H313)</f>
        <v>24362500</v>
      </c>
      <c r="I314" s="821">
        <f>SUM(I302:I313)</f>
        <v>62000000</v>
      </c>
      <c r="J314" s="821">
        <f>SUM(J302:J313)</f>
        <v>24362500</v>
      </c>
      <c r="K314" s="821">
        <f>SUM(K302:K313)</f>
        <v>46880000</v>
      </c>
      <c r="L314" s="821"/>
      <c r="M314" s="821">
        <f>SUM(M302:M313)</f>
        <v>46880000</v>
      </c>
      <c r="N314" s="821"/>
      <c r="O314" s="822"/>
    </row>
    <row r="315" spans="1:15" x14ac:dyDescent="0.25">
      <c r="B315" s="823"/>
      <c r="C315" s="970"/>
      <c r="D315" s="824"/>
      <c r="E315" s="825"/>
      <c r="F315" s="823"/>
      <c r="G315" s="823"/>
      <c r="H315" s="864"/>
      <c r="I315" s="864"/>
      <c r="J315" s="864"/>
      <c r="K315" s="864"/>
      <c r="L315" s="826"/>
      <c r="M315" s="826"/>
      <c r="N315" s="826"/>
    </row>
    <row r="316" spans="1:15" x14ac:dyDescent="0.25">
      <c r="B316" s="823"/>
      <c r="C316" s="970"/>
      <c r="D316" s="824"/>
      <c r="E316" s="825"/>
      <c r="F316" s="823"/>
      <c r="G316" s="823"/>
      <c r="H316" s="864"/>
      <c r="I316" s="864"/>
      <c r="J316" s="864"/>
      <c r="K316" s="864"/>
      <c r="L316" s="826"/>
      <c r="M316" s="826"/>
      <c r="N316" s="826"/>
    </row>
    <row r="317" spans="1:15" x14ac:dyDescent="0.25">
      <c r="B317" s="1127" t="s">
        <v>1397</v>
      </c>
      <c r="C317" s="1127"/>
      <c r="D317" s="1127"/>
      <c r="E317" s="1127"/>
      <c r="F317" s="1127"/>
      <c r="G317" s="1127"/>
      <c r="H317" s="1127"/>
      <c r="I317" s="1127"/>
      <c r="J317" s="1127"/>
      <c r="K317" s="1127"/>
      <c r="L317" s="1127"/>
      <c r="M317" s="1127"/>
      <c r="N317" s="1127"/>
      <c r="O317" s="1127"/>
    </row>
    <row r="318" spans="1:15" x14ac:dyDescent="0.25">
      <c r="B318" s="854" t="s">
        <v>1565</v>
      </c>
      <c r="C318" s="1041"/>
      <c r="D318" s="855"/>
      <c r="E318" s="855"/>
      <c r="F318" s="855"/>
      <c r="G318" s="855"/>
      <c r="H318" s="856"/>
      <c r="I318" s="856"/>
      <c r="J318" s="856"/>
      <c r="K318" s="856"/>
      <c r="L318" s="856"/>
      <c r="M318" s="856"/>
      <c r="N318" s="856"/>
      <c r="O318" s="857"/>
    </row>
    <row r="319" spans="1:15" ht="45" x14ac:dyDescent="0.25">
      <c r="B319" s="1122" t="s">
        <v>971</v>
      </c>
      <c r="C319" s="1085" t="s">
        <v>939</v>
      </c>
      <c r="D319" s="1085" t="s">
        <v>1025</v>
      </c>
      <c r="E319" s="1124" t="s">
        <v>1026</v>
      </c>
      <c r="F319" s="1085" t="s">
        <v>1027</v>
      </c>
      <c r="G319" s="1120" t="s">
        <v>1028</v>
      </c>
      <c r="H319" s="801" t="s">
        <v>1868</v>
      </c>
      <c r="I319" s="802" t="s">
        <v>1839</v>
      </c>
      <c r="J319" s="801" t="s">
        <v>1868</v>
      </c>
      <c r="K319" s="1128" t="s">
        <v>1957</v>
      </c>
      <c r="L319" s="1128" t="s">
        <v>1956</v>
      </c>
      <c r="M319" s="802" t="s">
        <v>1905</v>
      </c>
      <c r="N319" s="1128" t="s">
        <v>1825</v>
      </c>
      <c r="O319" s="835" t="s">
        <v>1856</v>
      </c>
    </row>
    <row r="320" spans="1:15" x14ac:dyDescent="0.25">
      <c r="B320" s="1123"/>
      <c r="C320" s="1086"/>
      <c r="D320" s="1086"/>
      <c r="E320" s="1125"/>
      <c r="F320" s="1086"/>
      <c r="G320" s="1121"/>
      <c r="H320" s="803"/>
      <c r="I320" s="803" t="s">
        <v>940</v>
      </c>
      <c r="J320" s="803"/>
      <c r="K320" s="1129"/>
      <c r="L320" s="1129"/>
      <c r="M320" s="803" t="s">
        <v>940</v>
      </c>
      <c r="N320" s="1129"/>
      <c r="O320" s="804"/>
    </row>
    <row r="321" spans="1:16" ht="30" x14ac:dyDescent="0.25">
      <c r="A321" s="836" t="s">
        <v>416</v>
      </c>
      <c r="B321" s="865" t="s">
        <v>356</v>
      </c>
      <c r="C321" s="967" t="s">
        <v>686</v>
      </c>
      <c r="D321" s="814" t="s">
        <v>16</v>
      </c>
      <c r="E321" s="808" t="s">
        <v>1695</v>
      </c>
      <c r="F321" s="863" t="s">
        <v>27</v>
      </c>
      <c r="G321" s="866" t="s">
        <v>235</v>
      </c>
      <c r="H321" s="867"/>
      <c r="I321" s="867">
        <v>100000000</v>
      </c>
      <c r="J321" s="867"/>
      <c r="K321" s="867">
        <f>M321-L321</f>
        <v>0</v>
      </c>
      <c r="L321" s="867">
        <v>50000000</v>
      </c>
      <c r="M321" s="867">
        <v>50000000</v>
      </c>
      <c r="N321" s="867"/>
      <c r="O321" s="868"/>
    </row>
    <row r="322" spans="1:16" x14ac:dyDescent="0.25">
      <c r="A322" s="836" t="s">
        <v>416</v>
      </c>
      <c r="B322" s="865" t="s">
        <v>332</v>
      </c>
      <c r="C322" s="967" t="s">
        <v>333</v>
      </c>
      <c r="D322" s="814" t="s">
        <v>16</v>
      </c>
      <c r="E322" s="808" t="s">
        <v>1695</v>
      </c>
      <c r="F322" s="863" t="s">
        <v>27</v>
      </c>
      <c r="G322" s="866" t="s">
        <v>235</v>
      </c>
      <c r="H322" s="867"/>
      <c r="I322" s="867">
        <v>100000000</v>
      </c>
      <c r="J322" s="867"/>
      <c r="K322" s="867">
        <v>50000000</v>
      </c>
      <c r="L322" s="867">
        <v>0</v>
      </c>
      <c r="M322" s="867">
        <v>50000000</v>
      </c>
      <c r="N322" s="867"/>
      <c r="O322" s="868"/>
    </row>
    <row r="323" spans="1:16" x14ac:dyDescent="0.25">
      <c r="A323" s="836" t="s">
        <v>416</v>
      </c>
      <c r="B323" s="865" t="s">
        <v>352</v>
      </c>
      <c r="C323" s="967" t="s">
        <v>353</v>
      </c>
      <c r="D323" s="814" t="s">
        <v>16</v>
      </c>
      <c r="E323" s="808" t="s">
        <v>1695</v>
      </c>
      <c r="F323" s="863" t="s">
        <v>27</v>
      </c>
      <c r="G323" s="866" t="s">
        <v>235</v>
      </c>
      <c r="H323" s="867"/>
      <c r="I323" s="867">
        <v>100000000</v>
      </c>
      <c r="J323" s="867"/>
      <c r="K323" s="867">
        <v>0</v>
      </c>
      <c r="L323" s="867">
        <v>50000000</v>
      </c>
      <c r="M323" s="867">
        <v>50000000</v>
      </c>
      <c r="N323" s="867"/>
      <c r="O323" s="868"/>
    </row>
    <row r="324" spans="1:16" x14ac:dyDescent="0.25">
      <c r="A324" s="836" t="s">
        <v>416</v>
      </c>
      <c r="B324" s="865" t="s">
        <v>240</v>
      </c>
      <c r="C324" s="967" t="s">
        <v>763</v>
      </c>
      <c r="D324" s="814" t="s">
        <v>16</v>
      </c>
      <c r="E324" s="808" t="s">
        <v>1695</v>
      </c>
      <c r="F324" s="863" t="s">
        <v>27</v>
      </c>
      <c r="G324" s="866" t="s">
        <v>235</v>
      </c>
      <c r="H324" s="867"/>
      <c r="I324" s="867">
        <v>150000000</v>
      </c>
      <c r="J324" s="867"/>
      <c r="K324" s="867">
        <v>0</v>
      </c>
      <c r="L324" s="867">
        <v>75000000</v>
      </c>
      <c r="M324" s="867">
        <v>75000000</v>
      </c>
      <c r="N324" s="867"/>
      <c r="O324" s="868"/>
    </row>
    <row r="325" spans="1:16" x14ac:dyDescent="0.25">
      <c r="A325" s="836" t="s">
        <v>416</v>
      </c>
      <c r="B325" s="865" t="s">
        <v>467</v>
      </c>
      <c r="C325" s="967" t="s">
        <v>163</v>
      </c>
      <c r="D325" s="814" t="s">
        <v>16</v>
      </c>
      <c r="E325" s="808" t="s">
        <v>1695</v>
      </c>
      <c r="F325" s="863" t="s">
        <v>27</v>
      </c>
      <c r="G325" s="866" t="s">
        <v>235</v>
      </c>
      <c r="H325" s="867">
        <v>3584000</v>
      </c>
      <c r="I325" s="867">
        <v>50000000</v>
      </c>
      <c r="J325" s="867">
        <v>3584000</v>
      </c>
      <c r="K325" s="867">
        <v>0</v>
      </c>
      <c r="L325" s="867">
        <v>25000000</v>
      </c>
      <c r="M325" s="867">
        <v>25000000</v>
      </c>
      <c r="N325" s="867"/>
      <c r="O325" s="868"/>
    </row>
    <row r="326" spans="1:16" x14ac:dyDescent="0.25">
      <c r="A326" s="836" t="s">
        <v>416</v>
      </c>
      <c r="B326" s="869"/>
      <c r="C326" s="1042" t="s">
        <v>26</v>
      </c>
      <c r="D326" s="869"/>
      <c r="E326" s="870"/>
      <c r="F326" s="869"/>
      <c r="G326" s="871"/>
      <c r="H326" s="872">
        <f t="shared" ref="H326:M326" si="21">SUM(H321:H325)</f>
        <v>3584000</v>
      </c>
      <c r="I326" s="872">
        <f t="shared" si="21"/>
        <v>500000000</v>
      </c>
      <c r="J326" s="872">
        <f t="shared" si="21"/>
        <v>3584000</v>
      </c>
      <c r="K326" s="872">
        <f t="shared" si="21"/>
        <v>50000000</v>
      </c>
      <c r="L326" s="872">
        <f t="shared" si="21"/>
        <v>200000000</v>
      </c>
      <c r="M326" s="872">
        <f t="shared" si="21"/>
        <v>250000000</v>
      </c>
      <c r="N326" s="872">
        <v>250000000</v>
      </c>
      <c r="O326" s="873" t="s">
        <v>2012</v>
      </c>
      <c r="P326" s="874"/>
    </row>
    <row r="327" spans="1:16" x14ac:dyDescent="0.25">
      <c r="A327" s="836"/>
      <c r="B327" s="875"/>
      <c r="C327" s="1043"/>
      <c r="D327" s="875"/>
      <c r="E327" s="877"/>
      <c r="F327" s="875"/>
      <c r="G327" s="878"/>
      <c r="H327" s="879"/>
      <c r="I327" s="879"/>
      <c r="J327" s="879"/>
      <c r="K327" s="879"/>
      <c r="L327" s="879"/>
      <c r="M327" s="879"/>
      <c r="N327" s="879"/>
      <c r="O327" s="880"/>
    </row>
    <row r="328" spans="1:16" x14ac:dyDescent="0.25">
      <c r="A328" s="836"/>
      <c r="B328" s="875"/>
      <c r="C328" s="1043"/>
      <c r="D328" s="875"/>
      <c r="E328" s="877"/>
      <c r="F328" s="875"/>
      <c r="G328" s="878"/>
      <c r="H328" s="879"/>
      <c r="I328" s="879"/>
      <c r="J328" s="879"/>
      <c r="K328" s="879"/>
      <c r="L328" s="879"/>
      <c r="M328" s="879"/>
      <c r="N328" s="879"/>
      <c r="O328" s="880"/>
    </row>
    <row r="329" spans="1:16" x14ac:dyDescent="0.25">
      <c r="B329" s="1127" t="s">
        <v>1396</v>
      </c>
      <c r="C329" s="1127"/>
      <c r="D329" s="1127"/>
      <c r="E329" s="1127"/>
      <c r="F329" s="1127"/>
      <c r="G329" s="1127"/>
      <c r="H329" s="1127"/>
      <c r="I329" s="1127"/>
      <c r="J329" s="1127"/>
      <c r="K329" s="1127"/>
      <c r="L329" s="1127"/>
      <c r="M329" s="1127"/>
      <c r="N329" s="1127"/>
      <c r="O329" s="1127"/>
    </row>
    <row r="330" spans="1:16" x14ac:dyDescent="0.25">
      <c r="B330" s="854" t="s">
        <v>1566</v>
      </c>
      <c r="C330" s="1041"/>
      <c r="D330" s="855"/>
      <c r="E330" s="855"/>
      <c r="F330" s="855"/>
      <c r="G330" s="855"/>
      <c r="H330" s="856"/>
      <c r="I330" s="856"/>
      <c r="J330" s="856"/>
      <c r="K330" s="856"/>
      <c r="L330" s="856"/>
      <c r="M330" s="856"/>
      <c r="N330" s="856"/>
      <c r="O330" s="857"/>
    </row>
    <row r="331" spans="1:16" s="800" customFormat="1" ht="45" x14ac:dyDescent="0.25">
      <c r="B331" s="1122" t="s">
        <v>971</v>
      </c>
      <c r="C331" s="1085" t="s">
        <v>939</v>
      </c>
      <c r="D331" s="1085" t="s">
        <v>1025</v>
      </c>
      <c r="E331" s="1124" t="s">
        <v>1026</v>
      </c>
      <c r="F331" s="1085" t="s">
        <v>1027</v>
      </c>
      <c r="G331" s="1120" t="s">
        <v>1028</v>
      </c>
      <c r="H331" s="801" t="s">
        <v>1868</v>
      </c>
      <c r="I331" s="802" t="s">
        <v>1839</v>
      </c>
      <c r="J331" s="801" t="s">
        <v>1868</v>
      </c>
      <c r="K331" s="1128" t="s">
        <v>1957</v>
      </c>
      <c r="L331" s="1128" t="s">
        <v>1956</v>
      </c>
      <c r="M331" s="802" t="s">
        <v>1905</v>
      </c>
      <c r="N331" s="1128" t="s">
        <v>1825</v>
      </c>
      <c r="O331" s="835" t="s">
        <v>1856</v>
      </c>
    </row>
    <row r="332" spans="1:16" s="800" customFormat="1" x14ac:dyDescent="0.25">
      <c r="B332" s="1123"/>
      <c r="C332" s="1086"/>
      <c r="D332" s="1086"/>
      <c r="E332" s="1125"/>
      <c r="F332" s="1086"/>
      <c r="G332" s="1121"/>
      <c r="H332" s="803" t="s">
        <v>940</v>
      </c>
      <c r="I332" s="803" t="s">
        <v>940</v>
      </c>
      <c r="J332" s="803"/>
      <c r="K332" s="1129"/>
      <c r="L332" s="1129"/>
      <c r="M332" s="803" t="s">
        <v>940</v>
      </c>
      <c r="N332" s="1129"/>
      <c r="O332" s="804"/>
    </row>
    <row r="333" spans="1:16" x14ac:dyDescent="0.25">
      <c r="A333" s="836" t="s">
        <v>418</v>
      </c>
      <c r="B333" s="806" t="s">
        <v>24</v>
      </c>
      <c r="C333" s="966" t="s">
        <v>290</v>
      </c>
      <c r="D333" s="807" t="s">
        <v>1</v>
      </c>
      <c r="E333" s="808" t="s">
        <v>1695</v>
      </c>
      <c r="F333" s="806" t="s">
        <v>27</v>
      </c>
      <c r="G333" s="845" t="s">
        <v>266</v>
      </c>
      <c r="H333" s="810">
        <v>3272464</v>
      </c>
      <c r="I333" s="810">
        <v>16688056.550000001</v>
      </c>
      <c r="J333" s="810">
        <v>3272464</v>
      </c>
      <c r="K333" s="810">
        <f>M333</f>
        <v>16688056.550000001</v>
      </c>
      <c r="L333" s="810"/>
      <c r="M333" s="810">
        <v>16688056.550000001</v>
      </c>
      <c r="N333" s="810"/>
      <c r="O333" s="811"/>
    </row>
    <row r="334" spans="1:16" x14ac:dyDescent="0.25">
      <c r="A334" s="836" t="s">
        <v>418</v>
      </c>
      <c r="B334" s="809" t="s">
        <v>25</v>
      </c>
      <c r="C334" s="1039" t="s">
        <v>59</v>
      </c>
      <c r="D334" s="865" t="s">
        <v>16</v>
      </c>
      <c r="E334" s="808" t="s">
        <v>1695</v>
      </c>
      <c r="F334" s="806" t="s">
        <v>27</v>
      </c>
      <c r="G334" s="845" t="s">
        <v>266</v>
      </c>
      <c r="H334" s="815">
        <v>300000</v>
      </c>
      <c r="I334" s="815">
        <v>1700000</v>
      </c>
      <c r="J334" s="815">
        <v>300000</v>
      </c>
      <c r="K334" s="815">
        <f>M334</f>
        <v>1700000</v>
      </c>
      <c r="L334" s="815"/>
      <c r="M334" s="815">
        <v>1700000</v>
      </c>
      <c r="N334" s="815"/>
      <c r="O334" s="811"/>
    </row>
    <row r="335" spans="1:16" x14ac:dyDescent="0.25">
      <c r="A335" s="836" t="s">
        <v>418</v>
      </c>
      <c r="B335" s="806" t="s">
        <v>67</v>
      </c>
      <c r="C335" s="1039" t="s">
        <v>92</v>
      </c>
      <c r="D335" s="865" t="s">
        <v>16</v>
      </c>
      <c r="E335" s="808" t="s">
        <v>1695</v>
      </c>
      <c r="F335" s="806" t="s">
        <v>27</v>
      </c>
      <c r="G335" s="845" t="s">
        <v>266</v>
      </c>
      <c r="H335" s="815">
        <v>50000</v>
      </c>
      <c r="I335" s="815">
        <v>250000</v>
      </c>
      <c r="J335" s="815">
        <v>50000</v>
      </c>
      <c r="K335" s="815">
        <f t="shared" ref="K335:K345" si="22">M335</f>
        <v>250000</v>
      </c>
      <c r="L335" s="815"/>
      <c r="M335" s="815">
        <v>250000</v>
      </c>
      <c r="N335" s="815"/>
      <c r="O335" s="811"/>
    </row>
    <row r="336" spans="1:16" x14ac:dyDescent="0.25">
      <c r="A336" s="836" t="s">
        <v>418</v>
      </c>
      <c r="B336" s="806" t="s">
        <v>3</v>
      </c>
      <c r="C336" s="1039" t="s">
        <v>4</v>
      </c>
      <c r="D336" s="865" t="s">
        <v>16</v>
      </c>
      <c r="E336" s="808" t="s">
        <v>1695</v>
      </c>
      <c r="F336" s="806" t="s">
        <v>27</v>
      </c>
      <c r="G336" s="845" t="s">
        <v>266</v>
      </c>
      <c r="H336" s="815">
        <v>150000</v>
      </c>
      <c r="I336" s="815">
        <v>300000</v>
      </c>
      <c r="J336" s="815">
        <v>150000</v>
      </c>
      <c r="K336" s="815">
        <f t="shared" si="22"/>
        <v>300000</v>
      </c>
      <c r="L336" s="815"/>
      <c r="M336" s="815">
        <v>300000</v>
      </c>
      <c r="N336" s="815"/>
      <c r="O336" s="811"/>
    </row>
    <row r="337" spans="1:15" x14ac:dyDescent="0.25">
      <c r="A337" s="836" t="s">
        <v>418</v>
      </c>
      <c r="B337" s="806" t="s">
        <v>85</v>
      </c>
      <c r="C337" s="1039" t="s">
        <v>86</v>
      </c>
      <c r="D337" s="865" t="s">
        <v>16</v>
      </c>
      <c r="E337" s="808" t="s">
        <v>1695</v>
      </c>
      <c r="F337" s="806" t="s">
        <v>27</v>
      </c>
      <c r="G337" s="845" t="s">
        <v>266</v>
      </c>
      <c r="H337" s="815">
        <v>35000</v>
      </c>
      <c r="I337" s="815">
        <v>100000</v>
      </c>
      <c r="J337" s="815">
        <v>35000</v>
      </c>
      <c r="K337" s="815">
        <f t="shared" si="22"/>
        <v>100000</v>
      </c>
      <c r="L337" s="815"/>
      <c r="M337" s="815">
        <v>100000</v>
      </c>
      <c r="N337" s="815"/>
      <c r="O337" s="811"/>
    </row>
    <row r="338" spans="1:15" x14ac:dyDescent="0.25">
      <c r="A338" s="836" t="s">
        <v>418</v>
      </c>
      <c r="B338" s="806" t="s">
        <v>117</v>
      </c>
      <c r="C338" s="1039" t="s">
        <v>118</v>
      </c>
      <c r="D338" s="865" t="s">
        <v>16</v>
      </c>
      <c r="E338" s="808" t="s">
        <v>1695</v>
      </c>
      <c r="F338" s="806" t="s">
        <v>27</v>
      </c>
      <c r="G338" s="845" t="s">
        <v>266</v>
      </c>
      <c r="H338" s="815">
        <v>150000</v>
      </c>
      <c r="I338" s="815">
        <v>400000</v>
      </c>
      <c r="J338" s="815">
        <v>150000</v>
      </c>
      <c r="K338" s="815">
        <f t="shared" si="22"/>
        <v>400000</v>
      </c>
      <c r="L338" s="815"/>
      <c r="M338" s="815">
        <v>400000</v>
      </c>
      <c r="N338" s="815"/>
      <c r="O338" s="811"/>
    </row>
    <row r="339" spans="1:15" x14ac:dyDescent="0.25">
      <c r="A339" s="836" t="s">
        <v>418</v>
      </c>
      <c r="B339" s="806" t="s">
        <v>32</v>
      </c>
      <c r="C339" s="1039" t="s">
        <v>33</v>
      </c>
      <c r="D339" s="865" t="s">
        <v>16</v>
      </c>
      <c r="E339" s="808" t="s">
        <v>1695</v>
      </c>
      <c r="F339" s="806" t="s">
        <v>27</v>
      </c>
      <c r="G339" s="845" t="s">
        <v>266</v>
      </c>
      <c r="H339" s="815">
        <v>190000</v>
      </c>
      <c r="I339" s="815">
        <v>400000</v>
      </c>
      <c r="J339" s="815">
        <v>190000</v>
      </c>
      <c r="K339" s="815">
        <f t="shared" si="22"/>
        <v>400000</v>
      </c>
      <c r="L339" s="815"/>
      <c r="M339" s="815">
        <v>400000</v>
      </c>
      <c r="N339" s="815"/>
      <c r="O339" s="811"/>
    </row>
    <row r="340" spans="1:15" x14ac:dyDescent="0.25">
      <c r="A340" s="836" t="s">
        <v>418</v>
      </c>
      <c r="B340" s="806" t="s">
        <v>9</v>
      </c>
      <c r="C340" s="1039" t="s">
        <v>10</v>
      </c>
      <c r="D340" s="865" t="s">
        <v>16</v>
      </c>
      <c r="E340" s="808" t="s">
        <v>1695</v>
      </c>
      <c r="F340" s="806" t="s">
        <v>27</v>
      </c>
      <c r="G340" s="845" t="s">
        <v>266</v>
      </c>
      <c r="H340" s="815">
        <v>0</v>
      </c>
      <c r="I340" s="815">
        <v>3400000</v>
      </c>
      <c r="J340" s="815">
        <v>0</v>
      </c>
      <c r="K340" s="815">
        <f t="shared" si="22"/>
        <v>3400000</v>
      </c>
      <c r="L340" s="815"/>
      <c r="M340" s="815">
        <v>3400000</v>
      </c>
      <c r="N340" s="815"/>
      <c r="O340" s="811"/>
    </row>
    <row r="341" spans="1:15" x14ac:dyDescent="0.25">
      <c r="A341" s="836" t="s">
        <v>418</v>
      </c>
      <c r="B341" s="806" t="s">
        <v>11</v>
      </c>
      <c r="C341" s="1039" t="s">
        <v>12</v>
      </c>
      <c r="D341" s="865" t="s">
        <v>16</v>
      </c>
      <c r="E341" s="808" t="s">
        <v>1695</v>
      </c>
      <c r="F341" s="806" t="s">
        <v>27</v>
      </c>
      <c r="G341" s="845" t="s">
        <v>266</v>
      </c>
      <c r="H341" s="815">
        <v>0</v>
      </c>
      <c r="I341" s="815">
        <v>7000000</v>
      </c>
      <c r="J341" s="815">
        <v>0</v>
      </c>
      <c r="K341" s="815">
        <f t="shared" si="22"/>
        <v>7000000</v>
      </c>
      <c r="L341" s="815"/>
      <c r="M341" s="815">
        <v>7000000</v>
      </c>
      <c r="N341" s="815"/>
      <c r="O341" s="811"/>
    </row>
    <row r="342" spans="1:15" x14ac:dyDescent="0.25">
      <c r="A342" s="836" t="s">
        <v>418</v>
      </c>
      <c r="B342" s="806" t="s">
        <v>13</v>
      </c>
      <c r="C342" s="1039" t="s">
        <v>14</v>
      </c>
      <c r="D342" s="865" t="s">
        <v>16</v>
      </c>
      <c r="E342" s="808" t="s">
        <v>1695</v>
      </c>
      <c r="F342" s="806" t="s">
        <v>27</v>
      </c>
      <c r="G342" s="845" t="s">
        <v>266</v>
      </c>
      <c r="H342" s="815">
        <v>0</v>
      </c>
      <c r="I342" s="815">
        <v>28000000</v>
      </c>
      <c r="J342" s="815">
        <v>0</v>
      </c>
      <c r="K342" s="815">
        <f t="shared" si="22"/>
        <v>16500000</v>
      </c>
      <c r="L342" s="815"/>
      <c r="M342" s="815">
        <v>16500000</v>
      </c>
      <c r="N342" s="815"/>
      <c r="O342" s="811"/>
    </row>
    <row r="343" spans="1:15" x14ac:dyDescent="0.25">
      <c r="A343" s="836" t="s">
        <v>418</v>
      </c>
      <c r="B343" s="806" t="s">
        <v>19</v>
      </c>
      <c r="C343" s="1039" t="s">
        <v>20</v>
      </c>
      <c r="D343" s="865" t="s">
        <v>16</v>
      </c>
      <c r="E343" s="808" t="s">
        <v>1695</v>
      </c>
      <c r="F343" s="806" t="s">
        <v>27</v>
      </c>
      <c r="G343" s="845" t="s">
        <v>266</v>
      </c>
      <c r="H343" s="815">
        <v>25000</v>
      </c>
      <c r="I343" s="815">
        <v>150000</v>
      </c>
      <c r="J343" s="815">
        <v>25000</v>
      </c>
      <c r="K343" s="815">
        <f t="shared" si="22"/>
        <v>150000</v>
      </c>
      <c r="L343" s="815"/>
      <c r="M343" s="815">
        <v>150000</v>
      </c>
      <c r="N343" s="815"/>
      <c r="O343" s="811"/>
    </row>
    <row r="344" spans="1:15" x14ac:dyDescent="0.25">
      <c r="A344" s="836" t="s">
        <v>418</v>
      </c>
      <c r="B344" s="806" t="s">
        <v>37</v>
      </c>
      <c r="C344" s="1039" t="s">
        <v>38</v>
      </c>
      <c r="D344" s="865" t="s">
        <v>16</v>
      </c>
      <c r="E344" s="808" t="s">
        <v>1695</v>
      </c>
      <c r="F344" s="806" t="s">
        <v>27</v>
      </c>
      <c r="G344" s="845" t="s">
        <v>266</v>
      </c>
      <c r="H344" s="815">
        <v>100000</v>
      </c>
      <c r="I344" s="815">
        <v>200000</v>
      </c>
      <c r="J344" s="815">
        <v>100000</v>
      </c>
      <c r="K344" s="815">
        <f t="shared" si="22"/>
        <v>200000</v>
      </c>
      <c r="L344" s="815"/>
      <c r="M344" s="815">
        <v>200000</v>
      </c>
      <c r="N344" s="815"/>
      <c r="O344" s="811"/>
    </row>
    <row r="345" spans="1:15" x14ac:dyDescent="0.25">
      <c r="A345" s="836" t="s">
        <v>418</v>
      </c>
      <c r="B345" s="806" t="s">
        <v>99</v>
      </c>
      <c r="C345" s="1039" t="s">
        <v>100</v>
      </c>
      <c r="D345" s="865" t="s">
        <v>16</v>
      </c>
      <c r="E345" s="808" t="s">
        <v>1695</v>
      </c>
      <c r="F345" s="806" t="s">
        <v>27</v>
      </c>
      <c r="G345" s="845" t="s">
        <v>266</v>
      </c>
      <c r="H345" s="815">
        <v>50000</v>
      </c>
      <c r="I345" s="815">
        <v>100000</v>
      </c>
      <c r="J345" s="815">
        <v>50000</v>
      </c>
      <c r="K345" s="815">
        <f t="shared" si="22"/>
        <v>100000</v>
      </c>
      <c r="L345" s="815"/>
      <c r="M345" s="815">
        <v>100000</v>
      </c>
      <c r="N345" s="815"/>
      <c r="O345" s="811"/>
    </row>
    <row r="346" spans="1:15" x14ac:dyDescent="0.25">
      <c r="A346" s="836" t="s">
        <v>418</v>
      </c>
      <c r="B346" s="838"/>
      <c r="C346" s="968" t="s">
        <v>312</v>
      </c>
      <c r="D346" s="839"/>
      <c r="E346" s="840"/>
      <c r="F346" s="838"/>
      <c r="G346" s="838"/>
      <c r="H346" s="881">
        <f>SUM(H334:H345)</f>
        <v>1050000</v>
      </c>
      <c r="I346" s="821">
        <f>SUM(I334:I345)</f>
        <v>42000000</v>
      </c>
      <c r="J346" s="881">
        <f>SUM(J334:J345)</f>
        <v>1050000</v>
      </c>
      <c r="K346" s="881">
        <f>SUM(K334:K345)</f>
        <v>30500000</v>
      </c>
      <c r="L346" s="821"/>
      <c r="M346" s="821">
        <f>SUM(M334:M345)</f>
        <v>30500000</v>
      </c>
      <c r="N346" s="821"/>
      <c r="O346" s="822"/>
    </row>
    <row r="347" spans="1:15" x14ac:dyDescent="0.25">
      <c r="C347" s="970"/>
      <c r="L347" s="826"/>
      <c r="M347" s="826"/>
      <c r="N347" s="826"/>
      <c r="O347" s="827"/>
    </row>
    <row r="348" spans="1:15" x14ac:dyDescent="0.25">
      <c r="C348" s="970"/>
      <c r="L348" s="826"/>
      <c r="M348" s="826"/>
      <c r="N348" s="826"/>
      <c r="O348" s="827"/>
    </row>
    <row r="349" spans="1:15" x14ac:dyDescent="0.25">
      <c r="B349" s="1127" t="s">
        <v>1397</v>
      </c>
      <c r="C349" s="1127"/>
      <c r="D349" s="1127"/>
      <c r="E349" s="1127"/>
      <c r="F349" s="1127"/>
      <c r="G349" s="1127"/>
      <c r="H349" s="1127"/>
      <c r="I349" s="1127"/>
      <c r="J349" s="1127"/>
      <c r="K349" s="1127"/>
      <c r="L349" s="1127"/>
      <c r="M349" s="1127"/>
      <c r="N349" s="1127"/>
      <c r="O349" s="1127"/>
    </row>
    <row r="350" spans="1:15" x14ac:dyDescent="0.25">
      <c r="B350" s="854" t="s">
        <v>1566</v>
      </c>
      <c r="C350" s="1041"/>
      <c r="D350" s="855"/>
      <c r="E350" s="855"/>
      <c r="F350" s="855"/>
      <c r="G350" s="855"/>
      <c r="H350" s="856"/>
      <c r="I350" s="856"/>
      <c r="J350" s="856"/>
      <c r="K350" s="856"/>
      <c r="L350" s="856"/>
      <c r="M350" s="856"/>
      <c r="N350" s="856"/>
      <c r="O350" s="857"/>
    </row>
    <row r="351" spans="1:15" ht="45" x14ac:dyDescent="0.25">
      <c r="B351" s="1122" t="s">
        <v>971</v>
      </c>
      <c r="C351" s="1085" t="s">
        <v>939</v>
      </c>
      <c r="D351" s="1085" t="s">
        <v>1025</v>
      </c>
      <c r="E351" s="1124" t="s">
        <v>1026</v>
      </c>
      <c r="F351" s="1085" t="s">
        <v>1027</v>
      </c>
      <c r="G351" s="1120" t="s">
        <v>1028</v>
      </c>
      <c r="H351" s="801" t="s">
        <v>1868</v>
      </c>
      <c r="I351" s="802" t="s">
        <v>1839</v>
      </c>
      <c r="J351" s="801" t="s">
        <v>1868</v>
      </c>
      <c r="K351" s="1128" t="s">
        <v>1957</v>
      </c>
      <c r="L351" s="1128" t="s">
        <v>1956</v>
      </c>
      <c r="M351" s="802" t="s">
        <v>1905</v>
      </c>
      <c r="N351" s="1128" t="s">
        <v>1825</v>
      </c>
      <c r="O351" s="835" t="s">
        <v>1856</v>
      </c>
    </row>
    <row r="352" spans="1:15" x14ac:dyDescent="0.25">
      <c r="B352" s="1123"/>
      <c r="C352" s="1086"/>
      <c r="D352" s="1086"/>
      <c r="E352" s="1125"/>
      <c r="F352" s="1086"/>
      <c r="G352" s="1121"/>
      <c r="H352" s="803"/>
      <c r="I352" s="803" t="s">
        <v>940</v>
      </c>
      <c r="J352" s="803"/>
      <c r="K352" s="1129"/>
      <c r="L352" s="1129"/>
      <c r="M352" s="803" t="s">
        <v>940</v>
      </c>
      <c r="N352" s="1129"/>
      <c r="O352" s="804"/>
    </row>
    <row r="353" spans="1:15" s="816" customFormat="1" x14ac:dyDescent="0.25">
      <c r="A353" s="836" t="s">
        <v>418</v>
      </c>
      <c r="B353" s="865" t="s">
        <v>243</v>
      </c>
      <c r="C353" s="967" t="s">
        <v>687</v>
      </c>
      <c r="D353" s="865" t="s">
        <v>16</v>
      </c>
      <c r="E353" s="883">
        <v>0</v>
      </c>
      <c r="F353" s="865" t="s">
        <v>354</v>
      </c>
      <c r="G353" s="866" t="s">
        <v>235</v>
      </c>
      <c r="H353" s="867"/>
      <c r="I353" s="867">
        <v>56000000</v>
      </c>
      <c r="J353" s="867"/>
      <c r="K353" s="867">
        <f>M353</f>
        <v>0</v>
      </c>
      <c r="L353" s="867"/>
      <c r="M353" s="867">
        <v>0</v>
      </c>
      <c r="N353" s="867"/>
      <c r="O353" s="868"/>
    </row>
    <row r="354" spans="1:15" s="816" customFormat="1" x14ac:dyDescent="0.25">
      <c r="A354" s="836" t="s">
        <v>418</v>
      </c>
      <c r="B354" s="865" t="s">
        <v>158</v>
      </c>
      <c r="C354" s="967" t="s">
        <v>366</v>
      </c>
      <c r="D354" s="865" t="s">
        <v>16</v>
      </c>
      <c r="E354" s="883">
        <v>0</v>
      </c>
      <c r="F354" s="865" t="s">
        <v>354</v>
      </c>
      <c r="G354" s="866" t="s">
        <v>235</v>
      </c>
      <c r="H354" s="867"/>
      <c r="I354" s="867">
        <v>4000000</v>
      </c>
      <c r="J354" s="867"/>
      <c r="K354" s="867">
        <f t="shared" ref="K354:K356" si="23">M354</f>
        <v>0</v>
      </c>
      <c r="L354" s="867"/>
      <c r="M354" s="867">
        <v>0</v>
      </c>
      <c r="N354" s="867"/>
      <c r="O354" s="868"/>
    </row>
    <row r="355" spans="1:15" s="816" customFormat="1" x14ac:dyDescent="0.25">
      <c r="A355" s="836" t="s">
        <v>418</v>
      </c>
      <c r="B355" s="865" t="s">
        <v>467</v>
      </c>
      <c r="C355" s="967" t="s">
        <v>163</v>
      </c>
      <c r="D355" s="865" t="s">
        <v>16</v>
      </c>
      <c r="E355" s="883">
        <v>0</v>
      </c>
      <c r="F355" s="865" t="s">
        <v>354</v>
      </c>
      <c r="G355" s="866" t="s">
        <v>235</v>
      </c>
      <c r="H355" s="867">
        <v>10500000</v>
      </c>
      <c r="I355" s="867">
        <v>36000000</v>
      </c>
      <c r="J355" s="867">
        <v>10500000</v>
      </c>
      <c r="K355" s="867">
        <f t="shared" si="23"/>
        <v>21000000</v>
      </c>
      <c r="L355" s="867"/>
      <c r="M355" s="867">
        <f>36000000-15000000</f>
        <v>21000000</v>
      </c>
      <c r="N355" s="867"/>
      <c r="O355" s="868"/>
    </row>
    <row r="356" spans="1:15" s="816" customFormat="1" x14ac:dyDescent="0.25">
      <c r="A356" s="836" t="s">
        <v>418</v>
      </c>
      <c r="B356" s="865" t="s">
        <v>484</v>
      </c>
      <c r="C356" s="967" t="s">
        <v>726</v>
      </c>
      <c r="D356" s="865" t="s">
        <v>16</v>
      </c>
      <c r="E356" s="883">
        <v>0</v>
      </c>
      <c r="F356" s="865" t="s">
        <v>354</v>
      </c>
      <c r="G356" s="866" t="s">
        <v>235</v>
      </c>
      <c r="H356" s="867"/>
      <c r="I356" s="867">
        <v>0</v>
      </c>
      <c r="J356" s="867"/>
      <c r="K356" s="867">
        <f t="shared" si="23"/>
        <v>50000000</v>
      </c>
      <c r="L356" s="867"/>
      <c r="M356" s="867">
        <v>50000000</v>
      </c>
      <c r="N356" s="867"/>
      <c r="O356" s="868"/>
    </row>
    <row r="357" spans="1:15" s="816" customFormat="1" x14ac:dyDescent="0.25">
      <c r="A357" s="836" t="s">
        <v>418</v>
      </c>
      <c r="B357" s="869"/>
      <c r="C357" s="1042" t="s">
        <v>26</v>
      </c>
      <c r="D357" s="869"/>
      <c r="E357" s="870"/>
      <c r="F357" s="869"/>
      <c r="G357" s="871"/>
      <c r="H357" s="872">
        <f t="shared" ref="H357" si="24">SUM(H353:H356)</f>
        <v>10500000</v>
      </c>
      <c r="I357" s="872">
        <f>SUM(I353:I356)</f>
        <v>96000000</v>
      </c>
      <c r="J357" s="872">
        <f t="shared" ref="J357:M357" si="25">SUM(J353:J356)</f>
        <v>10500000</v>
      </c>
      <c r="K357" s="872">
        <f>SUM(K353:K356)</f>
        <v>71000000</v>
      </c>
      <c r="L357" s="872"/>
      <c r="M357" s="872">
        <f t="shared" si="25"/>
        <v>71000000</v>
      </c>
      <c r="N357" s="872"/>
      <c r="O357" s="884"/>
    </row>
    <row r="358" spans="1:15" s="816" customFormat="1" x14ac:dyDescent="0.25">
      <c r="A358" s="798"/>
      <c r="B358" s="842"/>
      <c r="C358" s="970"/>
      <c r="D358" s="851"/>
      <c r="E358" s="852"/>
      <c r="F358" s="851"/>
      <c r="G358" s="851"/>
      <c r="H358" s="860"/>
      <c r="I358" s="860"/>
      <c r="J358" s="860"/>
      <c r="K358" s="860"/>
      <c r="L358" s="797"/>
      <c r="M358" s="797"/>
      <c r="N358" s="797"/>
      <c r="O358" s="853"/>
    </row>
    <row r="359" spans="1:15" s="816" customFormat="1" x14ac:dyDescent="0.25">
      <c r="A359" s="798"/>
      <c r="B359" s="842"/>
      <c r="C359" s="970"/>
      <c r="D359" s="851"/>
      <c r="E359" s="852"/>
      <c r="F359" s="851"/>
      <c r="G359" s="851"/>
      <c r="H359" s="860"/>
      <c r="I359" s="860"/>
      <c r="J359" s="860"/>
      <c r="K359" s="860"/>
      <c r="L359" s="797"/>
      <c r="M359" s="797"/>
      <c r="N359" s="797"/>
      <c r="O359" s="853"/>
    </row>
    <row r="360" spans="1:15" x14ac:dyDescent="0.25">
      <c r="B360" s="1127" t="s">
        <v>1396</v>
      </c>
      <c r="C360" s="1127"/>
      <c r="D360" s="1127"/>
      <c r="E360" s="1127"/>
      <c r="F360" s="1127"/>
      <c r="G360" s="1127"/>
      <c r="H360" s="1127"/>
      <c r="I360" s="1127"/>
      <c r="J360" s="1127"/>
      <c r="K360" s="1127"/>
      <c r="L360" s="1127"/>
      <c r="M360" s="1127"/>
      <c r="N360" s="1127"/>
      <c r="O360" s="1127"/>
    </row>
    <row r="361" spans="1:15" x14ac:dyDescent="0.25">
      <c r="B361" s="854" t="s">
        <v>1567</v>
      </c>
      <c r="C361" s="1041"/>
      <c r="D361" s="855"/>
      <c r="E361" s="855"/>
      <c r="F361" s="855"/>
      <c r="G361" s="855"/>
      <c r="H361" s="856"/>
      <c r="I361" s="856"/>
      <c r="J361" s="856"/>
      <c r="K361" s="856"/>
      <c r="L361" s="856"/>
      <c r="M361" s="856"/>
      <c r="N361" s="856"/>
      <c r="O361" s="857"/>
    </row>
    <row r="362" spans="1:15" s="800" customFormat="1" ht="45" x14ac:dyDescent="0.25">
      <c r="B362" s="1122" t="s">
        <v>971</v>
      </c>
      <c r="C362" s="1085" t="s">
        <v>939</v>
      </c>
      <c r="D362" s="1085" t="s">
        <v>1025</v>
      </c>
      <c r="E362" s="1124" t="s">
        <v>1026</v>
      </c>
      <c r="F362" s="1085" t="s">
        <v>1027</v>
      </c>
      <c r="G362" s="1120" t="s">
        <v>1028</v>
      </c>
      <c r="H362" s="801" t="s">
        <v>1868</v>
      </c>
      <c r="I362" s="802" t="s">
        <v>1839</v>
      </c>
      <c r="J362" s="801" t="s">
        <v>1868</v>
      </c>
      <c r="K362" s="1128" t="s">
        <v>1957</v>
      </c>
      <c r="L362" s="1128" t="s">
        <v>1956</v>
      </c>
      <c r="M362" s="802" t="s">
        <v>1905</v>
      </c>
      <c r="N362" s="1128" t="s">
        <v>1825</v>
      </c>
      <c r="O362" s="835" t="s">
        <v>1856</v>
      </c>
    </row>
    <row r="363" spans="1:15" s="800" customFormat="1" x14ac:dyDescent="0.25">
      <c r="B363" s="1123"/>
      <c r="C363" s="1086"/>
      <c r="D363" s="1086"/>
      <c r="E363" s="1125"/>
      <c r="F363" s="1086"/>
      <c r="G363" s="1121"/>
      <c r="H363" s="803"/>
      <c r="I363" s="858" t="s">
        <v>940</v>
      </c>
      <c r="J363" s="803"/>
      <c r="K363" s="1129"/>
      <c r="L363" s="1129"/>
      <c r="M363" s="858" t="s">
        <v>940</v>
      </c>
      <c r="N363" s="1129"/>
      <c r="O363" s="858"/>
    </row>
    <row r="364" spans="1:15" x14ac:dyDescent="0.25">
      <c r="A364" s="836" t="s">
        <v>380</v>
      </c>
      <c r="B364" s="806" t="s">
        <v>24</v>
      </c>
      <c r="C364" s="966" t="s">
        <v>290</v>
      </c>
      <c r="D364" s="807" t="s">
        <v>1</v>
      </c>
      <c r="E364" s="883">
        <v>0</v>
      </c>
      <c r="F364" s="806" t="s">
        <v>27</v>
      </c>
      <c r="G364" s="809" t="s">
        <v>266</v>
      </c>
      <c r="H364" s="810">
        <v>170308746</v>
      </c>
      <c r="I364" s="810">
        <v>670555560</v>
      </c>
      <c r="J364" s="810">
        <v>170308746</v>
      </c>
      <c r="K364" s="810">
        <f>M364</f>
        <v>470000000</v>
      </c>
      <c r="L364" s="810"/>
      <c r="M364" s="810">
        <v>470000000</v>
      </c>
      <c r="N364" s="810"/>
      <c r="O364" s="885"/>
    </row>
    <row r="365" spans="1:15" x14ac:dyDescent="0.25">
      <c r="A365" s="836" t="s">
        <v>380</v>
      </c>
      <c r="B365" s="809" t="s">
        <v>25</v>
      </c>
      <c r="C365" s="1039" t="s">
        <v>59</v>
      </c>
      <c r="D365" s="814" t="s">
        <v>259</v>
      </c>
      <c r="E365" s="883">
        <v>0</v>
      </c>
      <c r="F365" s="806" t="s">
        <v>27</v>
      </c>
      <c r="G365" s="809" t="s">
        <v>266</v>
      </c>
      <c r="H365" s="815">
        <v>5997000</v>
      </c>
      <c r="I365" s="815">
        <v>10000000</v>
      </c>
      <c r="J365" s="815">
        <v>5997000</v>
      </c>
      <c r="K365" s="815">
        <f>M365</f>
        <v>10000000</v>
      </c>
      <c r="L365" s="815"/>
      <c r="M365" s="815">
        <v>10000000</v>
      </c>
      <c r="N365" s="815"/>
      <c r="O365" s="811"/>
    </row>
    <row r="366" spans="1:15" x14ac:dyDescent="0.25">
      <c r="A366" s="836" t="s">
        <v>380</v>
      </c>
      <c r="B366" s="806" t="s">
        <v>3</v>
      </c>
      <c r="C366" s="1039" t="s">
        <v>4</v>
      </c>
      <c r="D366" s="814" t="s">
        <v>259</v>
      </c>
      <c r="E366" s="883">
        <v>0</v>
      </c>
      <c r="F366" s="806" t="s">
        <v>27</v>
      </c>
      <c r="G366" s="809" t="s">
        <v>266</v>
      </c>
      <c r="H366" s="815">
        <v>400000</v>
      </c>
      <c r="I366" s="815">
        <v>10000000</v>
      </c>
      <c r="J366" s="815">
        <v>400000</v>
      </c>
      <c r="K366" s="815">
        <f t="shared" ref="K366:K379" si="26">M366</f>
        <v>5000000</v>
      </c>
      <c r="L366" s="815"/>
      <c r="M366" s="815">
        <v>5000000</v>
      </c>
      <c r="N366" s="815"/>
      <c r="O366" s="811"/>
    </row>
    <row r="367" spans="1:15" x14ac:dyDescent="0.25">
      <c r="A367" s="836" t="s">
        <v>380</v>
      </c>
      <c r="B367" s="806" t="s">
        <v>136</v>
      </c>
      <c r="C367" s="1039" t="s">
        <v>137</v>
      </c>
      <c r="D367" s="814" t="s">
        <v>259</v>
      </c>
      <c r="E367" s="883">
        <v>0</v>
      </c>
      <c r="F367" s="806" t="s">
        <v>27</v>
      </c>
      <c r="G367" s="809" t="s">
        <v>266</v>
      </c>
      <c r="H367" s="815">
        <v>5000000</v>
      </c>
      <c r="I367" s="815">
        <v>20000000</v>
      </c>
      <c r="J367" s="815">
        <v>5000000</v>
      </c>
      <c r="K367" s="815">
        <f t="shared" si="26"/>
        <v>10000000</v>
      </c>
      <c r="L367" s="815"/>
      <c r="M367" s="815">
        <v>10000000</v>
      </c>
      <c r="N367" s="815"/>
      <c r="O367" s="811"/>
    </row>
    <row r="368" spans="1:15" x14ac:dyDescent="0.25">
      <c r="A368" s="836" t="s">
        <v>380</v>
      </c>
      <c r="B368" s="806" t="s">
        <v>32</v>
      </c>
      <c r="C368" s="1039" t="s">
        <v>33</v>
      </c>
      <c r="D368" s="814" t="s">
        <v>259</v>
      </c>
      <c r="E368" s="883">
        <v>0</v>
      </c>
      <c r="F368" s="806" t="s">
        <v>27</v>
      </c>
      <c r="G368" s="809" t="s">
        <v>266</v>
      </c>
      <c r="H368" s="815">
        <v>18332000</v>
      </c>
      <c r="I368" s="815">
        <v>20000000</v>
      </c>
      <c r="J368" s="815">
        <v>18332000</v>
      </c>
      <c r="K368" s="815">
        <f t="shared" si="26"/>
        <v>20000000</v>
      </c>
      <c r="L368" s="815"/>
      <c r="M368" s="815">
        <v>20000000</v>
      </c>
      <c r="N368" s="815"/>
      <c r="O368" s="811"/>
    </row>
    <row r="369" spans="1:15" x14ac:dyDescent="0.25">
      <c r="A369" s="836" t="s">
        <v>380</v>
      </c>
      <c r="B369" s="806" t="s">
        <v>34</v>
      </c>
      <c r="C369" s="1039" t="s">
        <v>761</v>
      </c>
      <c r="D369" s="814" t="s">
        <v>259</v>
      </c>
      <c r="E369" s="883">
        <v>0</v>
      </c>
      <c r="F369" s="806" t="s">
        <v>27</v>
      </c>
      <c r="G369" s="809" t="s">
        <v>266</v>
      </c>
      <c r="H369" s="815">
        <v>4204000</v>
      </c>
      <c r="I369" s="815">
        <v>10000000</v>
      </c>
      <c r="J369" s="815">
        <v>4204000</v>
      </c>
      <c r="K369" s="815">
        <f t="shared" si="26"/>
        <v>5000000</v>
      </c>
      <c r="L369" s="815"/>
      <c r="M369" s="815">
        <v>5000000</v>
      </c>
      <c r="N369" s="815"/>
      <c r="O369" s="811"/>
    </row>
    <row r="370" spans="1:15" s="800" customFormat="1" x14ac:dyDescent="0.25">
      <c r="A370" s="836" t="s">
        <v>380</v>
      </c>
      <c r="B370" s="806" t="s">
        <v>9</v>
      </c>
      <c r="C370" s="1039" t="s">
        <v>10</v>
      </c>
      <c r="D370" s="814" t="s">
        <v>259</v>
      </c>
      <c r="E370" s="883">
        <v>0</v>
      </c>
      <c r="F370" s="806" t="s">
        <v>27</v>
      </c>
      <c r="G370" s="809" t="s">
        <v>266</v>
      </c>
      <c r="H370" s="815"/>
      <c r="I370" s="815">
        <v>10000000</v>
      </c>
      <c r="J370" s="815"/>
      <c r="K370" s="815">
        <f t="shared" si="26"/>
        <v>5000000</v>
      </c>
      <c r="L370" s="815"/>
      <c r="M370" s="815">
        <v>5000000</v>
      </c>
      <c r="N370" s="815"/>
      <c r="O370" s="811"/>
    </row>
    <row r="371" spans="1:15" x14ac:dyDescent="0.25">
      <c r="A371" s="836" t="s">
        <v>380</v>
      </c>
      <c r="B371" s="806" t="s">
        <v>11</v>
      </c>
      <c r="C371" s="1039" t="s">
        <v>12</v>
      </c>
      <c r="D371" s="814" t="s">
        <v>259</v>
      </c>
      <c r="E371" s="883">
        <v>0</v>
      </c>
      <c r="F371" s="806" t="s">
        <v>27</v>
      </c>
      <c r="G371" s="809" t="s">
        <v>266</v>
      </c>
      <c r="H371" s="815">
        <v>115496350</v>
      </c>
      <c r="I371" s="815">
        <v>150000000</v>
      </c>
      <c r="J371" s="815">
        <v>115496350</v>
      </c>
      <c r="K371" s="815">
        <f t="shared" si="26"/>
        <v>120000000</v>
      </c>
      <c r="L371" s="815"/>
      <c r="M371" s="815">
        <v>120000000</v>
      </c>
      <c r="N371" s="815"/>
      <c r="O371" s="811"/>
    </row>
    <row r="372" spans="1:15" x14ac:dyDescent="0.25">
      <c r="A372" s="836" t="s">
        <v>380</v>
      </c>
      <c r="B372" s="806" t="s">
        <v>13</v>
      </c>
      <c r="C372" s="1039" t="s">
        <v>14</v>
      </c>
      <c r="D372" s="814" t="s">
        <v>259</v>
      </c>
      <c r="E372" s="883">
        <v>0</v>
      </c>
      <c r="F372" s="806" t="s">
        <v>27</v>
      </c>
      <c r="G372" s="809" t="s">
        <v>266</v>
      </c>
      <c r="H372" s="815">
        <v>2000000</v>
      </c>
      <c r="I372" s="815">
        <v>12000000</v>
      </c>
      <c r="J372" s="815">
        <v>2000000</v>
      </c>
      <c r="K372" s="815">
        <f t="shared" si="26"/>
        <v>4000000</v>
      </c>
      <c r="L372" s="815"/>
      <c r="M372" s="815">
        <v>4000000</v>
      </c>
      <c r="N372" s="815"/>
      <c r="O372" s="811"/>
    </row>
    <row r="373" spans="1:15" x14ac:dyDescent="0.25">
      <c r="A373" s="836" t="s">
        <v>380</v>
      </c>
      <c r="B373" s="806" t="s">
        <v>175</v>
      </c>
      <c r="C373" s="1039" t="s">
        <v>176</v>
      </c>
      <c r="D373" s="814" t="s">
        <v>259</v>
      </c>
      <c r="E373" s="883">
        <v>0</v>
      </c>
      <c r="F373" s="806" t="s">
        <v>27</v>
      </c>
      <c r="G373" s="809" t="s">
        <v>266</v>
      </c>
      <c r="H373" s="815">
        <f>645758200</f>
        <v>645758200</v>
      </c>
      <c r="I373" s="815">
        <v>900000000</v>
      </c>
      <c r="J373" s="815">
        <f>645758200</f>
        <v>645758200</v>
      </c>
      <c r="K373" s="815">
        <f t="shared" si="26"/>
        <v>1100000000</v>
      </c>
      <c r="L373" s="815"/>
      <c r="M373" s="815">
        <f>900000000+200000000</f>
        <v>1100000000</v>
      </c>
      <c r="N373" s="815"/>
      <c r="O373" s="811"/>
    </row>
    <row r="374" spans="1:15" x14ac:dyDescent="0.25">
      <c r="A374" s="836" t="s">
        <v>380</v>
      </c>
      <c r="B374" s="806" t="s">
        <v>17</v>
      </c>
      <c r="C374" s="1039" t="s">
        <v>18</v>
      </c>
      <c r="D374" s="814" t="s">
        <v>259</v>
      </c>
      <c r="E374" s="883">
        <v>0</v>
      </c>
      <c r="F374" s="806" t="s">
        <v>27</v>
      </c>
      <c r="G374" s="809" t="s">
        <v>266</v>
      </c>
      <c r="H374" s="815">
        <v>171572050</v>
      </c>
      <c r="I374" s="815">
        <v>400000000</v>
      </c>
      <c r="J374" s="815">
        <v>171572050</v>
      </c>
      <c r="K374" s="815">
        <f t="shared" si="26"/>
        <v>380000000</v>
      </c>
      <c r="L374" s="815"/>
      <c r="M374" s="815">
        <v>380000000</v>
      </c>
      <c r="N374" s="815"/>
      <c r="O374" s="811"/>
    </row>
    <row r="375" spans="1:15" x14ac:dyDescent="0.25">
      <c r="A375" s="836" t="s">
        <v>380</v>
      </c>
      <c r="B375" s="806" t="s">
        <v>181</v>
      </c>
      <c r="C375" s="1039" t="s">
        <v>182</v>
      </c>
      <c r="D375" s="814" t="s">
        <v>259</v>
      </c>
      <c r="E375" s="883">
        <v>0</v>
      </c>
      <c r="F375" s="806" t="s">
        <v>27</v>
      </c>
      <c r="G375" s="809" t="s">
        <v>266</v>
      </c>
      <c r="H375" s="815">
        <v>97668000</v>
      </c>
      <c r="I375" s="815">
        <v>100000000</v>
      </c>
      <c r="J375" s="815">
        <v>97668000</v>
      </c>
      <c r="K375" s="815">
        <f t="shared" si="26"/>
        <v>120000000</v>
      </c>
      <c r="L375" s="815"/>
      <c r="M375" s="815">
        <v>120000000</v>
      </c>
      <c r="N375" s="815"/>
      <c r="O375" s="811"/>
    </row>
    <row r="376" spans="1:15" x14ac:dyDescent="0.25">
      <c r="A376" s="836" t="s">
        <v>380</v>
      </c>
      <c r="B376" s="806" t="s">
        <v>37</v>
      </c>
      <c r="C376" s="1039" t="s">
        <v>38</v>
      </c>
      <c r="D376" s="814" t="s">
        <v>259</v>
      </c>
      <c r="E376" s="883">
        <v>0</v>
      </c>
      <c r="F376" s="806" t="s">
        <v>27</v>
      </c>
      <c r="G376" s="809" t="s">
        <v>266</v>
      </c>
      <c r="H376" s="815">
        <v>1000000</v>
      </c>
      <c r="I376" s="815">
        <v>2000000</v>
      </c>
      <c r="J376" s="815">
        <v>1000000</v>
      </c>
      <c r="K376" s="815">
        <f t="shared" si="26"/>
        <v>2000000</v>
      </c>
      <c r="L376" s="815"/>
      <c r="M376" s="815">
        <v>2000000</v>
      </c>
      <c r="N376" s="815"/>
      <c r="O376" s="811"/>
    </row>
    <row r="377" spans="1:15" x14ac:dyDescent="0.25">
      <c r="A377" s="836" t="s">
        <v>380</v>
      </c>
      <c r="B377" s="806" t="s">
        <v>99</v>
      </c>
      <c r="C377" s="1039" t="s">
        <v>100</v>
      </c>
      <c r="D377" s="814" t="s">
        <v>259</v>
      </c>
      <c r="E377" s="883">
        <v>0</v>
      </c>
      <c r="F377" s="806" t="s">
        <v>27</v>
      </c>
      <c r="G377" s="809" t="s">
        <v>266</v>
      </c>
      <c r="H377" s="815">
        <v>2100000</v>
      </c>
      <c r="I377" s="815">
        <v>50000000</v>
      </c>
      <c r="J377" s="815">
        <v>2100000</v>
      </c>
      <c r="K377" s="815">
        <f t="shared" si="26"/>
        <v>10000000</v>
      </c>
      <c r="L377" s="815"/>
      <c r="M377" s="815">
        <v>10000000</v>
      </c>
      <c r="N377" s="815"/>
      <c r="O377" s="811"/>
    </row>
    <row r="378" spans="1:15" x14ac:dyDescent="0.25">
      <c r="A378" s="836" t="s">
        <v>380</v>
      </c>
      <c r="B378" s="806" t="s">
        <v>368</v>
      </c>
      <c r="C378" s="1039" t="s">
        <v>369</v>
      </c>
      <c r="D378" s="814" t="s">
        <v>259</v>
      </c>
      <c r="E378" s="883">
        <v>0</v>
      </c>
      <c r="F378" s="806" t="s">
        <v>27</v>
      </c>
      <c r="G378" s="809" t="s">
        <v>266</v>
      </c>
      <c r="H378" s="815">
        <v>91300000</v>
      </c>
      <c r="I378" s="815">
        <v>120000000</v>
      </c>
      <c r="J378" s="815">
        <v>91300000</v>
      </c>
      <c r="K378" s="815">
        <f t="shared" si="26"/>
        <v>120000000</v>
      </c>
      <c r="L378" s="815"/>
      <c r="M378" s="815">
        <v>120000000</v>
      </c>
      <c r="N378" s="815"/>
      <c r="O378" s="811"/>
    </row>
    <row r="379" spans="1:15" x14ac:dyDescent="0.25">
      <c r="A379" s="836" t="s">
        <v>380</v>
      </c>
      <c r="B379" s="806" t="s">
        <v>81</v>
      </c>
      <c r="C379" s="1039" t="s">
        <v>82</v>
      </c>
      <c r="D379" s="814" t="s">
        <v>259</v>
      </c>
      <c r="E379" s="883">
        <v>0</v>
      </c>
      <c r="F379" s="806" t="s">
        <v>27</v>
      </c>
      <c r="G379" s="809" t="s">
        <v>266</v>
      </c>
      <c r="H379" s="815">
        <v>4350000</v>
      </c>
      <c r="I379" s="815">
        <v>12000000</v>
      </c>
      <c r="J379" s="815">
        <v>4350000</v>
      </c>
      <c r="K379" s="815">
        <f t="shared" si="26"/>
        <v>6000000</v>
      </c>
      <c r="L379" s="815"/>
      <c r="M379" s="815">
        <v>6000000</v>
      </c>
      <c r="N379" s="815"/>
      <c r="O379" s="811"/>
    </row>
    <row r="380" spans="1:15" x14ac:dyDescent="0.25">
      <c r="A380" s="836" t="s">
        <v>380</v>
      </c>
      <c r="B380" s="838"/>
      <c r="C380" s="968" t="s">
        <v>312</v>
      </c>
      <c r="D380" s="839"/>
      <c r="E380" s="840"/>
      <c r="F380" s="838"/>
      <c r="G380" s="838"/>
      <c r="H380" s="881">
        <f>SUM(H365:H379)</f>
        <v>1165177600</v>
      </c>
      <c r="I380" s="821">
        <f>SUM(I365:I379)</f>
        <v>1826000000</v>
      </c>
      <c r="J380" s="881">
        <f>SUM(J365:J379)</f>
        <v>1165177600</v>
      </c>
      <c r="K380" s="881">
        <f>SUM(K365:K379)</f>
        <v>1917000000</v>
      </c>
      <c r="L380" s="821"/>
      <c r="M380" s="821">
        <f>SUM(M365:M379)</f>
        <v>1917000000</v>
      </c>
      <c r="N380" s="821"/>
      <c r="O380" s="822"/>
    </row>
    <row r="381" spans="1:15" x14ac:dyDescent="0.25">
      <c r="A381" s="836"/>
      <c r="C381" s="970"/>
      <c r="H381" s="886"/>
      <c r="I381" s="826"/>
      <c r="J381" s="886"/>
      <c r="K381" s="886"/>
      <c r="L381" s="826"/>
      <c r="M381" s="826"/>
      <c r="N381" s="826"/>
      <c r="O381" s="827"/>
    </row>
    <row r="382" spans="1:15" x14ac:dyDescent="0.25">
      <c r="A382" s="836"/>
      <c r="C382" s="970"/>
      <c r="H382" s="886"/>
      <c r="I382" s="826"/>
      <c r="J382" s="886"/>
      <c r="K382" s="886"/>
      <c r="L382" s="826"/>
      <c r="M382" s="826"/>
      <c r="N382" s="826"/>
      <c r="O382" s="827"/>
    </row>
    <row r="383" spans="1:15" s="816" customFormat="1" x14ac:dyDescent="0.25">
      <c r="A383" s="798"/>
      <c r="B383" s="1131" t="s">
        <v>1398</v>
      </c>
      <c r="C383" s="1131"/>
      <c r="D383" s="1131"/>
      <c r="E383" s="1131"/>
      <c r="F383" s="1131"/>
      <c r="G383" s="1131"/>
      <c r="H383" s="1131"/>
      <c r="I383" s="1131"/>
      <c r="J383" s="1131"/>
      <c r="K383" s="1131"/>
      <c r="L383" s="1131"/>
      <c r="M383" s="1131"/>
      <c r="N383" s="1131"/>
      <c r="O383" s="1131"/>
    </row>
    <row r="384" spans="1:15" x14ac:dyDescent="0.25">
      <c r="B384" s="854" t="s">
        <v>1567</v>
      </c>
      <c r="C384" s="1041"/>
      <c r="D384" s="855"/>
      <c r="E384" s="855"/>
      <c r="F384" s="855"/>
      <c r="G384" s="855"/>
      <c r="H384" s="856"/>
      <c r="I384" s="856"/>
      <c r="J384" s="856"/>
      <c r="K384" s="856"/>
      <c r="L384" s="856"/>
      <c r="M384" s="856"/>
      <c r="N384" s="856"/>
      <c r="O384" s="857"/>
    </row>
    <row r="385" spans="1:15" s="800" customFormat="1" ht="45" x14ac:dyDescent="0.25">
      <c r="B385" s="1122" t="s">
        <v>971</v>
      </c>
      <c r="C385" s="1085" t="s">
        <v>939</v>
      </c>
      <c r="D385" s="1085" t="s">
        <v>1025</v>
      </c>
      <c r="E385" s="1124" t="s">
        <v>1026</v>
      </c>
      <c r="F385" s="1085" t="s">
        <v>1027</v>
      </c>
      <c r="G385" s="1120" t="s">
        <v>1028</v>
      </c>
      <c r="H385" s="801" t="s">
        <v>1868</v>
      </c>
      <c r="I385" s="802" t="s">
        <v>1839</v>
      </c>
      <c r="J385" s="801" t="s">
        <v>1868</v>
      </c>
      <c r="K385" s="1128" t="s">
        <v>1957</v>
      </c>
      <c r="L385" s="1128" t="s">
        <v>1956</v>
      </c>
      <c r="M385" s="802" t="s">
        <v>1905</v>
      </c>
      <c r="N385" s="1128" t="s">
        <v>1825</v>
      </c>
      <c r="O385" s="835" t="s">
        <v>1856</v>
      </c>
    </row>
    <row r="386" spans="1:15" s="800" customFormat="1" x14ac:dyDescent="0.25">
      <c r="B386" s="1123"/>
      <c r="C386" s="1086"/>
      <c r="D386" s="1086"/>
      <c r="E386" s="1125"/>
      <c r="F386" s="1086"/>
      <c r="G386" s="1121"/>
      <c r="H386" s="803"/>
      <c r="I386" s="803" t="s">
        <v>940</v>
      </c>
      <c r="J386" s="803"/>
      <c r="K386" s="1129"/>
      <c r="L386" s="1129"/>
      <c r="M386" s="803" t="s">
        <v>940</v>
      </c>
      <c r="N386" s="1129"/>
      <c r="O386" s="804"/>
    </row>
    <row r="387" spans="1:15" s="887" customFormat="1" x14ac:dyDescent="0.25">
      <c r="A387" s="836" t="s">
        <v>380</v>
      </c>
      <c r="B387" s="865" t="s">
        <v>212</v>
      </c>
      <c r="C387" s="967" t="s">
        <v>676</v>
      </c>
      <c r="D387" s="863">
        <v>70111</v>
      </c>
      <c r="E387" s="883">
        <v>0</v>
      </c>
      <c r="F387" s="863">
        <v>23510200</v>
      </c>
      <c r="G387" s="866" t="s">
        <v>235</v>
      </c>
      <c r="H387" s="867">
        <v>91091446</v>
      </c>
      <c r="I387" s="867">
        <v>400000000</v>
      </c>
      <c r="J387" s="867">
        <v>91091446</v>
      </c>
      <c r="K387" s="867">
        <f>M387</f>
        <v>150000000</v>
      </c>
      <c r="L387" s="867"/>
      <c r="M387" s="867">
        <v>150000000</v>
      </c>
      <c r="N387" s="867"/>
      <c r="O387" s="868"/>
    </row>
    <row r="388" spans="1:15" s="887" customFormat="1" x14ac:dyDescent="0.25">
      <c r="A388" s="836" t="s">
        <v>380</v>
      </c>
      <c r="B388" s="865" t="s">
        <v>326</v>
      </c>
      <c r="C388" s="967" t="s">
        <v>327</v>
      </c>
      <c r="D388" s="863">
        <v>70111</v>
      </c>
      <c r="E388" s="883">
        <v>0</v>
      </c>
      <c r="F388" s="863">
        <v>23510200</v>
      </c>
      <c r="G388" s="866" t="s">
        <v>235</v>
      </c>
      <c r="H388" s="867">
        <v>53871000</v>
      </c>
      <c r="I388" s="867">
        <v>300000000</v>
      </c>
      <c r="J388" s="867">
        <v>53871000</v>
      </c>
      <c r="K388" s="867">
        <f t="shared" ref="K388:K397" si="27">M388</f>
        <v>150000000</v>
      </c>
      <c r="L388" s="867"/>
      <c r="M388" s="867">
        <v>150000000</v>
      </c>
      <c r="N388" s="867"/>
      <c r="O388" s="868"/>
    </row>
    <row r="389" spans="1:15" s="887" customFormat="1" x14ac:dyDescent="0.25">
      <c r="A389" s="836" t="s">
        <v>380</v>
      </c>
      <c r="B389" s="865" t="s">
        <v>350</v>
      </c>
      <c r="C389" s="967" t="s">
        <v>743</v>
      </c>
      <c r="D389" s="863">
        <v>70111</v>
      </c>
      <c r="E389" s="883">
        <v>0</v>
      </c>
      <c r="F389" s="863">
        <v>23510200</v>
      </c>
      <c r="G389" s="866" t="s">
        <v>235</v>
      </c>
      <c r="H389" s="867"/>
      <c r="I389" s="867">
        <v>5000000</v>
      </c>
      <c r="J389" s="867"/>
      <c r="K389" s="867">
        <f t="shared" si="27"/>
        <v>3000000</v>
      </c>
      <c r="L389" s="867"/>
      <c r="M389" s="867">
        <v>3000000</v>
      </c>
      <c r="N389" s="867"/>
      <c r="O389" s="868"/>
    </row>
    <row r="390" spans="1:15" s="876" customFormat="1" x14ac:dyDescent="0.25">
      <c r="A390" s="836" t="s">
        <v>380</v>
      </c>
      <c r="B390" s="865" t="s">
        <v>460</v>
      </c>
      <c r="C390" s="967" t="s">
        <v>517</v>
      </c>
      <c r="D390" s="863">
        <v>70111</v>
      </c>
      <c r="E390" s="883">
        <v>0</v>
      </c>
      <c r="F390" s="863">
        <v>23510200</v>
      </c>
      <c r="G390" s="866" t="s">
        <v>235</v>
      </c>
      <c r="H390" s="867"/>
      <c r="I390" s="867">
        <v>10000000</v>
      </c>
      <c r="J390" s="867"/>
      <c r="K390" s="867">
        <f t="shared" si="27"/>
        <v>7000000</v>
      </c>
      <c r="L390" s="867"/>
      <c r="M390" s="867">
        <v>7000000</v>
      </c>
      <c r="N390" s="867"/>
      <c r="O390" s="868"/>
    </row>
    <row r="391" spans="1:15" s="876" customFormat="1" x14ac:dyDescent="0.25">
      <c r="A391" s="836" t="s">
        <v>380</v>
      </c>
      <c r="B391" s="865" t="s">
        <v>239</v>
      </c>
      <c r="C391" s="967" t="s">
        <v>485</v>
      </c>
      <c r="D391" s="863">
        <v>70111</v>
      </c>
      <c r="E391" s="883">
        <v>0</v>
      </c>
      <c r="F391" s="863">
        <v>23510200</v>
      </c>
      <c r="G391" s="866" t="s">
        <v>235</v>
      </c>
      <c r="H391" s="867"/>
      <c r="I391" s="867">
        <v>50000000</v>
      </c>
      <c r="J391" s="867"/>
      <c r="K391" s="867">
        <f t="shared" si="27"/>
        <v>20000000</v>
      </c>
      <c r="L391" s="867"/>
      <c r="M391" s="867">
        <v>20000000</v>
      </c>
      <c r="N391" s="867"/>
      <c r="O391" s="868"/>
    </row>
    <row r="392" spans="1:15" s="887" customFormat="1" x14ac:dyDescent="0.25">
      <c r="A392" s="836" t="s">
        <v>380</v>
      </c>
      <c r="B392" s="865" t="s">
        <v>243</v>
      </c>
      <c r="C392" s="967" t="s">
        <v>687</v>
      </c>
      <c r="D392" s="863">
        <v>70111</v>
      </c>
      <c r="E392" s="883">
        <v>0</v>
      </c>
      <c r="F392" s="863">
        <v>23510200</v>
      </c>
      <c r="G392" s="866" t="s">
        <v>235</v>
      </c>
      <c r="H392" s="867">
        <v>841600000</v>
      </c>
      <c r="I392" s="867">
        <v>1300000000</v>
      </c>
      <c r="J392" s="867">
        <v>841600000</v>
      </c>
      <c r="K392" s="867">
        <f t="shared" si="27"/>
        <v>1600000000</v>
      </c>
      <c r="L392" s="867"/>
      <c r="M392" s="867">
        <v>1600000000</v>
      </c>
      <c r="N392" s="867"/>
      <c r="O392" s="868" t="s">
        <v>2115</v>
      </c>
    </row>
    <row r="393" spans="1:15" s="887" customFormat="1" x14ac:dyDescent="0.25">
      <c r="A393" s="836" t="s">
        <v>380</v>
      </c>
      <c r="B393" s="865" t="s">
        <v>158</v>
      </c>
      <c r="C393" s="967" t="s">
        <v>366</v>
      </c>
      <c r="D393" s="863">
        <v>70111</v>
      </c>
      <c r="E393" s="883">
        <v>0</v>
      </c>
      <c r="F393" s="863">
        <v>23510200</v>
      </c>
      <c r="G393" s="866" t="s">
        <v>235</v>
      </c>
      <c r="H393" s="867">
        <v>8462250</v>
      </c>
      <c r="I393" s="867">
        <v>10000000</v>
      </c>
      <c r="J393" s="867">
        <v>8462250</v>
      </c>
      <c r="K393" s="867">
        <f t="shared" si="27"/>
        <v>10000000</v>
      </c>
      <c r="L393" s="867"/>
      <c r="M393" s="867">
        <v>10000000</v>
      </c>
      <c r="N393" s="867"/>
      <c r="O393" s="868"/>
    </row>
    <row r="394" spans="1:15" s="887" customFormat="1" x14ac:dyDescent="0.25">
      <c r="A394" s="836" t="s">
        <v>380</v>
      </c>
      <c r="B394" s="865" t="s">
        <v>206</v>
      </c>
      <c r="C394" s="967" t="s">
        <v>1862</v>
      </c>
      <c r="D394" s="863">
        <v>70111</v>
      </c>
      <c r="E394" s="883">
        <v>0</v>
      </c>
      <c r="F394" s="863">
        <v>23510200</v>
      </c>
      <c r="G394" s="866" t="s">
        <v>235</v>
      </c>
      <c r="H394" s="867">
        <v>7000000</v>
      </c>
      <c r="I394" s="867">
        <v>15000000</v>
      </c>
      <c r="J394" s="867">
        <v>7000000</v>
      </c>
      <c r="K394" s="867">
        <f t="shared" si="27"/>
        <v>10000000</v>
      </c>
      <c r="L394" s="867"/>
      <c r="M394" s="867">
        <v>10000000</v>
      </c>
      <c r="N394" s="867"/>
      <c r="O394" s="868"/>
    </row>
    <row r="395" spans="1:15" s="887" customFormat="1" x14ac:dyDescent="0.25">
      <c r="A395" s="836" t="s">
        <v>380</v>
      </c>
      <c r="B395" s="865" t="s">
        <v>207</v>
      </c>
      <c r="C395" s="967" t="s">
        <v>1072</v>
      </c>
      <c r="D395" s="863">
        <v>70111</v>
      </c>
      <c r="E395" s="883">
        <v>0</v>
      </c>
      <c r="F395" s="863">
        <v>23510200</v>
      </c>
      <c r="G395" s="866" t="s">
        <v>235</v>
      </c>
      <c r="H395" s="867"/>
      <c r="I395" s="867">
        <v>30000000</v>
      </c>
      <c r="J395" s="867"/>
      <c r="K395" s="867">
        <f t="shared" si="27"/>
        <v>20000000</v>
      </c>
      <c r="L395" s="867"/>
      <c r="M395" s="867">
        <v>20000000</v>
      </c>
      <c r="N395" s="867"/>
      <c r="O395" s="868"/>
    </row>
    <row r="396" spans="1:15" s="887" customFormat="1" x14ac:dyDescent="0.25">
      <c r="A396" s="836" t="s">
        <v>380</v>
      </c>
      <c r="B396" s="865" t="s">
        <v>467</v>
      </c>
      <c r="C396" s="967" t="s">
        <v>163</v>
      </c>
      <c r="D396" s="863">
        <v>70111</v>
      </c>
      <c r="E396" s="883">
        <v>0</v>
      </c>
      <c r="F396" s="863">
        <v>23510200</v>
      </c>
      <c r="G396" s="866" t="s">
        <v>235</v>
      </c>
      <c r="H396" s="867"/>
      <c r="I396" s="867">
        <v>2000000</v>
      </c>
      <c r="J396" s="867"/>
      <c r="K396" s="867">
        <f t="shared" si="27"/>
        <v>2000000</v>
      </c>
      <c r="L396" s="867"/>
      <c r="M396" s="867">
        <v>2000000</v>
      </c>
      <c r="N396" s="867"/>
      <c r="O396" s="868"/>
    </row>
    <row r="397" spans="1:15" s="887" customFormat="1" x14ac:dyDescent="0.25">
      <c r="A397" s="836" t="s">
        <v>380</v>
      </c>
      <c r="B397" s="865" t="s">
        <v>474</v>
      </c>
      <c r="C397" s="967" t="s">
        <v>164</v>
      </c>
      <c r="D397" s="863">
        <v>70111</v>
      </c>
      <c r="E397" s="883">
        <v>0</v>
      </c>
      <c r="F397" s="863">
        <v>23510200</v>
      </c>
      <c r="G397" s="866" t="s">
        <v>235</v>
      </c>
      <c r="H397" s="867"/>
      <c r="I397" s="867">
        <v>459000000</v>
      </c>
      <c r="J397" s="867"/>
      <c r="K397" s="867">
        <f t="shared" si="27"/>
        <v>209000000</v>
      </c>
      <c r="L397" s="867"/>
      <c r="M397" s="867">
        <f>I397-250000000</f>
        <v>209000000</v>
      </c>
      <c r="N397" s="867"/>
      <c r="O397" s="868" t="s">
        <v>2116</v>
      </c>
    </row>
    <row r="398" spans="1:15" s="887" customFormat="1" x14ac:dyDescent="0.25">
      <c r="A398" s="836" t="s">
        <v>380</v>
      </c>
      <c r="B398" s="888"/>
      <c r="C398" s="1042" t="s">
        <v>26</v>
      </c>
      <c r="D398" s="888"/>
      <c r="E398" s="889"/>
      <c r="F398" s="888"/>
      <c r="G398" s="890"/>
      <c r="H398" s="872">
        <f>SUM(H387:H397)</f>
        <v>1002024696</v>
      </c>
      <c r="I398" s="872">
        <f>SUM(I387:I397)</f>
        <v>2581000000</v>
      </c>
      <c r="J398" s="872">
        <f>SUM(J387:J397)</f>
        <v>1002024696</v>
      </c>
      <c r="K398" s="872">
        <f>SUM(K387:K397)</f>
        <v>2181000000</v>
      </c>
      <c r="L398" s="872"/>
      <c r="M398" s="872">
        <f>SUM(M387:M397)</f>
        <v>2181000000</v>
      </c>
      <c r="N398" s="872"/>
      <c r="O398" s="884"/>
    </row>
    <row r="399" spans="1:15" s="887" customFormat="1" x14ac:dyDescent="0.25">
      <c r="B399" s="891"/>
      <c r="C399" s="1043"/>
      <c r="D399" s="891"/>
      <c r="E399" s="892"/>
      <c r="F399" s="891"/>
      <c r="G399" s="893"/>
      <c r="H399" s="894"/>
      <c r="I399" s="894"/>
      <c r="J399" s="894"/>
      <c r="K399" s="894"/>
      <c r="L399" s="879"/>
      <c r="M399" s="879"/>
      <c r="N399" s="879"/>
      <c r="O399" s="880"/>
    </row>
    <row r="400" spans="1:15" s="887" customFormat="1" x14ac:dyDescent="0.25">
      <c r="B400" s="891"/>
      <c r="C400" s="1043"/>
      <c r="D400" s="891"/>
      <c r="E400" s="892"/>
      <c r="F400" s="891"/>
      <c r="G400" s="893"/>
      <c r="H400" s="894"/>
      <c r="I400" s="894"/>
      <c r="J400" s="894"/>
      <c r="K400" s="894"/>
      <c r="L400" s="879"/>
      <c r="M400" s="879"/>
      <c r="N400" s="879"/>
      <c r="O400" s="880"/>
    </row>
    <row r="401" spans="1:15" x14ac:dyDescent="0.25">
      <c r="B401" s="1127" t="s">
        <v>1396</v>
      </c>
      <c r="C401" s="1127"/>
      <c r="D401" s="1127"/>
      <c r="E401" s="1127"/>
      <c r="F401" s="1127"/>
      <c r="G401" s="1127"/>
      <c r="H401" s="1127"/>
      <c r="I401" s="1127"/>
      <c r="J401" s="1127"/>
      <c r="K401" s="1127"/>
      <c r="L401" s="1127"/>
      <c r="M401" s="1127"/>
      <c r="N401" s="1127"/>
      <c r="O401" s="1127"/>
    </row>
    <row r="402" spans="1:15" x14ac:dyDescent="0.25">
      <c r="B402" s="854" t="s">
        <v>1568</v>
      </c>
      <c r="C402" s="1041"/>
      <c r="D402" s="855"/>
      <c r="E402" s="855"/>
      <c r="F402" s="855"/>
      <c r="G402" s="855"/>
      <c r="H402" s="856"/>
      <c r="I402" s="856"/>
      <c r="J402" s="856"/>
      <c r="K402" s="856"/>
      <c r="L402" s="856"/>
      <c r="M402" s="856"/>
      <c r="N402" s="856"/>
      <c r="O402" s="857"/>
    </row>
    <row r="403" spans="1:15" s="800" customFormat="1" ht="45" x14ac:dyDescent="0.25">
      <c r="B403" s="1122" t="s">
        <v>971</v>
      </c>
      <c r="C403" s="1085" t="s">
        <v>939</v>
      </c>
      <c r="D403" s="1085" t="s">
        <v>1025</v>
      </c>
      <c r="E403" s="1124" t="s">
        <v>1026</v>
      </c>
      <c r="F403" s="1085" t="s">
        <v>1027</v>
      </c>
      <c r="G403" s="1120" t="s">
        <v>1028</v>
      </c>
      <c r="H403" s="801" t="s">
        <v>1868</v>
      </c>
      <c r="I403" s="802" t="s">
        <v>1839</v>
      </c>
      <c r="J403" s="801" t="s">
        <v>1868</v>
      </c>
      <c r="K403" s="1128" t="s">
        <v>1957</v>
      </c>
      <c r="L403" s="1128" t="s">
        <v>1956</v>
      </c>
      <c r="M403" s="802" t="s">
        <v>1905</v>
      </c>
      <c r="N403" s="1128" t="s">
        <v>1825</v>
      </c>
      <c r="O403" s="835" t="s">
        <v>1856</v>
      </c>
    </row>
    <row r="404" spans="1:15" s="800" customFormat="1" x14ac:dyDescent="0.25">
      <c r="B404" s="1123"/>
      <c r="C404" s="1086"/>
      <c r="D404" s="1086"/>
      <c r="E404" s="1125"/>
      <c r="F404" s="1086"/>
      <c r="G404" s="1121"/>
      <c r="H404" s="803"/>
      <c r="I404" s="803" t="s">
        <v>940</v>
      </c>
      <c r="J404" s="803"/>
      <c r="K404" s="1129"/>
      <c r="L404" s="1129"/>
      <c r="M404" s="803" t="s">
        <v>940</v>
      </c>
      <c r="N404" s="1129"/>
      <c r="O404" s="804"/>
    </row>
    <row r="405" spans="1:15" s="816" customFormat="1" x14ac:dyDescent="0.25">
      <c r="A405" s="836" t="s">
        <v>700</v>
      </c>
      <c r="B405" s="806" t="s">
        <v>2</v>
      </c>
      <c r="C405" s="1039" t="s">
        <v>60</v>
      </c>
      <c r="D405" s="814" t="s">
        <v>259</v>
      </c>
      <c r="E405" s="883">
        <v>0</v>
      </c>
      <c r="F405" s="806" t="s">
        <v>27</v>
      </c>
      <c r="G405" s="809" t="s">
        <v>266</v>
      </c>
      <c r="H405" s="815"/>
      <c r="I405" s="815">
        <v>150000</v>
      </c>
      <c r="J405" s="815"/>
      <c r="K405" s="815">
        <f>M405</f>
        <v>75000</v>
      </c>
      <c r="L405" s="815"/>
      <c r="M405" s="815">
        <v>75000</v>
      </c>
      <c r="N405" s="815"/>
      <c r="O405" s="811"/>
    </row>
    <row r="406" spans="1:15" x14ac:dyDescent="0.25">
      <c r="A406" s="836" t="s">
        <v>700</v>
      </c>
      <c r="B406" s="806" t="s">
        <v>3</v>
      </c>
      <c r="C406" s="1039" t="s">
        <v>4</v>
      </c>
      <c r="D406" s="814" t="s">
        <v>259</v>
      </c>
      <c r="E406" s="883">
        <v>0</v>
      </c>
      <c r="F406" s="806" t="s">
        <v>27</v>
      </c>
      <c r="G406" s="809" t="s">
        <v>266</v>
      </c>
      <c r="H406" s="815"/>
      <c r="I406" s="815">
        <v>100000</v>
      </c>
      <c r="J406" s="815"/>
      <c r="K406" s="815">
        <f t="shared" ref="K406:K408" si="28">M406</f>
        <v>50000</v>
      </c>
      <c r="L406" s="815"/>
      <c r="M406" s="815">
        <v>50000</v>
      </c>
      <c r="N406" s="815"/>
      <c r="O406" s="811"/>
    </row>
    <row r="407" spans="1:15" x14ac:dyDescent="0.25">
      <c r="A407" s="836" t="s">
        <v>700</v>
      </c>
      <c r="B407" s="806" t="s">
        <v>11</v>
      </c>
      <c r="C407" s="1039" t="s">
        <v>12</v>
      </c>
      <c r="D407" s="814" t="s">
        <v>259</v>
      </c>
      <c r="E407" s="883">
        <v>0</v>
      </c>
      <c r="F407" s="806" t="s">
        <v>27</v>
      </c>
      <c r="G407" s="809" t="s">
        <v>266</v>
      </c>
      <c r="H407" s="815"/>
      <c r="I407" s="815">
        <v>340000</v>
      </c>
      <c r="J407" s="815"/>
      <c r="K407" s="815">
        <f t="shared" si="28"/>
        <v>120000</v>
      </c>
      <c r="L407" s="815"/>
      <c r="M407" s="815">
        <v>120000</v>
      </c>
      <c r="N407" s="815"/>
      <c r="O407" s="811"/>
    </row>
    <row r="408" spans="1:15" s="816" customFormat="1" x14ac:dyDescent="0.25">
      <c r="A408" s="836" t="s">
        <v>700</v>
      </c>
      <c r="B408" s="806" t="s">
        <v>19</v>
      </c>
      <c r="C408" s="1039" t="s">
        <v>20</v>
      </c>
      <c r="D408" s="814" t="s">
        <v>259</v>
      </c>
      <c r="E408" s="883">
        <v>0</v>
      </c>
      <c r="F408" s="806" t="s">
        <v>27</v>
      </c>
      <c r="G408" s="809" t="s">
        <v>266</v>
      </c>
      <c r="H408" s="815"/>
      <c r="I408" s="815">
        <v>10000</v>
      </c>
      <c r="J408" s="815"/>
      <c r="K408" s="815">
        <f t="shared" si="28"/>
        <v>5000</v>
      </c>
      <c r="L408" s="815"/>
      <c r="M408" s="815">
        <v>5000</v>
      </c>
      <c r="N408" s="815"/>
      <c r="O408" s="811"/>
    </row>
    <row r="409" spans="1:15" x14ac:dyDescent="0.25">
      <c r="A409" s="836" t="s">
        <v>700</v>
      </c>
      <c r="B409" s="838"/>
      <c r="C409" s="968" t="s">
        <v>312</v>
      </c>
      <c r="D409" s="839"/>
      <c r="E409" s="840"/>
      <c r="F409" s="838"/>
      <c r="G409" s="838"/>
      <c r="H409" s="821">
        <v>175000</v>
      </c>
      <c r="I409" s="821">
        <f>SUM(I405:I408)</f>
        <v>600000</v>
      </c>
      <c r="J409" s="821">
        <v>175000</v>
      </c>
      <c r="K409" s="821">
        <f>SUM(K405:K408)</f>
        <v>250000</v>
      </c>
      <c r="L409" s="821"/>
      <c r="M409" s="821">
        <f>SUM(M405:M408)</f>
        <v>250000</v>
      </c>
      <c r="N409" s="821"/>
      <c r="O409" s="822"/>
    </row>
    <row r="410" spans="1:15" s="887" customFormat="1" x14ac:dyDescent="0.25">
      <c r="B410" s="891"/>
      <c r="C410" s="1043"/>
      <c r="D410" s="891"/>
      <c r="E410" s="892"/>
      <c r="F410" s="891"/>
      <c r="G410" s="893"/>
      <c r="H410" s="894"/>
      <c r="I410" s="894"/>
      <c r="J410" s="894"/>
      <c r="K410" s="894"/>
      <c r="L410" s="879"/>
      <c r="M410" s="879"/>
      <c r="N410" s="879"/>
      <c r="O410" s="880"/>
    </row>
    <row r="411" spans="1:15" s="887" customFormat="1" x14ac:dyDescent="0.25">
      <c r="B411" s="891"/>
      <c r="C411" s="1043"/>
      <c r="D411" s="891"/>
      <c r="E411" s="892"/>
      <c r="F411" s="891"/>
      <c r="G411" s="893"/>
      <c r="H411" s="894"/>
      <c r="I411" s="894"/>
      <c r="J411" s="894"/>
      <c r="K411" s="894"/>
      <c r="L411" s="879"/>
      <c r="M411" s="879"/>
      <c r="N411" s="879"/>
      <c r="O411" s="880"/>
    </row>
    <row r="412" spans="1:15" x14ac:dyDescent="0.25">
      <c r="B412" s="1127" t="s">
        <v>1396</v>
      </c>
      <c r="C412" s="1127"/>
      <c r="D412" s="1127"/>
      <c r="E412" s="1127"/>
      <c r="F412" s="1127"/>
      <c r="G412" s="1127"/>
      <c r="H412" s="1127"/>
      <c r="I412" s="1127"/>
      <c r="J412" s="1127"/>
      <c r="K412" s="1127"/>
      <c r="L412" s="1127"/>
      <c r="M412" s="1127"/>
      <c r="N412" s="1127"/>
      <c r="O412" s="1127"/>
    </row>
    <row r="413" spans="1:15" x14ac:dyDescent="0.25">
      <c r="B413" s="854" t="s">
        <v>1569</v>
      </c>
      <c r="C413" s="1041"/>
      <c r="D413" s="855"/>
      <c r="E413" s="855"/>
      <c r="F413" s="855"/>
      <c r="G413" s="855"/>
      <c r="H413" s="856"/>
      <c r="I413" s="856"/>
      <c r="J413" s="856"/>
      <c r="K413" s="856"/>
      <c r="L413" s="856"/>
      <c r="M413" s="856"/>
      <c r="N413" s="856"/>
      <c r="O413" s="857"/>
    </row>
    <row r="414" spans="1:15" s="800" customFormat="1" ht="45" x14ac:dyDescent="0.25">
      <c r="B414" s="1122" t="s">
        <v>971</v>
      </c>
      <c r="C414" s="1085" t="s">
        <v>939</v>
      </c>
      <c r="D414" s="1085" t="s">
        <v>1025</v>
      </c>
      <c r="E414" s="1124" t="s">
        <v>1026</v>
      </c>
      <c r="F414" s="1085" t="s">
        <v>1027</v>
      </c>
      <c r="G414" s="1120" t="s">
        <v>1028</v>
      </c>
      <c r="H414" s="801" t="s">
        <v>1868</v>
      </c>
      <c r="I414" s="802" t="s">
        <v>1839</v>
      </c>
      <c r="J414" s="801" t="s">
        <v>1868</v>
      </c>
      <c r="K414" s="1128" t="s">
        <v>1957</v>
      </c>
      <c r="L414" s="1128" t="s">
        <v>1956</v>
      </c>
      <c r="M414" s="802" t="s">
        <v>1905</v>
      </c>
      <c r="N414" s="1128" t="s">
        <v>1825</v>
      </c>
      <c r="O414" s="835" t="s">
        <v>1856</v>
      </c>
    </row>
    <row r="415" spans="1:15" s="800" customFormat="1" x14ac:dyDescent="0.25">
      <c r="B415" s="1123"/>
      <c r="C415" s="1086"/>
      <c r="D415" s="1086"/>
      <c r="E415" s="1125"/>
      <c r="F415" s="1086"/>
      <c r="G415" s="1121"/>
      <c r="H415" s="803"/>
      <c r="I415" s="803" t="s">
        <v>940</v>
      </c>
      <c r="J415" s="803"/>
      <c r="K415" s="1129"/>
      <c r="L415" s="1129"/>
      <c r="M415" s="803" t="s">
        <v>940</v>
      </c>
      <c r="N415" s="1129"/>
      <c r="O415" s="804"/>
    </row>
    <row r="416" spans="1:15" x14ac:dyDescent="0.25">
      <c r="A416" s="836" t="s">
        <v>701</v>
      </c>
      <c r="B416" s="806" t="s">
        <v>2</v>
      </c>
      <c r="C416" s="1039" t="s">
        <v>60</v>
      </c>
      <c r="D416" s="814" t="s">
        <v>259</v>
      </c>
      <c r="E416" s="883">
        <v>0</v>
      </c>
      <c r="F416" s="806" t="s">
        <v>27</v>
      </c>
      <c r="G416" s="809" t="s">
        <v>266</v>
      </c>
      <c r="H416" s="815"/>
      <c r="I416" s="815">
        <v>125000</v>
      </c>
      <c r="J416" s="815"/>
      <c r="K416" s="815">
        <f>M416</f>
        <v>40000</v>
      </c>
      <c r="L416" s="815"/>
      <c r="M416" s="815">
        <v>40000</v>
      </c>
      <c r="N416" s="815"/>
      <c r="O416" s="811"/>
    </row>
    <row r="417" spans="1:15" x14ac:dyDescent="0.25">
      <c r="A417" s="836" t="s">
        <v>701</v>
      </c>
      <c r="B417" s="806" t="s">
        <v>3</v>
      </c>
      <c r="C417" s="1039" t="s">
        <v>4</v>
      </c>
      <c r="D417" s="814" t="s">
        <v>259</v>
      </c>
      <c r="E417" s="883">
        <v>0</v>
      </c>
      <c r="F417" s="806" t="s">
        <v>27</v>
      </c>
      <c r="G417" s="809" t="s">
        <v>266</v>
      </c>
      <c r="H417" s="815"/>
      <c r="I417" s="815">
        <v>70000</v>
      </c>
      <c r="J417" s="815"/>
      <c r="K417" s="815">
        <f t="shared" ref="K417:K419" si="29">M417</f>
        <v>40000</v>
      </c>
      <c r="L417" s="815"/>
      <c r="M417" s="815">
        <v>40000</v>
      </c>
      <c r="N417" s="815"/>
      <c r="O417" s="811"/>
    </row>
    <row r="418" spans="1:15" x14ac:dyDescent="0.25">
      <c r="A418" s="836" t="s">
        <v>701</v>
      </c>
      <c r="B418" s="806" t="s">
        <v>11</v>
      </c>
      <c r="C418" s="1039" t="s">
        <v>12</v>
      </c>
      <c r="D418" s="814" t="s">
        <v>259</v>
      </c>
      <c r="E418" s="883">
        <v>0</v>
      </c>
      <c r="F418" s="806" t="s">
        <v>27</v>
      </c>
      <c r="G418" s="809" t="s">
        <v>266</v>
      </c>
      <c r="H418" s="815"/>
      <c r="I418" s="815">
        <v>100000</v>
      </c>
      <c r="J418" s="815"/>
      <c r="K418" s="815">
        <f t="shared" si="29"/>
        <v>40000</v>
      </c>
      <c r="L418" s="815"/>
      <c r="M418" s="815">
        <v>40000</v>
      </c>
      <c r="N418" s="815"/>
      <c r="O418" s="811"/>
    </row>
    <row r="419" spans="1:15" x14ac:dyDescent="0.25">
      <c r="A419" s="836" t="s">
        <v>701</v>
      </c>
      <c r="B419" s="806" t="s">
        <v>19</v>
      </c>
      <c r="C419" s="1039" t="s">
        <v>20</v>
      </c>
      <c r="D419" s="814" t="s">
        <v>259</v>
      </c>
      <c r="E419" s="883">
        <v>0</v>
      </c>
      <c r="F419" s="806" t="s">
        <v>27</v>
      </c>
      <c r="G419" s="809" t="s">
        <v>266</v>
      </c>
      <c r="H419" s="815"/>
      <c r="I419" s="815">
        <v>5000</v>
      </c>
      <c r="J419" s="815"/>
      <c r="K419" s="815">
        <f t="shared" si="29"/>
        <v>5000</v>
      </c>
      <c r="L419" s="815"/>
      <c r="M419" s="815">
        <v>5000</v>
      </c>
      <c r="N419" s="815"/>
      <c r="O419" s="811"/>
    </row>
    <row r="420" spans="1:15" x14ac:dyDescent="0.25">
      <c r="A420" s="836" t="s">
        <v>701</v>
      </c>
      <c r="B420" s="838"/>
      <c r="C420" s="968" t="s">
        <v>312</v>
      </c>
      <c r="D420" s="839"/>
      <c r="E420" s="840"/>
      <c r="F420" s="838"/>
      <c r="G420" s="838"/>
      <c r="H420" s="821">
        <v>87500</v>
      </c>
      <c r="I420" s="821">
        <f>SUM(I416:I419)</f>
        <v>300000</v>
      </c>
      <c r="J420" s="821">
        <v>87500</v>
      </c>
      <c r="K420" s="821">
        <f>SUM(K416:K419)</f>
        <v>125000</v>
      </c>
      <c r="L420" s="821"/>
      <c r="M420" s="821">
        <f>SUM(M416:M419)</f>
        <v>125000</v>
      </c>
      <c r="N420" s="821"/>
      <c r="O420" s="822"/>
    </row>
    <row r="421" spans="1:15" s="887" customFormat="1" x14ac:dyDescent="0.25">
      <c r="B421" s="891"/>
      <c r="C421" s="1043"/>
      <c r="D421" s="891"/>
      <c r="E421" s="892"/>
      <c r="F421" s="891"/>
      <c r="G421" s="893"/>
      <c r="H421" s="894"/>
      <c r="I421" s="894"/>
      <c r="J421" s="894"/>
      <c r="K421" s="894"/>
      <c r="L421" s="879"/>
      <c r="M421" s="879"/>
      <c r="N421" s="879"/>
      <c r="O421" s="880"/>
    </row>
    <row r="422" spans="1:15" s="887" customFormat="1" x14ac:dyDescent="0.25">
      <c r="B422" s="891"/>
      <c r="C422" s="1043"/>
      <c r="D422" s="891"/>
      <c r="E422" s="892"/>
      <c r="F422" s="891"/>
      <c r="G422" s="893"/>
      <c r="H422" s="894"/>
      <c r="I422" s="894"/>
      <c r="J422" s="894"/>
      <c r="K422" s="894"/>
      <c r="L422" s="879"/>
      <c r="M422" s="879"/>
      <c r="N422" s="879"/>
      <c r="O422" s="880"/>
    </row>
    <row r="423" spans="1:15" x14ac:dyDescent="0.25">
      <c r="B423" s="1127" t="s">
        <v>1396</v>
      </c>
      <c r="C423" s="1127"/>
      <c r="D423" s="1127"/>
      <c r="E423" s="1127"/>
      <c r="F423" s="1127"/>
      <c r="G423" s="1127"/>
      <c r="H423" s="1127"/>
      <c r="I423" s="1127"/>
      <c r="J423" s="1127"/>
      <c r="K423" s="1127"/>
      <c r="L423" s="1127"/>
      <c r="M423" s="1127"/>
      <c r="N423" s="1127"/>
      <c r="O423" s="1127"/>
    </row>
    <row r="424" spans="1:15" x14ac:dyDescent="0.25">
      <c r="B424" s="854" t="s">
        <v>1570</v>
      </c>
      <c r="C424" s="1041"/>
      <c r="D424" s="855"/>
      <c r="E424" s="855"/>
      <c r="F424" s="855"/>
      <c r="G424" s="855"/>
      <c r="H424" s="856"/>
      <c r="I424" s="856"/>
      <c r="J424" s="856"/>
      <c r="K424" s="856"/>
      <c r="L424" s="856"/>
      <c r="M424" s="856"/>
      <c r="N424" s="856"/>
      <c r="O424" s="857"/>
    </row>
    <row r="425" spans="1:15" s="800" customFormat="1" ht="45" x14ac:dyDescent="0.25">
      <c r="B425" s="1122" t="s">
        <v>971</v>
      </c>
      <c r="C425" s="1085" t="s">
        <v>939</v>
      </c>
      <c r="D425" s="1085" t="s">
        <v>1025</v>
      </c>
      <c r="E425" s="1124" t="s">
        <v>1026</v>
      </c>
      <c r="F425" s="1085" t="s">
        <v>1027</v>
      </c>
      <c r="G425" s="1120" t="s">
        <v>1028</v>
      </c>
      <c r="H425" s="801" t="s">
        <v>1868</v>
      </c>
      <c r="I425" s="802" t="s">
        <v>1839</v>
      </c>
      <c r="J425" s="801" t="s">
        <v>1868</v>
      </c>
      <c r="K425" s="1128" t="s">
        <v>1957</v>
      </c>
      <c r="L425" s="1128" t="s">
        <v>1956</v>
      </c>
      <c r="M425" s="802" t="s">
        <v>1905</v>
      </c>
      <c r="N425" s="1128" t="s">
        <v>1825</v>
      </c>
      <c r="O425" s="835" t="s">
        <v>1856</v>
      </c>
    </row>
    <row r="426" spans="1:15" s="800" customFormat="1" x14ac:dyDescent="0.25">
      <c r="B426" s="1123"/>
      <c r="C426" s="1086"/>
      <c r="D426" s="1086"/>
      <c r="E426" s="1125"/>
      <c r="F426" s="1086"/>
      <c r="G426" s="1121"/>
      <c r="H426" s="803"/>
      <c r="I426" s="803" t="s">
        <v>940</v>
      </c>
      <c r="J426" s="803"/>
      <c r="K426" s="1129"/>
      <c r="L426" s="1129"/>
      <c r="M426" s="803" t="s">
        <v>940</v>
      </c>
      <c r="N426" s="1129"/>
      <c r="O426" s="804"/>
    </row>
    <row r="427" spans="1:15" x14ac:dyDescent="0.25">
      <c r="A427" s="836" t="s">
        <v>702</v>
      </c>
      <c r="B427" s="806" t="s">
        <v>2</v>
      </c>
      <c r="C427" s="1039" t="s">
        <v>60</v>
      </c>
      <c r="D427" s="814" t="s">
        <v>259</v>
      </c>
      <c r="E427" s="883">
        <v>0</v>
      </c>
      <c r="F427" s="806" t="s">
        <v>27</v>
      </c>
      <c r="G427" s="809" t="s">
        <v>266</v>
      </c>
      <c r="H427" s="815"/>
      <c r="I427" s="815">
        <v>50000</v>
      </c>
      <c r="J427" s="815"/>
      <c r="K427" s="815">
        <f>M427</f>
        <v>20000</v>
      </c>
      <c r="L427" s="815"/>
      <c r="M427" s="815">
        <v>20000</v>
      </c>
      <c r="N427" s="815"/>
      <c r="O427" s="811"/>
    </row>
    <row r="428" spans="1:15" x14ac:dyDescent="0.25">
      <c r="A428" s="836" t="s">
        <v>702</v>
      </c>
      <c r="B428" s="806" t="s">
        <v>3</v>
      </c>
      <c r="C428" s="1039" t="s">
        <v>4</v>
      </c>
      <c r="D428" s="814" t="s">
        <v>259</v>
      </c>
      <c r="E428" s="883">
        <v>0</v>
      </c>
      <c r="F428" s="806" t="s">
        <v>27</v>
      </c>
      <c r="G428" s="809" t="s">
        <v>266</v>
      </c>
      <c r="H428" s="815"/>
      <c r="I428" s="815">
        <v>40000</v>
      </c>
      <c r="J428" s="815"/>
      <c r="K428" s="815">
        <f t="shared" ref="K428:K431" si="30">M428</f>
        <v>20000</v>
      </c>
      <c r="L428" s="815"/>
      <c r="M428" s="815">
        <v>20000</v>
      </c>
      <c r="N428" s="815"/>
      <c r="O428" s="811"/>
    </row>
    <row r="429" spans="1:15" x14ac:dyDescent="0.25">
      <c r="A429" s="836" t="s">
        <v>702</v>
      </c>
      <c r="B429" s="806" t="s">
        <v>11</v>
      </c>
      <c r="C429" s="1039" t="s">
        <v>12</v>
      </c>
      <c r="D429" s="814" t="s">
        <v>259</v>
      </c>
      <c r="E429" s="883">
        <v>0</v>
      </c>
      <c r="F429" s="806" t="s">
        <v>27</v>
      </c>
      <c r="G429" s="809" t="s">
        <v>266</v>
      </c>
      <c r="H429" s="815"/>
      <c r="I429" s="815">
        <v>25000</v>
      </c>
      <c r="J429" s="815"/>
      <c r="K429" s="815">
        <f t="shared" si="30"/>
        <v>9000</v>
      </c>
      <c r="L429" s="815"/>
      <c r="M429" s="815">
        <v>9000</v>
      </c>
      <c r="N429" s="815"/>
      <c r="O429" s="811"/>
    </row>
    <row r="430" spans="1:15" x14ac:dyDescent="0.25">
      <c r="A430" s="836" t="s">
        <v>702</v>
      </c>
      <c r="B430" s="806" t="s">
        <v>19</v>
      </c>
      <c r="C430" s="1039" t="s">
        <v>20</v>
      </c>
      <c r="D430" s="814" t="s">
        <v>259</v>
      </c>
      <c r="E430" s="883">
        <v>0</v>
      </c>
      <c r="F430" s="806" t="s">
        <v>27</v>
      </c>
      <c r="G430" s="809" t="s">
        <v>266</v>
      </c>
      <c r="H430" s="815"/>
      <c r="I430" s="815">
        <v>5000</v>
      </c>
      <c r="J430" s="815"/>
      <c r="K430" s="815">
        <f t="shared" si="30"/>
        <v>1000</v>
      </c>
      <c r="L430" s="815"/>
      <c r="M430" s="815">
        <v>1000</v>
      </c>
      <c r="N430" s="815"/>
      <c r="O430" s="811"/>
    </row>
    <row r="431" spans="1:15" x14ac:dyDescent="0.25">
      <c r="A431" s="836" t="s">
        <v>702</v>
      </c>
      <c r="B431" s="838"/>
      <c r="C431" s="968" t="s">
        <v>312</v>
      </c>
      <c r="D431" s="839"/>
      <c r="E431" s="840"/>
      <c r="F431" s="838"/>
      <c r="G431" s="838"/>
      <c r="H431" s="821">
        <v>35000</v>
      </c>
      <c r="I431" s="821">
        <f>SUM(I427:I430)</f>
        <v>120000</v>
      </c>
      <c r="J431" s="821">
        <v>35000</v>
      </c>
      <c r="K431" s="930">
        <f t="shared" si="30"/>
        <v>50000</v>
      </c>
      <c r="L431" s="821"/>
      <c r="M431" s="821">
        <f>SUM(M427:M430)</f>
        <v>50000</v>
      </c>
      <c r="N431" s="821"/>
      <c r="O431" s="822"/>
    </row>
    <row r="432" spans="1:15" s="887" customFormat="1" x14ac:dyDescent="0.25">
      <c r="B432" s="891"/>
      <c r="C432" s="1043"/>
      <c r="D432" s="891"/>
      <c r="E432" s="892"/>
      <c r="F432" s="891"/>
      <c r="G432" s="893"/>
      <c r="H432" s="894"/>
      <c r="I432" s="894"/>
      <c r="J432" s="894"/>
      <c r="K432" s="1036"/>
      <c r="L432" s="879"/>
      <c r="M432" s="879"/>
      <c r="N432" s="879"/>
      <c r="O432" s="880"/>
    </row>
    <row r="433" spans="1:15" s="887" customFormat="1" x14ac:dyDescent="0.25">
      <c r="B433" s="891"/>
      <c r="C433" s="1043"/>
      <c r="D433" s="891"/>
      <c r="E433" s="892"/>
      <c r="F433" s="891"/>
      <c r="G433" s="893"/>
      <c r="H433" s="894"/>
      <c r="I433" s="894"/>
      <c r="J433" s="894"/>
      <c r="K433" s="894"/>
      <c r="L433" s="879"/>
      <c r="M433" s="879"/>
      <c r="N433" s="879"/>
      <c r="O433" s="880"/>
    </row>
    <row r="434" spans="1:15" x14ac:dyDescent="0.25">
      <c r="B434" s="1127" t="s">
        <v>1396</v>
      </c>
      <c r="C434" s="1127"/>
      <c r="D434" s="1127"/>
      <c r="E434" s="1127"/>
      <c r="F434" s="1127"/>
      <c r="G434" s="1127"/>
      <c r="H434" s="1127"/>
      <c r="I434" s="1127"/>
      <c r="J434" s="1127"/>
      <c r="K434" s="1127"/>
      <c r="L434" s="1127"/>
      <c r="M434" s="1127"/>
      <c r="N434" s="1127"/>
      <c r="O434" s="1127"/>
    </row>
    <row r="435" spans="1:15" x14ac:dyDescent="0.25">
      <c r="B435" s="854" t="s">
        <v>1571</v>
      </c>
      <c r="C435" s="1041"/>
      <c r="D435" s="855"/>
      <c r="E435" s="855"/>
      <c r="F435" s="855"/>
      <c r="G435" s="855"/>
      <c r="H435" s="856"/>
      <c r="I435" s="856"/>
      <c r="J435" s="856"/>
      <c r="K435" s="856"/>
      <c r="L435" s="856"/>
      <c r="M435" s="856"/>
      <c r="N435" s="856"/>
      <c r="O435" s="857"/>
    </row>
    <row r="436" spans="1:15" s="800" customFormat="1" ht="45" x14ac:dyDescent="0.25">
      <c r="B436" s="1122" t="s">
        <v>971</v>
      </c>
      <c r="C436" s="1085" t="s">
        <v>939</v>
      </c>
      <c r="D436" s="1085" t="s">
        <v>1025</v>
      </c>
      <c r="E436" s="1124" t="s">
        <v>1026</v>
      </c>
      <c r="F436" s="1085" t="s">
        <v>1027</v>
      </c>
      <c r="G436" s="1120" t="s">
        <v>1028</v>
      </c>
      <c r="H436" s="801" t="s">
        <v>1868</v>
      </c>
      <c r="I436" s="802" t="s">
        <v>1839</v>
      </c>
      <c r="J436" s="801" t="s">
        <v>1868</v>
      </c>
      <c r="K436" s="1128" t="s">
        <v>1957</v>
      </c>
      <c r="L436" s="1128" t="s">
        <v>1956</v>
      </c>
      <c r="M436" s="802" t="s">
        <v>1905</v>
      </c>
      <c r="N436" s="1128" t="s">
        <v>1825</v>
      </c>
      <c r="O436" s="835" t="s">
        <v>1856</v>
      </c>
    </row>
    <row r="437" spans="1:15" s="800" customFormat="1" x14ac:dyDescent="0.25">
      <c r="B437" s="1123"/>
      <c r="C437" s="1086"/>
      <c r="D437" s="1086"/>
      <c r="E437" s="1125"/>
      <c r="F437" s="1086"/>
      <c r="G437" s="1121"/>
      <c r="H437" s="803"/>
      <c r="I437" s="803" t="s">
        <v>940</v>
      </c>
      <c r="J437" s="803"/>
      <c r="K437" s="1129"/>
      <c r="L437" s="1129"/>
      <c r="M437" s="803" t="s">
        <v>940</v>
      </c>
      <c r="N437" s="1129"/>
      <c r="O437" s="804"/>
    </row>
    <row r="438" spans="1:15" x14ac:dyDescent="0.25">
      <c r="A438" s="836" t="s">
        <v>703</v>
      </c>
      <c r="B438" s="806" t="s">
        <v>2</v>
      </c>
      <c r="C438" s="1039" t="s">
        <v>60</v>
      </c>
      <c r="D438" s="814" t="s">
        <v>259</v>
      </c>
      <c r="E438" s="883">
        <v>0</v>
      </c>
      <c r="F438" s="806" t="s">
        <v>27</v>
      </c>
      <c r="G438" s="809" t="s">
        <v>266</v>
      </c>
      <c r="H438" s="815"/>
      <c r="I438" s="815">
        <v>125000</v>
      </c>
      <c r="J438" s="815"/>
      <c r="K438" s="815">
        <f>M438</f>
        <v>55000</v>
      </c>
      <c r="L438" s="815"/>
      <c r="M438" s="815">
        <v>55000</v>
      </c>
      <c r="N438" s="815"/>
      <c r="O438" s="811"/>
    </row>
    <row r="439" spans="1:15" x14ac:dyDescent="0.25">
      <c r="A439" s="836" t="s">
        <v>703</v>
      </c>
      <c r="B439" s="806" t="s">
        <v>3</v>
      </c>
      <c r="C439" s="1039" t="s">
        <v>4</v>
      </c>
      <c r="D439" s="814" t="s">
        <v>259</v>
      </c>
      <c r="E439" s="883">
        <v>0</v>
      </c>
      <c r="F439" s="806" t="s">
        <v>27</v>
      </c>
      <c r="G439" s="809" t="s">
        <v>266</v>
      </c>
      <c r="H439" s="815"/>
      <c r="I439" s="815">
        <v>70000</v>
      </c>
      <c r="J439" s="815"/>
      <c r="K439" s="815">
        <f t="shared" ref="K439:K441" si="31">M439</f>
        <v>44000</v>
      </c>
      <c r="L439" s="815"/>
      <c r="M439" s="815">
        <v>44000</v>
      </c>
      <c r="N439" s="815"/>
      <c r="O439" s="811"/>
    </row>
    <row r="440" spans="1:15" x14ac:dyDescent="0.25">
      <c r="A440" s="836" t="s">
        <v>703</v>
      </c>
      <c r="B440" s="806" t="s">
        <v>11</v>
      </c>
      <c r="C440" s="1039" t="s">
        <v>12</v>
      </c>
      <c r="D440" s="814" t="s">
        <v>259</v>
      </c>
      <c r="E440" s="883">
        <v>0</v>
      </c>
      <c r="F440" s="806" t="s">
        <v>27</v>
      </c>
      <c r="G440" s="809" t="s">
        <v>266</v>
      </c>
      <c r="H440" s="815"/>
      <c r="I440" s="815">
        <v>100000</v>
      </c>
      <c r="J440" s="815"/>
      <c r="K440" s="815">
        <f t="shared" si="31"/>
        <v>25000</v>
      </c>
      <c r="L440" s="815"/>
      <c r="M440" s="815">
        <v>25000</v>
      </c>
      <c r="N440" s="815"/>
      <c r="O440" s="811"/>
    </row>
    <row r="441" spans="1:15" x14ac:dyDescent="0.25">
      <c r="A441" s="836" t="s">
        <v>703</v>
      </c>
      <c r="B441" s="806" t="s">
        <v>19</v>
      </c>
      <c r="C441" s="1039" t="s">
        <v>20</v>
      </c>
      <c r="D441" s="814" t="s">
        <v>259</v>
      </c>
      <c r="E441" s="883">
        <v>0</v>
      </c>
      <c r="F441" s="806" t="s">
        <v>27</v>
      </c>
      <c r="G441" s="809" t="s">
        <v>266</v>
      </c>
      <c r="H441" s="815"/>
      <c r="I441" s="815">
        <v>5000</v>
      </c>
      <c r="J441" s="815"/>
      <c r="K441" s="815">
        <f t="shared" si="31"/>
        <v>1000</v>
      </c>
      <c r="L441" s="815"/>
      <c r="M441" s="815">
        <v>1000</v>
      </c>
      <c r="N441" s="815"/>
      <c r="O441" s="811"/>
    </row>
    <row r="442" spans="1:15" x14ac:dyDescent="0.25">
      <c r="A442" s="836" t="s">
        <v>703</v>
      </c>
      <c r="B442" s="838"/>
      <c r="C442" s="968" t="s">
        <v>312</v>
      </c>
      <c r="D442" s="839"/>
      <c r="E442" s="840"/>
      <c r="F442" s="838"/>
      <c r="G442" s="838"/>
      <c r="H442" s="821">
        <v>87500</v>
      </c>
      <c r="I442" s="821">
        <f>SUM(I438:I441)</f>
        <v>300000</v>
      </c>
      <c r="J442" s="821">
        <v>87500</v>
      </c>
      <c r="K442" s="821">
        <f>SUM(K438:K441)</f>
        <v>125000</v>
      </c>
      <c r="L442" s="821"/>
      <c r="M442" s="821">
        <f>SUM(M438:M441)</f>
        <v>125000</v>
      </c>
      <c r="N442" s="821"/>
      <c r="O442" s="822"/>
    </row>
    <row r="443" spans="1:15" x14ac:dyDescent="0.25">
      <c r="A443" s="836"/>
      <c r="C443" s="970"/>
      <c r="H443" s="826"/>
      <c r="I443" s="826"/>
      <c r="J443" s="826"/>
      <c r="K443" s="826"/>
      <c r="L443" s="826"/>
      <c r="M443" s="826"/>
      <c r="N443" s="826"/>
      <c r="O443" s="827"/>
    </row>
    <row r="444" spans="1:15" x14ac:dyDescent="0.25">
      <c r="A444" s="836"/>
      <c r="C444" s="970"/>
      <c r="H444" s="826"/>
      <c r="I444" s="826"/>
      <c r="J444" s="826"/>
      <c r="K444" s="826"/>
      <c r="L444" s="826"/>
      <c r="M444" s="826"/>
      <c r="N444" s="826"/>
      <c r="O444" s="827"/>
    </row>
    <row r="445" spans="1:15" x14ac:dyDescent="0.25">
      <c r="B445" s="1127" t="s">
        <v>1396</v>
      </c>
      <c r="C445" s="1127"/>
      <c r="D445" s="1127"/>
      <c r="E445" s="1127"/>
      <c r="F445" s="1127"/>
      <c r="G445" s="1127"/>
      <c r="H445" s="1127"/>
      <c r="I445" s="1127"/>
      <c r="J445" s="1127"/>
      <c r="K445" s="1127"/>
      <c r="L445" s="1127"/>
      <c r="M445" s="1127"/>
      <c r="N445" s="1127"/>
      <c r="O445" s="1127"/>
    </row>
    <row r="446" spans="1:15" x14ac:dyDescent="0.25">
      <c r="B446" s="854" t="s">
        <v>1572</v>
      </c>
      <c r="C446" s="1041"/>
      <c r="D446" s="855"/>
      <c r="E446" s="855"/>
      <c r="F446" s="855"/>
      <c r="G446" s="855"/>
      <c r="H446" s="856"/>
      <c r="I446" s="856"/>
      <c r="J446" s="856"/>
      <c r="K446" s="856"/>
      <c r="L446" s="856"/>
      <c r="M446" s="856"/>
      <c r="N446" s="856"/>
      <c r="O446" s="857"/>
    </row>
    <row r="447" spans="1:15" s="800" customFormat="1" ht="45" x14ac:dyDescent="0.25">
      <c r="B447" s="1122" t="s">
        <v>971</v>
      </c>
      <c r="C447" s="1085" t="s">
        <v>939</v>
      </c>
      <c r="D447" s="1085" t="s">
        <v>1025</v>
      </c>
      <c r="E447" s="1124" t="s">
        <v>1026</v>
      </c>
      <c r="F447" s="1085" t="s">
        <v>1027</v>
      </c>
      <c r="G447" s="1120" t="s">
        <v>1028</v>
      </c>
      <c r="H447" s="801" t="s">
        <v>1868</v>
      </c>
      <c r="I447" s="802" t="s">
        <v>1839</v>
      </c>
      <c r="J447" s="801" t="s">
        <v>1868</v>
      </c>
      <c r="K447" s="1128" t="s">
        <v>1957</v>
      </c>
      <c r="L447" s="1128" t="s">
        <v>1956</v>
      </c>
      <c r="M447" s="802" t="s">
        <v>1905</v>
      </c>
      <c r="N447" s="1128" t="s">
        <v>1825</v>
      </c>
      <c r="O447" s="835" t="s">
        <v>1856</v>
      </c>
    </row>
    <row r="448" spans="1:15" s="800" customFormat="1" x14ac:dyDescent="0.25">
      <c r="B448" s="1123"/>
      <c r="C448" s="1086"/>
      <c r="D448" s="1086"/>
      <c r="E448" s="1125"/>
      <c r="F448" s="1086"/>
      <c r="G448" s="1121"/>
      <c r="H448" s="803"/>
      <c r="I448" s="803" t="s">
        <v>940</v>
      </c>
      <c r="J448" s="803"/>
      <c r="K448" s="1129"/>
      <c r="L448" s="1129"/>
      <c r="M448" s="803" t="s">
        <v>940</v>
      </c>
      <c r="N448" s="1129"/>
      <c r="O448" s="804"/>
    </row>
    <row r="449" spans="1:15" x14ac:dyDescent="0.25">
      <c r="A449" s="836" t="s">
        <v>382</v>
      </c>
      <c r="B449" s="806" t="s">
        <v>2</v>
      </c>
      <c r="C449" s="1039" t="s">
        <v>60</v>
      </c>
      <c r="D449" s="814" t="s">
        <v>259</v>
      </c>
      <c r="E449" s="883">
        <v>0</v>
      </c>
      <c r="F449" s="806" t="s">
        <v>27</v>
      </c>
      <c r="G449" s="809" t="s">
        <v>266</v>
      </c>
      <c r="H449" s="815"/>
      <c r="I449" s="815">
        <v>1200000</v>
      </c>
      <c r="J449" s="815"/>
      <c r="K449" s="815">
        <f>M449</f>
        <v>1200000</v>
      </c>
      <c r="L449" s="815"/>
      <c r="M449" s="815">
        <v>1200000</v>
      </c>
      <c r="N449" s="815"/>
      <c r="O449" s="811"/>
    </row>
    <row r="450" spans="1:15" x14ac:dyDescent="0.25">
      <c r="A450" s="836" t="s">
        <v>382</v>
      </c>
      <c r="B450" s="806" t="s">
        <v>3</v>
      </c>
      <c r="C450" s="1039" t="s">
        <v>4</v>
      </c>
      <c r="D450" s="814" t="s">
        <v>259</v>
      </c>
      <c r="E450" s="883">
        <v>0</v>
      </c>
      <c r="F450" s="806" t="s">
        <v>27</v>
      </c>
      <c r="G450" s="809" t="s">
        <v>266</v>
      </c>
      <c r="H450" s="815"/>
      <c r="I450" s="815">
        <v>1550000</v>
      </c>
      <c r="J450" s="815"/>
      <c r="K450" s="815">
        <f t="shared" ref="K450:K452" si="32">M450</f>
        <v>1550000</v>
      </c>
      <c r="L450" s="815"/>
      <c r="M450" s="815">
        <v>1550000</v>
      </c>
      <c r="N450" s="815"/>
      <c r="O450" s="811"/>
    </row>
    <row r="451" spans="1:15" s="816" customFormat="1" x14ac:dyDescent="0.25">
      <c r="A451" s="836" t="s">
        <v>382</v>
      </c>
      <c r="B451" s="806" t="s">
        <v>11</v>
      </c>
      <c r="C451" s="1039" t="s">
        <v>12</v>
      </c>
      <c r="D451" s="814" t="s">
        <v>259</v>
      </c>
      <c r="E451" s="883">
        <v>0</v>
      </c>
      <c r="F451" s="806" t="s">
        <v>27</v>
      </c>
      <c r="G451" s="809" t="s">
        <v>266</v>
      </c>
      <c r="H451" s="815"/>
      <c r="I451" s="815">
        <v>2000000</v>
      </c>
      <c r="J451" s="815"/>
      <c r="K451" s="815">
        <f t="shared" si="32"/>
        <v>2000000</v>
      </c>
      <c r="L451" s="815"/>
      <c r="M451" s="815">
        <v>2000000</v>
      </c>
      <c r="N451" s="815"/>
      <c r="O451" s="811"/>
    </row>
    <row r="452" spans="1:15" x14ac:dyDescent="0.25">
      <c r="A452" s="836" t="s">
        <v>382</v>
      </c>
      <c r="B452" s="806" t="s">
        <v>19</v>
      </c>
      <c r="C452" s="1039" t="s">
        <v>20</v>
      </c>
      <c r="D452" s="814" t="s">
        <v>259</v>
      </c>
      <c r="E452" s="883">
        <v>0</v>
      </c>
      <c r="F452" s="806" t="s">
        <v>27</v>
      </c>
      <c r="G452" s="809" t="s">
        <v>266</v>
      </c>
      <c r="H452" s="815"/>
      <c r="I452" s="815">
        <v>50000</v>
      </c>
      <c r="J452" s="815"/>
      <c r="K452" s="815">
        <f t="shared" si="32"/>
        <v>50000</v>
      </c>
      <c r="L452" s="815"/>
      <c r="M452" s="815">
        <v>50000</v>
      </c>
      <c r="N452" s="815"/>
      <c r="O452" s="811"/>
    </row>
    <row r="453" spans="1:15" x14ac:dyDescent="0.25">
      <c r="A453" s="836" t="s">
        <v>382</v>
      </c>
      <c r="B453" s="817"/>
      <c r="C453" s="968" t="s">
        <v>312</v>
      </c>
      <c r="D453" s="819"/>
      <c r="E453" s="820"/>
      <c r="F453" s="817"/>
      <c r="G453" s="817"/>
      <c r="H453" s="821">
        <v>700000</v>
      </c>
      <c r="I453" s="821">
        <f>SUM(I449:I452)</f>
        <v>4800000</v>
      </c>
      <c r="J453" s="821">
        <v>700000</v>
      </c>
      <c r="K453" s="821">
        <f>SUM(K449:K452)</f>
        <v>4800000</v>
      </c>
      <c r="L453" s="821"/>
      <c r="M453" s="821">
        <v>4800000</v>
      </c>
      <c r="N453" s="821"/>
      <c r="O453" s="822"/>
    </row>
    <row r="454" spans="1:15" s="887" customFormat="1" x14ac:dyDescent="0.25">
      <c r="B454" s="891"/>
      <c r="C454" s="1043"/>
      <c r="D454" s="891"/>
      <c r="E454" s="892"/>
      <c r="F454" s="891"/>
      <c r="G454" s="893"/>
      <c r="H454" s="894"/>
      <c r="I454" s="894"/>
      <c r="J454" s="894"/>
      <c r="K454" s="894"/>
      <c r="L454" s="879"/>
      <c r="M454" s="879"/>
      <c r="N454" s="879"/>
      <c r="O454" s="880"/>
    </row>
    <row r="455" spans="1:15" s="887" customFormat="1" x14ac:dyDescent="0.25">
      <c r="B455" s="891"/>
      <c r="C455" s="1043"/>
      <c r="D455" s="891"/>
      <c r="E455" s="892"/>
      <c r="F455" s="891"/>
      <c r="G455" s="893"/>
      <c r="H455" s="894"/>
      <c r="I455" s="894"/>
      <c r="J455" s="894"/>
      <c r="K455" s="894"/>
      <c r="L455" s="879"/>
      <c r="M455" s="879"/>
      <c r="N455" s="879"/>
      <c r="O455" s="880"/>
    </row>
    <row r="456" spans="1:15" x14ac:dyDescent="0.25">
      <c r="B456" s="1127" t="s">
        <v>1396</v>
      </c>
      <c r="C456" s="1127"/>
      <c r="D456" s="1127"/>
      <c r="E456" s="1127"/>
      <c r="F456" s="1127"/>
      <c r="G456" s="1127"/>
      <c r="H456" s="1127"/>
      <c r="I456" s="1127"/>
      <c r="J456" s="1127"/>
      <c r="K456" s="1127"/>
      <c r="L456" s="1127"/>
      <c r="M456" s="1127"/>
      <c r="N456" s="1127"/>
      <c r="O456" s="1127"/>
    </row>
    <row r="457" spans="1:15" x14ac:dyDescent="0.25">
      <c r="B457" s="854" t="s">
        <v>1573</v>
      </c>
      <c r="C457" s="1041"/>
      <c r="D457" s="855"/>
      <c r="E457" s="855"/>
      <c r="F457" s="855"/>
      <c r="G457" s="855"/>
      <c r="H457" s="856"/>
      <c r="I457" s="856"/>
      <c r="J457" s="856"/>
      <c r="K457" s="856"/>
      <c r="L457" s="856"/>
      <c r="M457" s="856"/>
      <c r="N457" s="856"/>
      <c r="O457" s="857"/>
    </row>
    <row r="458" spans="1:15" s="800" customFormat="1" ht="45" x14ac:dyDescent="0.25">
      <c r="B458" s="1122" t="s">
        <v>971</v>
      </c>
      <c r="C458" s="1085" t="s">
        <v>939</v>
      </c>
      <c r="D458" s="1085" t="s">
        <v>1025</v>
      </c>
      <c r="E458" s="1124" t="s">
        <v>1026</v>
      </c>
      <c r="F458" s="1085" t="s">
        <v>1027</v>
      </c>
      <c r="G458" s="1120" t="s">
        <v>1028</v>
      </c>
      <c r="H458" s="801" t="s">
        <v>1868</v>
      </c>
      <c r="I458" s="802" t="s">
        <v>1839</v>
      </c>
      <c r="J458" s="801" t="s">
        <v>1868</v>
      </c>
      <c r="K458" s="1128" t="s">
        <v>1957</v>
      </c>
      <c r="L458" s="1128" t="s">
        <v>1956</v>
      </c>
      <c r="M458" s="802" t="s">
        <v>1905</v>
      </c>
      <c r="N458" s="1128" t="s">
        <v>1825</v>
      </c>
      <c r="O458" s="835" t="s">
        <v>1856</v>
      </c>
    </row>
    <row r="459" spans="1:15" s="800" customFormat="1" x14ac:dyDescent="0.25">
      <c r="B459" s="1123"/>
      <c r="C459" s="1086"/>
      <c r="D459" s="1086"/>
      <c r="E459" s="1125"/>
      <c r="F459" s="1086"/>
      <c r="G459" s="1121"/>
      <c r="H459" s="803"/>
      <c r="I459" s="803" t="s">
        <v>940</v>
      </c>
      <c r="J459" s="803"/>
      <c r="K459" s="1129"/>
      <c r="L459" s="1129"/>
      <c r="M459" s="803" t="s">
        <v>940</v>
      </c>
      <c r="N459" s="1129"/>
      <c r="O459" s="804"/>
    </row>
    <row r="460" spans="1:15" x14ac:dyDescent="0.25">
      <c r="A460" s="836" t="s">
        <v>383</v>
      </c>
      <c r="B460" s="806" t="s">
        <v>2</v>
      </c>
      <c r="C460" s="1039" t="s">
        <v>60</v>
      </c>
      <c r="D460" s="814" t="s">
        <v>259</v>
      </c>
      <c r="E460" s="883">
        <v>0</v>
      </c>
      <c r="F460" s="806" t="s">
        <v>27</v>
      </c>
      <c r="G460" s="809" t="s">
        <v>266</v>
      </c>
      <c r="H460" s="815"/>
      <c r="I460" s="815">
        <v>2000000</v>
      </c>
      <c r="J460" s="815"/>
      <c r="K460" s="815">
        <f>M460</f>
        <v>2000000</v>
      </c>
      <c r="L460" s="815"/>
      <c r="M460" s="815">
        <v>2000000</v>
      </c>
      <c r="N460" s="815"/>
      <c r="O460" s="811"/>
    </row>
    <row r="461" spans="1:15" x14ac:dyDescent="0.25">
      <c r="A461" s="836" t="s">
        <v>383</v>
      </c>
      <c r="B461" s="806" t="s">
        <v>3</v>
      </c>
      <c r="C461" s="1039" t="s">
        <v>4</v>
      </c>
      <c r="D461" s="814" t="s">
        <v>259</v>
      </c>
      <c r="E461" s="883">
        <v>0</v>
      </c>
      <c r="F461" s="806" t="s">
        <v>27</v>
      </c>
      <c r="G461" s="809" t="s">
        <v>266</v>
      </c>
      <c r="H461" s="815"/>
      <c r="I461" s="815">
        <v>2000000</v>
      </c>
      <c r="J461" s="815"/>
      <c r="K461" s="815">
        <f t="shared" ref="K461:K463" si="33">M461</f>
        <v>2000000</v>
      </c>
      <c r="L461" s="815"/>
      <c r="M461" s="815">
        <v>2000000</v>
      </c>
      <c r="N461" s="815"/>
      <c r="O461" s="811"/>
    </row>
    <row r="462" spans="1:15" x14ac:dyDescent="0.25">
      <c r="A462" s="836" t="s">
        <v>383</v>
      </c>
      <c r="B462" s="806" t="s">
        <v>11</v>
      </c>
      <c r="C462" s="1039" t="s">
        <v>12</v>
      </c>
      <c r="D462" s="814" t="s">
        <v>259</v>
      </c>
      <c r="E462" s="883">
        <v>0</v>
      </c>
      <c r="F462" s="806" t="s">
        <v>27</v>
      </c>
      <c r="G462" s="809" t="s">
        <v>266</v>
      </c>
      <c r="H462" s="815"/>
      <c r="I462" s="815">
        <v>2512000</v>
      </c>
      <c r="J462" s="815"/>
      <c r="K462" s="815">
        <f t="shared" si="33"/>
        <v>2512000</v>
      </c>
      <c r="L462" s="815"/>
      <c r="M462" s="815">
        <v>2512000</v>
      </c>
      <c r="N462" s="815"/>
      <c r="O462" s="811"/>
    </row>
    <row r="463" spans="1:15" x14ac:dyDescent="0.25">
      <c r="A463" s="836" t="s">
        <v>383</v>
      </c>
      <c r="B463" s="806" t="s">
        <v>19</v>
      </c>
      <c r="C463" s="1039" t="s">
        <v>20</v>
      </c>
      <c r="D463" s="814" t="s">
        <v>259</v>
      </c>
      <c r="E463" s="883">
        <v>0</v>
      </c>
      <c r="F463" s="806" t="s">
        <v>27</v>
      </c>
      <c r="G463" s="809" t="s">
        <v>266</v>
      </c>
      <c r="H463" s="815"/>
      <c r="I463" s="815">
        <v>100000</v>
      </c>
      <c r="J463" s="815"/>
      <c r="K463" s="815">
        <f t="shared" si="33"/>
        <v>100000</v>
      </c>
      <c r="L463" s="815"/>
      <c r="M463" s="815">
        <v>100000</v>
      </c>
      <c r="N463" s="815"/>
      <c r="O463" s="811"/>
    </row>
    <row r="464" spans="1:15" x14ac:dyDescent="0.25">
      <c r="A464" s="836" t="s">
        <v>383</v>
      </c>
      <c r="B464" s="817"/>
      <c r="C464" s="968" t="s">
        <v>312</v>
      </c>
      <c r="D464" s="819"/>
      <c r="E464" s="820"/>
      <c r="F464" s="817"/>
      <c r="G464" s="817"/>
      <c r="H464" s="821">
        <v>700000</v>
      </c>
      <c r="I464" s="821">
        <f>SUM(I460:I463)</f>
        <v>6612000</v>
      </c>
      <c r="J464" s="821">
        <v>700000</v>
      </c>
      <c r="K464" s="821">
        <f>SUM(K460:K463)</f>
        <v>6612000</v>
      </c>
      <c r="L464" s="821"/>
      <c r="M464" s="821">
        <v>6612000</v>
      </c>
      <c r="N464" s="821"/>
      <c r="O464" s="822"/>
    </row>
    <row r="465" spans="1:15" s="887" customFormat="1" x14ac:dyDescent="0.25">
      <c r="B465" s="891"/>
      <c r="C465" s="1043"/>
      <c r="D465" s="891"/>
      <c r="E465" s="892"/>
      <c r="F465" s="891"/>
      <c r="G465" s="893"/>
      <c r="H465" s="894"/>
      <c r="I465" s="894"/>
      <c r="J465" s="894"/>
      <c r="K465" s="894"/>
      <c r="L465" s="879"/>
      <c r="M465" s="879"/>
      <c r="N465" s="879"/>
      <c r="O465" s="880"/>
    </row>
    <row r="466" spans="1:15" s="887" customFormat="1" x14ac:dyDescent="0.25">
      <c r="B466" s="891"/>
      <c r="C466" s="1043"/>
      <c r="D466" s="891"/>
      <c r="E466" s="892"/>
      <c r="F466" s="891"/>
      <c r="G466" s="893"/>
      <c r="H466" s="894"/>
      <c r="I466" s="894"/>
      <c r="J466" s="894"/>
      <c r="K466" s="894"/>
      <c r="L466" s="879"/>
      <c r="M466" s="879"/>
      <c r="N466" s="879"/>
      <c r="O466" s="880"/>
    </row>
    <row r="467" spans="1:15" x14ac:dyDescent="0.25">
      <c r="B467" s="1127" t="s">
        <v>1396</v>
      </c>
      <c r="C467" s="1127"/>
      <c r="D467" s="1127"/>
      <c r="E467" s="1127"/>
      <c r="F467" s="1127"/>
      <c r="G467" s="1127"/>
      <c r="H467" s="1127"/>
      <c r="I467" s="1127"/>
      <c r="J467" s="1127"/>
      <c r="K467" s="1127"/>
      <c r="L467" s="1127"/>
      <c r="M467" s="1127"/>
      <c r="N467" s="1127"/>
      <c r="O467" s="1127"/>
    </row>
    <row r="468" spans="1:15" x14ac:dyDescent="0.25">
      <c r="B468" s="854" t="s">
        <v>1574</v>
      </c>
      <c r="C468" s="1041"/>
      <c r="D468" s="855"/>
      <c r="E468" s="855"/>
      <c r="F468" s="855"/>
      <c r="G468" s="855"/>
      <c r="H468" s="856"/>
      <c r="I468" s="856"/>
      <c r="J468" s="856"/>
      <c r="K468" s="856"/>
      <c r="L468" s="856"/>
      <c r="M468" s="856"/>
      <c r="N468" s="856"/>
      <c r="O468" s="857"/>
    </row>
    <row r="469" spans="1:15" s="800" customFormat="1" ht="45" x14ac:dyDescent="0.25">
      <c r="B469" s="1122" t="s">
        <v>971</v>
      </c>
      <c r="C469" s="1085" t="s">
        <v>939</v>
      </c>
      <c r="D469" s="1085" t="s">
        <v>1025</v>
      </c>
      <c r="E469" s="1124" t="s">
        <v>1026</v>
      </c>
      <c r="F469" s="1085" t="s">
        <v>1027</v>
      </c>
      <c r="G469" s="1120" t="s">
        <v>1028</v>
      </c>
      <c r="H469" s="801" t="s">
        <v>1868</v>
      </c>
      <c r="I469" s="802" t="s">
        <v>1839</v>
      </c>
      <c r="J469" s="801" t="s">
        <v>1868</v>
      </c>
      <c r="K469" s="1128" t="s">
        <v>1957</v>
      </c>
      <c r="L469" s="1128" t="s">
        <v>1956</v>
      </c>
      <c r="M469" s="802" t="s">
        <v>1905</v>
      </c>
      <c r="N469" s="1128" t="s">
        <v>1825</v>
      </c>
      <c r="O469" s="835" t="s">
        <v>1856</v>
      </c>
    </row>
    <row r="470" spans="1:15" s="800" customFormat="1" x14ac:dyDescent="0.25">
      <c r="B470" s="1123"/>
      <c r="C470" s="1086"/>
      <c r="D470" s="1086"/>
      <c r="E470" s="1125"/>
      <c r="F470" s="1086"/>
      <c r="G470" s="1121"/>
      <c r="H470" s="803"/>
      <c r="I470" s="803" t="s">
        <v>940</v>
      </c>
      <c r="J470" s="803"/>
      <c r="K470" s="1129"/>
      <c r="L470" s="1129"/>
      <c r="M470" s="803" t="s">
        <v>940</v>
      </c>
      <c r="N470" s="1129"/>
      <c r="O470" s="804"/>
    </row>
    <row r="471" spans="1:15" x14ac:dyDescent="0.25">
      <c r="A471" s="836" t="s">
        <v>384</v>
      </c>
      <c r="B471" s="806" t="s">
        <v>2</v>
      </c>
      <c r="C471" s="1039" t="s">
        <v>60</v>
      </c>
      <c r="D471" s="814" t="s">
        <v>259</v>
      </c>
      <c r="E471" s="883">
        <v>0</v>
      </c>
      <c r="F471" s="806" t="s">
        <v>27</v>
      </c>
      <c r="G471" s="809" t="s">
        <v>266</v>
      </c>
      <c r="H471" s="815"/>
      <c r="I471" s="815">
        <v>6000000</v>
      </c>
      <c r="J471" s="815"/>
      <c r="K471" s="815">
        <f>M471</f>
        <v>6000000</v>
      </c>
      <c r="L471" s="815"/>
      <c r="M471" s="815">
        <v>6000000</v>
      </c>
      <c r="N471" s="815"/>
      <c r="O471" s="811"/>
    </row>
    <row r="472" spans="1:15" x14ac:dyDescent="0.25">
      <c r="A472" s="836" t="s">
        <v>384</v>
      </c>
      <c r="B472" s="806" t="s">
        <v>3</v>
      </c>
      <c r="C472" s="1039" t="s">
        <v>4</v>
      </c>
      <c r="D472" s="814" t="s">
        <v>259</v>
      </c>
      <c r="E472" s="883">
        <v>0</v>
      </c>
      <c r="F472" s="806" t="s">
        <v>27</v>
      </c>
      <c r="G472" s="809" t="s">
        <v>266</v>
      </c>
      <c r="H472" s="815"/>
      <c r="I472" s="815">
        <v>10000000</v>
      </c>
      <c r="J472" s="815"/>
      <c r="K472" s="815">
        <f t="shared" ref="K472:K474" si="34">M472</f>
        <v>10000000</v>
      </c>
      <c r="L472" s="815"/>
      <c r="M472" s="815">
        <v>10000000</v>
      </c>
      <c r="N472" s="815"/>
      <c r="O472" s="811"/>
    </row>
    <row r="473" spans="1:15" x14ac:dyDescent="0.25">
      <c r="A473" s="836" t="s">
        <v>384</v>
      </c>
      <c r="B473" s="806" t="s">
        <v>11</v>
      </c>
      <c r="C473" s="1039" t="s">
        <v>12</v>
      </c>
      <c r="D473" s="814" t="s">
        <v>259</v>
      </c>
      <c r="E473" s="883">
        <v>0</v>
      </c>
      <c r="F473" s="806" t="s">
        <v>27</v>
      </c>
      <c r="G473" s="809" t="s">
        <v>266</v>
      </c>
      <c r="H473" s="815"/>
      <c r="I473" s="815">
        <v>5500000</v>
      </c>
      <c r="J473" s="815"/>
      <c r="K473" s="815">
        <f t="shared" si="34"/>
        <v>5500000</v>
      </c>
      <c r="L473" s="815"/>
      <c r="M473" s="815">
        <v>5500000</v>
      </c>
      <c r="N473" s="815"/>
      <c r="O473" s="811"/>
    </row>
    <row r="474" spans="1:15" s="816" customFormat="1" x14ac:dyDescent="0.25">
      <c r="A474" s="836" t="s">
        <v>384</v>
      </c>
      <c r="B474" s="806" t="s">
        <v>19</v>
      </c>
      <c r="C474" s="1039" t="s">
        <v>20</v>
      </c>
      <c r="D474" s="814" t="s">
        <v>259</v>
      </c>
      <c r="E474" s="883">
        <v>0</v>
      </c>
      <c r="F474" s="806" t="s">
        <v>27</v>
      </c>
      <c r="G474" s="809" t="s">
        <v>266</v>
      </c>
      <c r="H474" s="815"/>
      <c r="I474" s="815">
        <v>100000</v>
      </c>
      <c r="J474" s="815"/>
      <c r="K474" s="815">
        <f t="shared" si="34"/>
        <v>100000</v>
      </c>
      <c r="L474" s="815"/>
      <c r="M474" s="815">
        <v>100000</v>
      </c>
      <c r="N474" s="815"/>
      <c r="O474" s="811"/>
    </row>
    <row r="475" spans="1:15" x14ac:dyDescent="0.25">
      <c r="A475" s="836" t="s">
        <v>384</v>
      </c>
      <c r="B475" s="817"/>
      <c r="C475" s="968" t="s">
        <v>312</v>
      </c>
      <c r="D475" s="819"/>
      <c r="E475" s="820"/>
      <c r="F475" s="817"/>
      <c r="G475" s="817"/>
      <c r="H475" s="821">
        <v>6300000</v>
      </c>
      <c r="I475" s="821">
        <f>SUM(I471:I474)</f>
        <v>21600000</v>
      </c>
      <c r="J475" s="821">
        <v>6300000</v>
      </c>
      <c r="K475" s="821">
        <f>SUM(K471:K474)</f>
        <v>21600000</v>
      </c>
      <c r="L475" s="821"/>
      <c r="M475" s="821">
        <v>21600000</v>
      </c>
      <c r="N475" s="821"/>
      <c r="O475" s="822"/>
    </row>
    <row r="476" spans="1:15" x14ac:dyDescent="0.25">
      <c r="A476" s="836"/>
      <c r="B476" s="823"/>
      <c r="C476" s="970"/>
      <c r="D476" s="824"/>
      <c r="E476" s="825"/>
      <c r="F476" s="823"/>
      <c r="G476" s="823"/>
      <c r="H476" s="826"/>
      <c r="I476" s="826"/>
      <c r="J476" s="826"/>
      <c r="K476" s="826"/>
      <c r="L476" s="826"/>
      <c r="M476" s="826"/>
      <c r="N476" s="826"/>
      <c r="O476" s="827"/>
    </row>
    <row r="477" spans="1:15" x14ac:dyDescent="0.25">
      <c r="A477" s="836"/>
      <c r="B477" s="823"/>
      <c r="C477" s="970"/>
      <c r="D477" s="824"/>
      <c r="E477" s="825"/>
      <c r="F477" s="823"/>
      <c r="G477" s="823"/>
      <c r="H477" s="826"/>
      <c r="I477" s="826"/>
      <c r="J477" s="826"/>
      <c r="K477" s="826"/>
      <c r="L477" s="826"/>
      <c r="M477" s="826"/>
      <c r="N477" s="826"/>
      <c r="O477" s="827"/>
    </row>
    <row r="478" spans="1:15" x14ac:dyDescent="0.25">
      <c r="B478" s="1127" t="s">
        <v>1396</v>
      </c>
      <c r="C478" s="1127"/>
      <c r="D478" s="1127"/>
      <c r="E478" s="1127"/>
      <c r="F478" s="1127"/>
      <c r="G478" s="1127"/>
      <c r="H478" s="1127"/>
      <c r="I478" s="1127"/>
      <c r="J478" s="1127"/>
      <c r="K478" s="1127"/>
      <c r="L478" s="1127"/>
      <c r="M478" s="1127"/>
      <c r="N478" s="1127"/>
      <c r="O478" s="1127"/>
    </row>
    <row r="479" spans="1:15" x14ac:dyDescent="0.25">
      <c r="B479" s="854" t="s">
        <v>1575</v>
      </c>
      <c r="C479" s="1041"/>
      <c r="D479" s="855"/>
      <c r="E479" s="855"/>
      <c r="F479" s="855"/>
      <c r="G479" s="855"/>
      <c r="H479" s="856"/>
      <c r="I479" s="856"/>
      <c r="J479" s="856"/>
      <c r="K479" s="856"/>
      <c r="L479" s="856"/>
      <c r="M479" s="856"/>
      <c r="N479" s="856"/>
      <c r="O479" s="857"/>
    </row>
    <row r="480" spans="1:15" s="800" customFormat="1" ht="45" x14ac:dyDescent="0.25">
      <c r="B480" s="1122" t="s">
        <v>971</v>
      </c>
      <c r="C480" s="1085" t="s">
        <v>939</v>
      </c>
      <c r="D480" s="1085" t="s">
        <v>1025</v>
      </c>
      <c r="E480" s="1124" t="s">
        <v>1026</v>
      </c>
      <c r="F480" s="1085" t="s">
        <v>1027</v>
      </c>
      <c r="G480" s="1120" t="s">
        <v>1028</v>
      </c>
      <c r="H480" s="801" t="s">
        <v>1868</v>
      </c>
      <c r="I480" s="802" t="s">
        <v>1839</v>
      </c>
      <c r="J480" s="801" t="s">
        <v>1868</v>
      </c>
      <c r="K480" s="1128" t="s">
        <v>1957</v>
      </c>
      <c r="L480" s="1128" t="s">
        <v>1956</v>
      </c>
      <c r="M480" s="802" t="s">
        <v>1905</v>
      </c>
      <c r="N480" s="1128" t="s">
        <v>1825</v>
      </c>
      <c r="O480" s="835" t="s">
        <v>1856</v>
      </c>
    </row>
    <row r="481" spans="1:15" s="800" customFormat="1" x14ac:dyDescent="0.25">
      <c r="B481" s="1123"/>
      <c r="C481" s="1086"/>
      <c r="D481" s="1086"/>
      <c r="E481" s="1125"/>
      <c r="F481" s="1086"/>
      <c r="G481" s="1121"/>
      <c r="H481" s="803"/>
      <c r="I481" s="803" t="s">
        <v>940</v>
      </c>
      <c r="J481" s="803"/>
      <c r="K481" s="1129"/>
      <c r="L481" s="1129"/>
      <c r="M481" s="803" t="s">
        <v>940</v>
      </c>
      <c r="N481" s="1129"/>
      <c r="O481" s="804"/>
    </row>
    <row r="482" spans="1:15" s="816" customFormat="1" x14ac:dyDescent="0.25">
      <c r="A482" s="836" t="s">
        <v>385</v>
      </c>
      <c r="B482" s="806" t="s">
        <v>2</v>
      </c>
      <c r="C482" s="1039" t="s">
        <v>60</v>
      </c>
      <c r="D482" s="814" t="s">
        <v>259</v>
      </c>
      <c r="E482" s="883">
        <v>0</v>
      </c>
      <c r="F482" s="806" t="s">
        <v>27</v>
      </c>
      <c r="G482" s="809" t="s">
        <v>266</v>
      </c>
      <c r="H482" s="815"/>
      <c r="I482" s="815">
        <v>900000</v>
      </c>
      <c r="J482" s="815"/>
      <c r="K482" s="815">
        <f>M482</f>
        <v>900000</v>
      </c>
      <c r="L482" s="815"/>
      <c r="M482" s="815">
        <v>900000</v>
      </c>
      <c r="N482" s="815"/>
      <c r="O482" s="811"/>
    </row>
    <row r="483" spans="1:15" x14ac:dyDescent="0.25">
      <c r="A483" s="836" t="s">
        <v>385</v>
      </c>
      <c r="B483" s="806" t="s">
        <v>3</v>
      </c>
      <c r="C483" s="1039" t="s">
        <v>4</v>
      </c>
      <c r="D483" s="814" t="s">
        <v>259</v>
      </c>
      <c r="E483" s="883">
        <v>0</v>
      </c>
      <c r="F483" s="806" t="s">
        <v>27</v>
      </c>
      <c r="G483" s="809" t="s">
        <v>266</v>
      </c>
      <c r="H483" s="815"/>
      <c r="I483" s="815">
        <v>450000</v>
      </c>
      <c r="J483" s="815"/>
      <c r="K483" s="815">
        <f t="shared" ref="K483:K485" si="35">M483</f>
        <v>450000</v>
      </c>
      <c r="L483" s="815"/>
      <c r="M483" s="815">
        <v>450000</v>
      </c>
      <c r="N483" s="815"/>
      <c r="O483" s="811"/>
    </row>
    <row r="484" spans="1:15" x14ac:dyDescent="0.25">
      <c r="A484" s="836" t="s">
        <v>385</v>
      </c>
      <c r="B484" s="806" t="s">
        <v>11</v>
      </c>
      <c r="C484" s="1039" t="s">
        <v>12</v>
      </c>
      <c r="D484" s="814" t="s">
        <v>259</v>
      </c>
      <c r="E484" s="883">
        <v>0</v>
      </c>
      <c r="F484" s="806" t="s">
        <v>27</v>
      </c>
      <c r="G484" s="809" t="s">
        <v>266</v>
      </c>
      <c r="H484" s="815"/>
      <c r="I484" s="815">
        <v>1000000</v>
      </c>
      <c r="J484" s="815"/>
      <c r="K484" s="815">
        <f t="shared" si="35"/>
        <v>1000000</v>
      </c>
      <c r="L484" s="815"/>
      <c r="M484" s="815">
        <v>1000000</v>
      </c>
      <c r="N484" s="815"/>
      <c r="O484" s="811"/>
    </row>
    <row r="485" spans="1:15" x14ac:dyDescent="0.25">
      <c r="A485" s="836" t="s">
        <v>385</v>
      </c>
      <c r="B485" s="806" t="s">
        <v>19</v>
      </c>
      <c r="C485" s="1039" t="s">
        <v>20</v>
      </c>
      <c r="D485" s="814" t="s">
        <v>259</v>
      </c>
      <c r="E485" s="883">
        <v>0</v>
      </c>
      <c r="F485" s="806" t="s">
        <v>27</v>
      </c>
      <c r="G485" s="809" t="s">
        <v>266</v>
      </c>
      <c r="H485" s="815"/>
      <c r="I485" s="815">
        <v>50000</v>
      </c>
      <c r="J485" s="815"/>
      <c r="K485" s="815">
        <f t="shared" si="35"/>
        <v>50000</v>
      </c>
      <c r="L485" s="815"/>
      <c r="M485" s="815">
        <v>50000</v>
      </c>
      <c r="N485" s="815"/>
      <c r="O485" s="811"/>
    </row>
    <row r="486" spans="1:15" x14ac:dyDescent="0.25">
      <c r="A486" s="836" t="s">
        <v>385</v>
      </c>
      <c r="B486" s="817"/>
      <c r="C486" s="968" t="s">
        <v>312</v>
      </c>
      <c r="D486" s="819"/>
      <c r="E486" s="820"/>
      <c r="F486" s="817"/>
      <c r="G486" s="817"/>
      <c r="H486" s="821">
        <v>350000</v>
      </c>
      <c r="I486" s="821">
        <f>SUM(I482:I485)</f>
        <v>2400000</v>
      </c>
      <c r="J486" s="821">
        <v>350000</v>
      </c>
      <c r="K486" s="821">
        <f>SUM(K482:K485)</f>
        <v>2400000</v>
      </c>
      <c r="L486" s="821"/>
      <c r="M486" s="821">
        <v>2400000</v>
      </c>
      <c r="N486" s="821"/>
      <c r="O486" s="822"/>
    </row>
    <row r="487" spans="1:15" x14ac:dyDescent="0.25">
      <c r="B487" s="823"/>
      <c r="C487" s="970"/>
      <c r="D487" s="824"/>
      <c r="E487" s="825"/>
      <c r="F487" s="823"/>
      <c r="G487" s="823"/>
      <c r="H487" s="864"/>
      <c r="I487" s="864"/>
      <c r="J487" s="864"/>
      <c r="K487" s="864"/>
      <c r="L487" s="826"/>
      <c r="M487" s="826"/>
      <c r="N487" s="826"/>
      <c r="O487" s="827"/>
    </row>
    <row r="488" spans="1:15" s="887" customFormat="1" x14ac:dyDescent="0.25">
      <c r="B488" s="891"/>
      <c r="C488" s="1043"/>
      <c r="D488" s="891"/>
      <c r="E488" s="892"/>
      <c r="F488" s="891"/>
      <c r="G488" s="893"/>
      <c r="H488" s="894"/>
      <c r="I488" s="894"/>
      <c r="J488" s="894"/>
      <c r="K488" s="894"/>
      <c r="L488" s="879"/>
      <c r="M488" s="879"/>
      <c r="N488" s="879"/>
      <c r="O488" s="880"/>
    </row>
    <row r="489" spans="1:15" x14ac:dyDescent="0.25">
      <c r="B489" s="1127" t="s">
        <v>1396</v>
      </c>
      <c r="C489" s="1127"/>
      <c r="D489" s="1127"/>
      <c r="E489" s="1127"/>
      <c r="F489" s="1127"/>
      <c r="G489" s="1127"/>
      <c r="H489" s="1127"/>
      <c r="I489" s="1127"/>
      <c r="J489" s="1127"/>
      <c r="K489" s="1127"/>
      <c r="L489" s="1127"/>
      <c r="M489" s="1127"/>
      <c r="N489" s="1127"/>
      <c r="O489" s="1127"/>
    </row>
    <row r="490" spans="1:15" x14ac:dyDescent="0.25">
      <c r="B490" s="854" t="s">
        <v>1576</v>
      </c>
      <c r="C490" s="1041"/>
      <c r="D490" s="855"/>
      <c r="E490" s="855"/>
      <c r="F490" s="855"/>
      <c r="G490" s="855"/>
      <c r="H490" s="856"/>
      <c r="I490" s="856"/>
      <c r="J490" s="856"/>
      <c r="K490" s="856"/>
      <c r="L490" s="856"/>
      <c r="M490" s="856"/>
      <c r="N490" s="856"/>
      <c r="O490" s="857"/>
    </row>
    <row r="491" spans="1:15" s="800" customFormat="1" ht="45" x14ac:dyDescent="0.25">
      <c r="B491" s="1122" t="s">
        <v>971</v>
      </c>
      <c r="C491" s="1085" t="s">
        <v>939</v>
      </c>
      <c r="D491" s="1085" t="s">
        <v>1025</v>
      </c>
      <c r="E491" s="1124" t="s">
        <v>1026</v>
      </c>
      <c r="F491" s="1085" t="s">
        <v>1027</v>
      </c>
      <c r="G491" s="1120" t="s">
        <v>1028</v>
      </c>
      <c r="H491" s="801" t="s">
        <v>1868</v>
      </c>
      <c r="I491" s="802" t="s">
        <v>1839</v>
      </c>
      <c r="J491" s="801" t="s">
        <v>1868</v>
      </c>
      <c r="K491" s="1128" t="s">
        <v>1957</v>
      </c>
      <c r="L491" s="1128" t="s">
        <v>1956</v>
      </c>
      <c r="M491" s="802" t="s">
        <v>1905</v>
      </c>
      <c r="N491" s="1128" t="s">
        <v>1825</v>
      </c>
      <c r="O491" s="835" t="s">
        <v>1856</v>
      </c>
    </row>
    <row r="492" spans="1:15" s="800" customFormat="1" x14ac:dyDescent="0.25">
      <c r="B492" s="1123"/>
      <c r="C492" s="1086"/>
      <c r="D492" s="1086"/>
      <c r="E492" s="1125"/>
      <c r="F492" s="1086"/>
      <c r="G492" s="1121"/>
      <c r="H492" s="803"/>
      <c r="I492" s="803" t="s">
        <v>940</v>
      </c>
      <c r="J492" s="803"/>
      <c r="K492" s="1129"/>
      <c r="L492" s="1129"/>
      <c r="M492" s="803" t="s">
        <v>940</v>
      </c>
      <c r="N492" s="1129"/>
      <c r="O492" s="804"/>
    </row>
    <row r="493" spans="1:15" x14ac:dyDescent="0.25">
      <c r="A493" s="836" t="s">
        <v>704</v>
      </c>
      <c r="B493" s="809" t="s">
        <v>25</v>
      </c>
      <c r="C493" s="1039" t="s">
        <v>59</v>
      </c>
      <c r="D493" s="807" t="s">
        <v>1805</v>
      </c>
      <c r="E493" s="883">
        <v>0</v>
      </c>
      <c r="F493" s="806">
        <v>23540000</v>
      </c>
      <c r="G493" s="809" t="s">
        <v>266</v>
      </c>
      <c r="H493" s="815"/>
      <c r="I493" s="815">
        <v>540000</v>
      </c>
      <c r="J493" s="815"/>
      <c r="K493" s="815">
        <f>M493</f>
        <v>540000</v>
      </c>
      <c r="L493" s="815"/>
      <c r="M493" s="815">
        <v>540000</v>
      </c>
      <c r="N493" s="815"/>
      <c r="O493" s="811"/>
    </row>
    <row r="494" spans="1:15" x14ac:dyDescent="0.25">
      <c r="A494" s="836" t="s">
        <v>704</v>
      </c>
      <c r="B494" s="806" t="s">
        <v>2</v>
      </c>
      <c r="C494" s="1039" t="s">
        <v>60</v>
      </c>
      <c r="D494" s="807" t="s">
        <v>1805</v>
      </c>
      <c r="E494" s="883">
        <v>0</v>
      </c>
      <c r="F494" s="806">
        <v>23540000</v>
      </c>
      <c r="G494" s="809" t="s">
        <v>266</v>
      </c>
      <c r="H494" s="815"/>
      <c r="I494" s="815">
        <v>2000000</v>
      </c>
      <c r="J494" s="815"/>
      <c r="K494" s="815">
        <f t="shared" ref="K494:K504" si="36">M494</f>
        <v>2000000</v>
      </c>
      <c r="L494" s="815"/>
      <c r="M494" s="815">
        <v>2000000</v>
      </c>
      <c r="N494" s="815"/>
      <c r="O494" s="811"/>
    </row>
    <row r="495" spans="1:15" x14ac:dyDescent="0.25">
      <c r="A495" s="836" t="s">
        <v>704</v>
      </c>
      <c r="B495" s="806" t="s">
        <v>3</v>
      </c>
      <c r="C495" s="1039" t="s">
        <v>4</v>
      </c>
      <c r="D495" s="807" t="s">
        <v>1805</v>
      </c>
      <c r="E495" s="883">
        <v>0</v>
      </c>
      <c r="F495" s="806">
        <v>23540000</v>
      </c>
      <c r="G495" s="809" t="s">
        <v>266</v>
      </c>
      <c r="H495" s="815"/>
      <c r="I495" s="815">
        <v>440000</v>
      </c>
      <c r="J495" s="815"/>
      <c r="K495" s="815">
        <f t="shared" si="36"/>
        <v>440000</v>
      </c>
      <c r="L495" s="815"/>
      <c r="M495" s="815">
        <v>440000</v>
      </c>
      <c r="N495" s="815"/>
      <c r="O495" s="811"/>
    </row>
    <row r="496" spans="1:15" x14ac:dyDescent="0.25">
      <c r="A496" s="836" t="s">
        <v>704</v>
      </c>
      <c r="B496" s="806" t="s">
        <v>52</v>
      </c>
      <c r="C496" s="1039" t="s">
        <v>53</v>
      </c>
      <c r="D496" s="807" t="s">
        <v>1805</v>
      </c>
      <c r="E496" s="883">
        <v>0</v>
      </c>
      <c r="F496" s="806">
        <v>23540000</v>
      </c>
      <c r="G496" s="809" t="s">
        <v>266</v>
      </c>
      <c r="H496" s="815"/>
      <c r="I496" s="815">
        <v>4000000</v>
      </c>
      <c r="J496" s="815"/>
      <c r="K496" s="815">
        <f t="shared" si="36"/>
        <v>4000000</v>
      </c>
      <c r="L496" s="815"/>
      <c r="M496" s="815">
        <v>4000000</v>
      </c>
      <c r="N496" s="815"/>
      <c r="O496" s="811"/>
    </row>
    <row r="497" spans="1:15" x14ac:dyDescent="0.25">
      <c r="A497" s="836" t="s">
        <v>704</v>
      </c>
      <c r="B497" s="806" t="s">
        <v>106</v>
      </c>
      <c r="C497" s="1039" t="s">
        <v>107</v>
      </c>
      <c r="D497" s="807" t="s">
        <v>1805</v>
      </c>
      <c r="E497" s="883">
        <v>0</v>
      </c>
      <c r="F497" s="806">
        <v>23540000</v>
      </c>
      <c r="G497" s="809" t="s">
        <v>266</v>
      </c>
      <c r="H497" s="815"/>
      <c r="I497" s="815">
        <v>20000000</v>
      </c>
      <c r="J497" s="815"/>
      <c r="K497" s="815">
        <f t="shared" si="36"/>
        <v>20000000</v>
      </c>
      <c r="L497" s="815"/>
      <c r="M497" s="815">
        <v>20000000</v>
      </c>
      <c r="N497" s="815"/>
      <c r="O497" s="811"/>
    </row>
    <row r="498" spans="1:15" x14ac:dyDescent="0.25">
      <c r="A498" s="836" t="s">
        <v>704</v>
      </c>
      <c r="B498" s="806" t="s">
        <v>73</v>
      </c>
      <c r="C498" s="1039" t="s">
        <v>74</v>
      </c>
      <c r="D498" s="807" t="s">
        <v>1805</v>
      </c>
      <c r="E498" s="883">
        <v>0</v>
      </c>
      <c r="F498" s="806">
        <v>23540000</v>
      </c>
      <c r="G498" s="809" t="s">
        <v>266</v>
      </c>
      <c r="H498" s="815"/>
      <c r="I498" s="815">
        <v>5600000</v>
      </c>
      <c r="J498" s="815"/>
      <c r="K498" s="815">
        <f t="shared" si="36"/>
        <v>5340000</v>
      </c>
      <c r="L498" s="815"/>
      <c r="M498" s="815">
        <v>5340000</v>
      </c>
      <c r="N498" s="815"/>
      <c r="O498" s="811"/>
    </row>
    <row r="499" spans="1:15" x14ac:dyDescent="0.25">
      <c r="A499" s="836" t="s">
        <v>704</v>
      </c>
      <c r="B499" s="806" t="s">
        <v>32</v>
      </c>
      <c r="C499" s="1039" t="s">
        <v>33</v>
      </c>
      <c r="D499" s="807" t="s">
        <v>1805</v>
      </c>
      <c r="E499" s="883">
        <v>0</v>
      </c>
      <c r="F499" s="806">
        <v>23540000</v>
      </c>
      <c r="G499" s="809" t="s">
        <v>266</v>
      </c>
      <c r="H499" s="815"/>
      <c r="I499" s="815">
        <v>260000</v>
      </c>
      <c r="J499" s="815"/>
      <c r="K499" s="815">
        <f t="shared" si="36"/>
        <v>260000</v>
      </c>
      <c r="L499" s="815"/>
      <c r="M499" s="815">
        <v>260000</v>
      </c>
      <c r="N499" s="815"/>
      <c r="O499" s="811"/>
    </row>
    <row r="500" spans="1:15" x14ac:dyDescent="0.25">
      <c r="A500" s="836" t="s">
        <v>704</v>
      </c>
      <c r="B500" s="806" t="s">
        <v>11</v>
      </c>
      <c r="C500" s="1039" t="s">
        <v>12</v>
      </c>
      <c r="D500" s="807" t="s">
        <v>1805</v>
      </c>
      <c r="E500" s="883">
        <v>0</v>
      </c>
      <c r="F500" s="806">
        <v>23540000</v>
      </c>
      <c r="G500" s="809" t="s">
        <v>266</v>
      </c>
      <c r="H500" s="815"/>
      <c r="I500" s="815">
        <v>2000000</v>
      </c>
      <c r="J500" s="815"/>
      <c r="K500" s="815">
        <f t="shared" si="36"/>
        <v>2000000</v>
      </c>
      <c r="L500" s="815"/>
      <c r="M500" s="815">
        <v>2000000</v>
      </c>
      <c r="N500" s="815"/>
      <c r="O500" s="811"/>
    </row>
    <row r="501" spans="1:15" x14ac:dyDescent="0.25">
      <c r="A501" s="836" t="s">
        <v>704</v>
      </c>
      <c r="B501" s="806" t="s">
        <v>13</v>
      </c>
      <c r="C501" s="1039" t="s">
        <v>14</v>
      </c>
      <c r="D501" s="807" t="s">
        <v>1805</v>
      </c>
      <c r="E501" s="883">
        <v>0</v>
      </c>
      <c r="F501" s="806">
        <v>23540000</v>
      </c>
      <c r="G501" s="809" t="s">
        <v>266</v>
      </c>
      <c r="H501" s="815"/>
      <c r="I501" s="815">
        <v>8000000</v>
      </c>
      <c r="J501" s="815"/>
      <c r="K501" s="815">
        <f t="shared" si="36"/>
        <v>8000000</v>
      </c>
      <c r="L501" s="815"/>
      <c r="M501" s="815">
        <v>8000000</v>
      </c>
      <c r="N501" s="815"/>
      <c r="O501" s="811"/>
    </row>
    <row r="502" spans="1:15" x14ac:dyDescent="0.25">
      <c r="A502" s="836" t="s">
        <v>704</v>
      </c>
      <c r="B502" s="806" t="s">
        <v>15</v>
      </c>
      <c r="C502" s="1039" t="s">
        <v>436</v>
      </c>
      <c r="D502" s="807" t="s">
        <v>1805</v>
      </c>
      <c r="E502" s="883">
        <v>0</v>
      </c>
      <c r="F502" s="806">
        <v>23540000</v>
      </c>
      <c r="G502" s="809" t="s">
        <v>266</v>
      </c>
      <c r="H502" s="815"/>
      <c r="I502" s="815">
        <v>400000</v>
      </c>
      <c r="J502" s="815"/>
      <c r="K502" s="815">
        <f t="shared" si="36"/>
        <v>400000</v>
      </c>
      <c r="L502" s="815"/>
      <c r="M502" s="815">
        <v>400000</v>
      </c>
      <c r="N502" s="815"/>
      <c r="O502" s="811"/>
    </row>
    <row r="503" spans="1:15" x14ac:dyDescent="0.25">
      <c r="A503" s="836" t="s">
        <v>704</v>
      </c>
      <c r="B503" s="806" t="s">
        <v>19</v>
      </c>
      <c r="C503" s="1039" t="s">
        <v>20</v>
      </c>
      <c r="D503" s="807" t="s">
        <v>1805</v>
      </c>
      <c r="E503" s="883">
        <v>0</v>
      </c>
      <c r="F503" s="806">
        <v>23540000</v>
      </c>
      <c r="G503" s="809" t="s">
        <v>266</v>
      </c>
      <c r="H503" s="815"/>
      <c r="I503" s="815">
        <v>125000</v>
      </c>
      <c r="J503" s="815"/>
      <c r="K503" s="815">
        <f t="shared" si="36"/>
        <v>125000</v>
      </c>
      <c r="L503" s="815"/>
      <c r="M503" s="815">
        <v>125000</v>
      </c>
      <c r="N503" s="815"/>
      <c r="O503" s="811"/>
    </row>
    <row r="504" spans="1:15" x14ac:dyDescent="0.25">
      <c r="A504" s="836" t="s">
        <v>704</v>
      </c>
      <c r="B504" s="806" t="s">
        <v>37</v>
      </c>
      <c r="C504" s="1039" t="s">
        <v>38</v>
      </c>
      <c r="D504" s="807" t="s">
        <v>1805</v>
      </c>
      <c r="E504" s="883">
        <v>0</v>
      </c>
      <c r="F504" s="806">
        <v>23540000</v>
      </c>
      <c r="G504" s="809" t="s">
        <v>266</v>
      </c>
      <c r="H504" s="815"/>
      <c r="I504" s="815">
        <v>340000</v>
      </c>
      <c r="J504" s="815"/>
      <c r="K504" s="815">
        <f t="shared" si="36"/>
        <v>340000</v>
      </c>
      <c r="L504" s="815"/>
      <c r="M504" s="815">
        <v>340000</v>
      </c>
      <c r="N504" s="815"/>
      <c r="O504" s="811"/>
    </row>
    <row r="505" spans="1:15" x14ac:dyDescent="0.25">
      <c r="A505" s="836" t="s">
        <v>704</v>
      </c>
      <c r="B505" s="838"/>
      <c r="C505" s="968" t="s">
        <v>312</v>
      </c>
      <c r="D505" s="819"/>
      <c r="E505" s="820"/>
      <c r="F505" s="817"/>
      <c r="G505" s="895"/>
      <c r="H505" s="821">
        <v>175000</v>
      </c>
      <c r="I505" s="821">
        <f>SUM(I493:I504)</f>
        <v>43705000</v>
      </c>
      <c r="J505" s="821">
        <v>175000</v>
      </c>
      <c r="K505" s="821">
        <f>SUM(K493:K504)</f>
        <v>43445000</v>
      </c>
      <c r="L505" s="821"/>
      <c r="M505" s="821">
        <f>SUM(M493:M504)</f>
        <v>43445000</v>
      </c>
      <c r="N505" s="821"/>
      <c r="O505" s="822"/>
    </row>
    <row r="506" spans="1:15" s="887" customFormat="1" x14ac:dyDescent="0.25">
      <c r="B506" s="891"/>
      <c r="C506" s="1043"/>
      <c r="D506" s="891"/>
      <c r="E506" s="892"/>
      <c r="F506" s="891"/>
      <c r="G506" s="893"/>
      <c r="H506" s="894"/>
      <c r="I506" s="894"/>
      <c r="J506" s="894"/>
      <c r="K506" s="894"/>
      <c r="L506" s="879"/>
      <c r="M506" s="879"/>
      <c r="N506" s="879"/>
      <c r="O506" s="880"/>
    </row>
    <row r="507" spans="1:15" s="887" customFormat="1" x14ac:dyDescent="0.25">
      <c r="B507" s="891"/>
      <c r="C507" s="1043"/>
      <c r="D507" s="891"/>
      <c r="E507" s="892"/>
      <c r="F507" s="891"/>
      <c r="G507" s="893"/>
      <c r="H507" s="894"/>
      <c r="I507" s="894"/>
      <c r="J507" s="894"/>
      <c r="K507" s="894"/>
      <c r="L507" s="879"/>
      <c r="M507" s="879"/>
      <c r="N507" s="879"/>
      <c r="O507" s="880"/>
    </row>
    <row r="508" spans="1:15" x14ac:dyDescent="0.25">
      <c r="B508" s="1127" t="s">
        <v>1397</v>
      </c>
      <c r="C508" s="1127"/>
      <c r="D508" s="1127"/>
      <c r="E508" s="1127"/>
      <c r="F508" s="1127"/>
      <c r="G508" s="1127"/>
      <c r="H508" s="1127"/>
      <c r="I508" s="1127"/>
      <c r="J508" s="1127"/>
      <c r="K508" s="1127"/>
      <c r="L508" s="1127"/>
      <c r="M508" s="1127"/>
      <c r="N508" s="1127"/>
      <c r="O508" s="1127"/>
    </row>
    <row r="509" spans="1:15" x14ac:dyDescent="0.25">
      <c r="B509" s="854" t="s">
        <v>1576</v>
      </c>
      <c r="C509" s="1041"/>
      <c r="D509" s="855"/>
      <c r="E509" s="855"/>
      <c r="F509" s="855"/>
      <c r="G509" s="855"/>
      <c r="H509" s="856"/>
      <c r="I509" s="856"/>
      <c r="J509" s="856"/>
      <c r="K509" s="856"/>
      <c r="L509" s="856"/>
      <c r="M509" s="856"/>
      <c r="N509" s="856"/>
      <c r="O509" s="857"/>
    </row>
    <row r="510" spans="1:15" s="800" customFormat="1" ht="45" x14ac:dyDescent="0.25">
      <c r="B510" s="1122" t="s">
        <v>971</v>
      </c>
      <c r="C510" s="1085" t="s">
        <v>939</v>
      </c>
      <c r="D510" s="1085" t="s">
        <v>1025</v>
      </c>
      <c r="E510" s="1124" t="s">
        <v>1026</v>
      </c>
      <c r="F510" s="1085" t="s">
        <v>1027</v>
      </c>
      <c r="G510" s="1120" t="s">
        <v>1028</v>
      </c>
      <c r="H510" s="801" t="s">
        <v>1868</v>
      </c>
      <c r="I510" s="802" t="s">
        <v>1839</v>
      </c>
      <c r="J510" s="801" t="s">
        <v>1868</v>
      </c>
      <c r="K510" s="1128" t="s">
        <v>1957</v>
      </c>
      <c r="L510" s="1128" t="s">
        <v>1956</v>
      </c>
      <c r="M510" s="802" t="s">
        <v>1905</v>
      </c>
      <c r="N510" s="1128" t="s">
        <v>1825</v>
      </c>
      <c r="O510" s="835" t="s">
        <v>1856</v>
      </c>
    </row>
    <row r="511" spans="1:15" s="800" customFormat="1" x14ac:dyDescent="0.25">
      <c r="B511" s="1123"/>
      <c r="C511" s="1086"/>
      <c r="D511" s="1086"/>
      <c r="E511" s="1125"/>
      <c r="F511" s="1086"/>
      <c r="G511" s="1121"/>
      <c r="H511" s="803"/>
      <c r="I511" s="803" t="s">
        <v>940</v>
      </c>
      <c r="J511" s="803"/>
      <c r="K511" s="1129"/>
      <c r="L511" s="1129"/>
      <c r="M511" s="803" t="s">
        <v>940</v>
      </c>
      <c r="N511" s="1129"/>
      <c r="O511" s="804"/>
    </row>
    <row r="512" spans="1:15" s="887" customFormat="1" x14ac:dyDescent="0.25">
      <c r="A512" s="836" t="s">
        <v>704</v>
      </c>
      <c r="B512" s="865" t="s">
        <v>240</v>
      </c>
      <c r="C512" s="967" t="s">
        <v>763</v>
      </c>
      <c r="D512" s="807" t="s">
        <v>1805</v>
      </c>
      <c r="E512" s="883">
        <v>0</v>
      </c>
      <c r="F512" s="865" t="s">
        <v>354</v>
      </c>
      <c r="G512" s="866" t="s">
        <v>235</v>
      </c>
      <c r="H512" s="867"/>
      <c r="I512" s="867">
        <v>2000000</v>
      </c>
      <c r="J512" s="867"/>
      <c r="K512" s="867">
        <f>M512</f>
        <v>0</v>
      </c>
      <c r="L512" s="867"/>
      <c r="M512" s="867">
        <v>0</v>
      </c>
      <c r="N512" s="867"/>
      <c r="O512" s="868"/>
    </row>
    <row r="513" spans="1:15" s="887" customFormat="1" x14ac:dyDescent="0.25">
      <c r="A513" s="836" t="s">
        <v>704</v>
      </c>
      <c r="B513" s="865" t="s">
        <v>467</v>
      </c>
      <c r="C513" s="967" t="s">
        <v>163</v>
      </c>
      <c r="D513" s="807" t="s">
        <v>1805</v>
      </c>
      <c r="E513" s="883">
        <v>0</v>
      </c>
      <c r="F513" s="865" t="s">
        <v>354</v>
      </c>
      <c r="G513" s="866" t="s">
        <v>235</v>
      </c>
      <c r="H513" s="867"/>
      <c r="I513" s="867">
        <v>3000000</v>
      </c>
      <c r="J513" s="867"/>
      <c r="K513" s="867">
        <f t="shared" ref="K513:K515" si="37">M513</f>
        <v>0</v>
      </c>
      <c r="L513" s="867"/>
      <c r="M513" s="867">
        <v>0</v>
      </c>
      <c r="N513" s="867"/>
      <c r="O513" s="868"/>
    </row>
    <row r="514" spans="1:15" s="887" customFormat="1" x14ac:dyDescent="0.25">
      <c r="A514" s="836" t="s">
        <v>704</v>
      </c>
      <c r="B514" s="865" t="s">
        <v>468</v>
      </c>
      <c r="C514" s="967" t="s">
        <v>466</v>
      </c>
      <c r="D514" s="807" t="s">
        <v>1805</v>
      </c>
      <c r="E514" s="883">
        <v>0</v>
      </c>
      <c r="F514" s="865" t="s">
        <v>354</v>
      </c>
      <c r="G514" s="866" t="s">
        <v>235</v>
      </c>
      <c r="H514" s="867"/>
      <c r="I514" s="867">
        <v>5000000</v>
      </c>
      <c r="J514" s="867"/>
      <c r="K514" s="867">
        <f t="shared" si="37"/>
        <v>0</v>
      </c>
      <c r="L514" s="867"/>
      <c r="M514" s="867">
        <v>0</v>
      </c>
      <c r="N514" s="867"/>
      <c r="O514" s="868"/>
    </row>
    <row r="515" spans="1:15" s="887" customFormat="1" x14ac:dyDescent="0.25">
      <c r="A515" s="836" t="s">
        <v>704</v>
      </c>
      <c r="B515" s="865" t="s">
        <v>474</v>
      </c>
      <c r="C515" s="967" t="s">
        <v>164</v>
      </c>
      <c r="D515" s="807" t="s">
        <v>1805</v>
      </c>
      <c r="E515" s="883">
        <v>0</v>
      </c>
      <c r="F515" s="865" t="s">
        <v>354</v>
      </c>
      <c r="G515" s="866" t="s">
        <v>235</v>
      </c>
      <c r="H515" s="867"/>
      <c r="I515" s="867">
        <v>15000000</v>
      </c>
      <c r="J515" s="867"/>
      <c r="K515" s="867">
        <f t="shared" si="37"/>
        <v>15000000</v>
      </c>
      <c r="L515" s="867"/>
      <c r="M515" s="867">
        <v>15000000</v>
      </c>
      <c r="N515" s="867"/>
      <c r="O515" s="868"/>
    </row>
    <row r="516" spans="1:15" s="887" customFormat="1" x14ac:dyDescent="0.25">
      <c r="A516" s="836" t="s">
        <v>704</v>
      </c>
      <c r="B516" s="869"/>
      <c r="C516" s="1042" t="s">
        <v>26</v>
      </c>
      <c r="D516" s="869"/>
      <c r="E516" s="870"/>
      <c r="F516" s="869"/>
      <c r="G516" s="871"/>
      <c r="H516" s="872"/>
      <c r="I516" s="872">
        <f>SUM(I512:I515)</f>
        <v>25000000</v>
      </c>
      <c r="J516" s="872"/>
      <c r="K516" s="872">
        <f>SUM(K512:K515)</f>
        <v>15000000</v>
      </c>
      <c r="L516" s="872"/>
      <c r="M516" s="872">
        <f>SUM(M512:M515)</f>
        <v>15000000</v>
      </c>
      <c r="N516" s="872"/>
      <c r="O516" s="884"/>
    </row>
    <row r="517" spans="1:15" s="887" customFormat="1" x14ac:dyDescent="0.25">
      <c r="A517" s="836"/>
      <c r="B517" s="875"/>
      <c r="C517" s="1043"/>
      <c r="D517" s="875"/>
      <c r="E517" s="877"/>
      <c r="F517" s="875"/>
      <c r="G517" s="878"/>
      <c r="H517" s="879"/>
      <c r="I517" s="879"/>
      <c r="J517" s="879"/>
      <c r="K517" s="879"/>
      <c r="L517" s="879"/>
      <c r="M517" s="879"/>
      <c r="N517" s="879"/>
      <c r="O517" s="880"/>
    </row>
    <row r="518" spans="1:15" s="887" customFormat="1" x14ac:dyDescent="0.25">
      <c r="A518" s="836"/>
      <c r="B518" s="875"/>
      <c r="C518" s="1043"/>
      <c r="D518" s="875"/>
      <c r="E518" s="877"/>
      <c r="F518" s="875"/>
      <c r="G518" s="878"/>
      <c r="H518" s="879"/>
      <c r="I518" s="879"/>
      <c r="J518" s="879"/>
      <c r="K518" s="879"/>
      <c r="L518" s="879"/>
      <c r="M518" s="879"/>
      <c r="N518" s="879"/>
      <c r="O518" s="880"/>
    </row>
    <row r="519" spans="1:15" x14ac:dyDescent="0.25">
      <c r="B519" s="1127" t="s">
        <v>1396</v>
      </c>
      <c r="C519" s="1127"/>
      <c r="D519" s="1127"/>
      <c r="E519" s="1127"/>
      <c r="F519" s="1127"/>
      <c r="G519" s="1127"/>
      <c r="H519" s="1127"/>
      <c r="I519" s="1127"/>
      <c r="J519" s="1127"/>
      <c r="K519" s="1127"/>
      <c r="L519" s="1127"/>
      <c r="M519" s="1127"/>
      <c r="N519" s="1127"/>
      <c r="O519" s="1127"/>
    </row>
    <row r="520" spans="1:15" x14ac:dyDescent="0.25">
      <c r="B520" s="854" t="s">
        <v>1577</v>
      </c>
      <c r="C520" s="1041"/>
      <c r="D520" s="855"/>
      <c r="E520" s="855"/>
      <c r="F520" s="855"/>
      <c r="G520" s="855"/>
      <c r="H520" s="856"/>
      <c r="I520" s="856"/>
      <c r="J520" s="856"/>
      <c r="K520" s="856"/>
      <c r="L520" s="856"/>
      <c r="M520" s="856"/>
      <c r="N520" s="856"/>
      <c r="O520" s="857"/>
    </row>
    <row r="521" spans="1:15" s="800" customFormat="1" ht="45" x14ac:dyDescent="0.25">
      <c r="B521" s="1122" t="s">
        <v>971</v>
      </c>
      <c r="C521" s="1085" t="s">
        <v>939</v>
      </c>
      <c r="D521" s="1085" t="s">
        <v>1025</v>
      </c>
      <c r="E521" s="1124" t="s">
        <v>1026</v>
      </c>
      <c r="F521" s="1085" t="s">
        <v>1027</v>
      </c>
      <c r="G521" s="1120" t="s">
        <v>1028</v>
      </c>
      <c r="H521" s="801" t="s">
        <v>1868</v>
      </c>
      <c r="I521" s="802" t="s">
        <v>1839</v>
      </c>
      <c r="J521" s="801" t="s">
        <v>1868</v>
      </c>
      <c r="K521" s="1128" t="s">
        <v>1957</v>
      </c>
      <c r="L521" s="1128" t="s">
        <v>1956</v>
      </c>
      <c r="M521" s="802" t="s">
        <v>1905</v>
      </c>
      <c r="N521" s="1128" t="s">
        <v>1825</v>
      </c>
      <c r="O521" s="835" t="s">
        <v>1856</v>
      </c>
    </row>
    <row r="522" spans="1:15" s="800" customFormat="1" x14ac:dyDescent="0.25">
      <c r="B522" s="1123"/>
      <c r="C522" s="1086"/>
      <c r="D522" s="1086"/>
      <c r="E522" s="1125"/>
      <c r="F522" s="1086"/>
      <c r="G522" s="1121"/>
      <c r="H522" s="803"/>
      <c r="I522" s="803" t="s">
        <v>940</v>
      </c>
      <c r="J522" s="803"/>
      <c r="K522" s="1129"/>
      <c r="L522" s="1129"/>
      <c r="M522" s="803" t="s">
        <v>940</v>
      </c>
      <c r="N522" s="1129"/>
      <c r="O522" s="804"/>
    </row>
    <row r="523" spans="1:15" x14ac:dyDescent="0.25">
      <c r="A523" s="836" t="s">
        <v>705</v>
      </c>
      <c r="B523" s="806" t="s">
        <v>24</v>
      </c>
      <c r="C523" s="966" t="s">
        <v>290</v>
      </c>
      <c r="D523" s="807" t="s">
        <v>1</v>
      </c>
      <c r="E523" s="883">
        <v>0</v>
      </c>
      <c r="F523" s="806" t="s">
        <v>27</v>
      </c>
      <c r="G523" s="809" t="s">
        <v>266</v>
      </c>
      <c r="H523" s="810">
        <v>7947096</v>
      </c>
      <c r="I523" s="810">
        <v>22832780</v>
      </c>
      <c r="J523" s="810">
        <v>7947096</v>
      </c>
      <c r="K523" s="810">
        <f>M523</f>
        <v>22832780</v>
      </c>
      <c r="L523" s="810"/>
      <c r="M523" s="810">
        <v>22832780</v>
      </c>
      <c r="N523" s="810"/>
      <c r="O523" s="885"/>
    </row>
    <row r="524" spans="1:15" x14ac:dyDescent="0.25">
      <c r="A524" s="836" t="s">
        <v>705</v>
      </c>
      <c r="B524" s="809" t="s">
        <v>25</v>
      </c>
      <c r="C524" s="1039" t="s">
        <v>59</v>
      </c>
      <c r="D524" s="814" t="s">
        <v>16</v>
      </c>
      <c r="E524" s="883">
        <v>0</v>
      </c>
      <c r="F524" s="806" t="s">
        <v>27</v>
      </c>
      <c r="G524" s="809" t="s">
        <v>266</v>
      </c>
      <c r="H524" s="815"/>
      <c r="I524" s="815">
        <v>200000</v>
      </c>
      <c r="J524" s="815"/>
      <c r="K524" s="815">
        <f>M524</f>
        <v>100000</v>
      </c>
      <c r="L524" s="815"/>
      <c r="M524" s="815">
        <v>100000</v>
      </c>
      <c r="N524" s="815"/>
      <c r="O524" s="811"/>
    </row>
    <row r="525" spans="1:15" x14ac:dyDescent="0.25">
      <c r="A525" s="836" t="s">
        <v>705</v>
      </c>
      <c r="B525" s="806" t="s">
        <v>2</v>
      </c>
      <c r="C525" s="1039" t="s">
        <v>60</v>
      </c>
      <c r="D525" s="814" t="s">
        <v>16</v>
      </c>
      <c r="E525" s="883">
        <v>0</v>
      </c>
      <c r="F525" s="806" t="s">
        <v>27</v>
      </c>
      <c r="G525" s="809" t="s">
        <v>266</v>
      </c>
      <c r="H525" s="815"/>
      <c r="I525" s="815">
        <v>258000</v>
      </c>
      <c r="J525" s="815"/>
      <c r="K525" s="815">
        <f t="shared" ref="K525:K531" si="38">M525</f>
        <v>158000</v>
      </c>
      <c r="L525" s="815"/>
      <c r="M525" s="815">
        <v>158000</v>
      </c>
      <c r="N525" s="815"/>
      <c r="O525" s="811"/>
    </row>
    <row r="526" spans="1:15" x14ac:dyDescent="0.25">
      <c r="A526" s="836" t="s">
        <v>705</v>
      </c>
      <c r="B526" s="806" t="s">
        <v>3</v>
      </c>
      <c r="C526" s="1039" t="s">
        <v>4</v>
      </c>
      <c r="D526" s="814" t="s">
        <v>16</v>
      </c>
      <c r="E526" s="883">
        <v>0</v>
      </c>
      <c r="F526" s="806" t="s">
        <v>27</v>
      </c>
      <c r="G526" s="809" t="s">
        <v>266</v>
      </c>
      <c r="H526" s="815"/>
      <c r="I526" s="815">
        <v>160000</v>
      </c>
      <c r="J526" s="815"/>
      <c r="K526" s="815">
        <f t="shared" si="38"/>
        <v>80000</v>
      </c>
      <c r="L526" s="815"/>
      <c r="M526" s="815">
        <v>80000</v>
      </c>
      <c r="N526" s="815"/>
      <c r="O526" s="811"/>
    </row>
    <row r="527" spans="1:15" x14ac:dyDescent="0.25">
      <c r="A527" s="836" t="s">
        <v>705</v>
      </c>
      <c r="B527" s="806" t="s">
        <v>32</v>
      </c>
      <c r="C527" s="1039" t="s">
        <v>33</v>
      </c>
      <c r="D527" s="814" t="s">
        <v>16</v>
      </c>
      <c r="E527" s="883">
        <v>0</v>
      </c>
      <c r="F527" s="806" t="s">
        <v>27</v>
      </c>
      <c r="G527" s="809" t="s">
        <v>266</v>
      </c>
      <c r="H527" s="815"/>
      <c r="I527" s="815">
        <v>100000</v>
      </c>
      <c r="J527" s="815"/>
      <c r="K527" s="815">
        <f t="shared" si="38"/>
        <v>50000</v>
      </c>
      <c r="L527" s="815"/>
      <c r="M527" s="815">
        <v>50000</v>
      </c>
      <c r="N527" s="815"/>
      <c r="O527" s="811"/>
    </row>
    <row r="528" spans="1:15" x14ac:dyDescent="0.25">
      <c r="A528" s="836" t="s">
        <v>705</v>
      </c>
      <c r="B528" s="806" t="s">
        <v>41</v>
      </c>
      <c r="C528" s="1039" t="s">
        <v>28</v>
      </c>
      <c r="D528" s="814" t="s">
        <v>16</v>
      </c>
      <c r="E528" s="883">
        <v>0</v>
      </c>
      <c r="F528" s="806" t="s">
        <v>27</v>
      </c>
      <c r="G528" s="809" t="s">
        <v>266</v>
      </c>
      <c r="H528" s="815"/>
      <c r="I528" s="815">
        <v>45000</v>
      </c>
      <c r="J528" s="815"/>
      <c r="K528" s="815">
        <f t="shared" si="38"/>
        <v>25000</v>
      </c>
      <c r="L528" s="815"/>
      <c r="M528" s="815">
        <v>25000</v>
      </c>
      <c r="N528" s="815"/>
      <c r="O528" s="811"/>
    </row>
    <row r="529" spans="1:15" s="816" customFormat="1" x14ac:dyDescent="0.25">
      <c r="A529" s="836" t="s">
        <v>705</v>
      </c>
      <c r="B529" s="806" t="s">
        <v>15</v>
      </c>
      <c r="C529" s="1039" t="s">
        <v>436</v>
      </c>
      <c r="D529" s="814" t="s">
        <v>16</v>
      </c>
      <c r="E529" s="883">
        <v>0</v>
      </c>
      <c r="F529" s="806" t="s">
        <v>27</v>
      </c>
      <c r="G529" s="809" t="s">
        <v>266</v>
      </c>
      <c r="H529" s="815"/>
      <c r="I529" s="815">
        <v>29500</v>
      </c>
      <c r="J529" s="815"/>
      <c r="K529" s="815">
        <f t="shared" si="38"/>
        <v>10000</v>
      </c>
      <c r="L529" s="815"/>
      <c r="M529" s="815">
        <v>10000</v>
      </c>
      <c r="N529" s="815"/>
      <c r="O529" s="811"/>
    </row>
    <row r="530" spans="1:15" x14ac:dyDescent="0.25">
      <c r="A530" s="836" t="s">
        <v>705</v>
      </c>
      <c r="B530" s="806" t="s">
        <v>19</v>
      </c>
      <c r="C530" s="1039" t="s">
        <v>20</v>
      </c>
      <c r="D530" s="814" t="s">
        <v>16</v>
      </c>
      <c r="E530" s="883">
        <v>0</v>
      </c>
      <c r="F530" s="806" t="s">
        <v>27</v>
      </c>
      <c r="G530" s="809" t="s">
        <v>266</v>
      </c>
      <c r="H530" s="815"/>
      <c r="I530" s="815">
        <v>7500</v>
      </c>
      <c r="J530" s="815"/>
      <c r="K530" s="815">
        <f t="shared" si="38"/>
        <v>2000</v>
      </c>
      <c r="L530" s="815"/>
      <c r="M530" s="815">
        <v>2000</v>
      </c>
      <c r="N530" s="815"/>
      <c r="O530" s="811"/>
    </row>
    <row r="531" spans="1:15" x14ac:dyDescent="0.25">
      <c r="A531" s="836" t="s">
        <v>705</v>
      </c>
      <c r="B531" s="806" t="s">
        <v>37</v>
      </c>
      <c r="C531" s="1039" t="s">
        <v>38</v>
      </c>
      <c r="D531" s="814" t="s">
        <v>16</v>
      </c>
      <c r="E531" s="883">
        <v>0</v>
      </c>
      <c r="F531" s="806" t="s">
        <v>27</v>
      </c>
      <c r="G531" s="809" t="s">
        <v>266</v>
      </c>
      <c r="H531" s="815"/>
      <c r="I531" s="815">
        <v>100000</v>
      </c>
      <c r="J531" s="815"/>
      <c r="K531" s="815">
        <f t="shared" si="38"/>
        <v>100000</v>
      </c>
      <c r="L531" s="815"/>
      <c r="M531" s="815">
        <v>100000</v>
      </c>
      <c r="N531" s="815"/>
      <c r="O531" s="811"/>
    </row>
    <row r="532" spans="1:15" x14ac:dyDescent="0.25">
      <c r="A532" s="836" t="s">
        <v>705</v>
      </c>
      <c r="B532" s="817"/>
      <c r="C532" s="968" t="s">
        <v>312</v>
      </c>
      <c r="D532" s="819"/>
      <c r="E532" s="820"/>
      <c r="F532" s="817"/>
      <c r="G532" s="895"/>
      <c r="H532" s="821">
        <v>262500000</v>
      </c>
      <c r="I532" s="821">
        <f>SUM(I524:I531)</f>
        <v>900000</v>
      </c>
      <c r="J532" s="821">
        <v>262500000</v>
      </c>
      <c r="K532" s="821">
        <f>SUM(K524:K531)</f>
        <v>525000</v>
      </c>
      <c r="L532" s="821"/>
      <c r="M532" s="821">
        <f>SUM(M524:M531)</f>
        <v>525000</v>
      </c>
      <c r="N532" s="821"/>
      <c r="O532" s="822"/>
    </row>
    <row r="533" spans="1:15" s="887" customFormat="1" x14ac:dyDescent="0.25">
      <c r="B533" s="891"/>
      <c r="C533" s="1043"/>
      <c r="D533" s="891"/>
      <c r="E533" s="892"/>
      <c r="F533" s="891"/>
      <c r="G533" s="893"/>
      <c r="H533" s="894"/>
      <c r="I533" s="894"/>
      <c r="J533" s="894"/>
      <c r="K533" s="894"/>
      <c r="L533" s="879"/>
      <c r="M533" s="879"/>
      <c r="N533" s="879"/>
      <c r="O533" s="880"/>
    </row>
    <row r="534" spans="1:15" s="887" customFormat="1" x14ac:dyDescent="0.25">
      <c r="B534" s="891"/>
      <c r="C534" s="1043"/>
      <c r="D534" s="891"/>
      <c r="E534" s="892"/>
      <c r="F534" s="891"/>
      <c r="G534" s="893"/>
      <c r="H534" s="894"/>
      <c r="I534" s="894"/>
      <c r="J534" s="894"/>
      <c r="K534" s="894"/>
      <c r="L534" s="879"/>
      <c r="M534" s="879"/>
      <c r="N534" s="879"/>
      <c r="O534" s="880"/>
    </row>
    <row r="535" spans="1:15" x14ac:dyDescent="0.25">
      <c r="B535" s="1127" t="s">
        <v>1397</v>
      </c>
      <c r="C535" s="1127"/>
      <c r="D535" s="1127"/>
      <c r="E535" s="1127"/>
      <c r="F535" s="1127"/>
      <c r="G535" s="1127"/>
      <c r="H535" s="1127"/>
      <c r="I535" s="1127"/>
      <c r="J535" s="1127"/>
      <c r="K535" s="1127"/>
      <c r="L535" s="1127"/>
      <c r="M535" s="1127"/>
      <c r="N535" s="1127"/>
      <c r="O535" s="1127"/>
    </row>
    <row r="536" spans="1:15" x14ac:dyDescent="0.25">
      <c r="B536" s="854" t="s">
        <v>1577</v>
      </c>
      <c r="C536" s="1041"/>
      <c r="D536" s="855"/>
      <c r="E536" s="855"/>
      <c r="F536" s="855"/>
      <c r="G536" s="855"/>
      <c r="H536" s="856"/>
      <c r="I536" s="856"/>
      <c r="J536" s="856"/>
      <c r="K536" s="856"/>
      <c r="L536" s="856"/>
      <c r="M536" s="856"/>
      <c r="N536" s="856"/>
      <c r="O536" s="857"/>
    </row>
    <row r="537" spans="1:15" s="800" customFormat="1" ht="45" x14ac:dyDescent="0.25">
      <c r="B537" s="1122" t="s">
        <v>971</v>
      </c>
      <c r="C537" s="1085" t="s">
        <v>939</v>
      </c>
      <c r="D537" s="1085" t="s">
        <v>1025</v>
      </c>
      <c r="E537" s="1124" t="s">
        <v>1026</v>
      </c>
      <c r="F537" s="1085" t="s">
        <v>1027</v>
      </c>
      <c r="G537" s="1120" t="s">
        <v>1028</v>
      </c>
      <c r="H537" s="801" t="s">
        <v>1868</v>
      </c>
      <c r="I537" s="802" t="s">
        <v>1839</v>
      </c>
      <c r="J537" s="801" t="s">
        <v>1868</v>
      </c>
      <c r="K537" s="1128" t="s">
        <v>1957</v>
      </c>
      <c r="L537" s="1128" t="s">
        <v>1956</v>
      </c>
      <c r="M537" s="802" t="s">
        <v>1905</v>
      </c>
      <c r="N537" s="1128" t="s">
        <v>1825</v>
      </c>
      <c r="O537" s="835" t="s">
        <v>1856</v>
      </c>
    </row>
    <row r="538" spans="1:15" s="800" customFormat="1" x14ac:dyDescent="0.25">
      <c r="B538" s="1123"/>
      <c r="C538" s="1086"/>
      <c r="D538" s="1086"/>
      <c r="E538" s="1125"/>
      <c r="F538" s="1086"/>
      <c r="G538" s="1121"/>
      <c r="H538" s="803"/>
      <c r="I538" s="803" t="s">
        <v>940</v>
      </c>
      <c r="J538" s="803"/>
      <c r="K538" s="1129"/>
      <c r="L538" s="1129"/>
      <c r="M538" s="803" t="s">
        <v>940</v>
      </c>
      <c r="N538" s="1129"/>
      <c r="O538" s="804"/>
    </row>
    <row r="539" spans="1:15" s="887" customFormat="1" x14ac:dyDescent="0.25">
      <c r="A539" s="836" t="s">
        <v>705</v>
      </c>
      <c r="B539" s="865" t="s">
        <v>158</v>
      </c>
      <c r="C539" s="967" t="s">
        <v>366</v>
      </c>
      <c r="D539" s="814" t="s">
        <v>16</v>
      </c>
      <c r="E539" s="883">
        <v>0</v>
      </c>
      <c r="F539" s="863" t="s">
        <v>27</v>
      </c>
      <c r="G539" s="866" t="s">
        <v>235</v>
      </c>
      <c r="H539" s="867"/>
      <c r="I539" s="867">
        <v>2000000</v>
      </c>
      <c r="J539" s="867"/>
      <c r="K539" s="867">
        <v>0</v>
      </c>
      <c r="L539" s="867"/>
      <c r="M539" s="867">
        <v>0</v>
      </c>
      <c r="N539" s="867"/>
      <c r="O539" s="868"/>
    </row>
    <row r="540" spans="1:15" s="887" customFormat="1" x14ac:dyDescent="0.25">
      <c r="A540" s="836" t="s">
        <v>705</v>
      </c>
      <c r="B540" s="863" t="s">
        <v>206</v>
      </c>
      <c r="C540" s="967" t="s">
        <v>1863</v>
      </c>
      <c r="D540" s="814" t="s">
        <v>16</v>
      </c>
      <c r="E540" s="883">
        <v>0</v>
      </c>
      <c r="F540" s="863" t="s">
        <v>27</v>
      </c>
      <c r="G540" s="866" t="s">
        <v>235</v>
      </c>
      <c r="H540" s="867"/>
      <c r="I540" s="867">
        <v>1500000</v>
      </c>
      <c r="J540" s="867"/>
      <c r="K540" s="867">
        <v>0</v>
      </c>
      <c r="L540" s="867"/>
      <c r="M540" s="867">
        <v>0</v>
      </c>
      <c r="N540" s="867"/>
      <c r="O540" s="868"/>
    </row>
    <row r="541" spans="1:15" s="887" customFormat="1" x14ac:dyDescent="0.25">
      <c r="A541" s="836" t="s">
        <v>705</v>
      </c>
      <c r="B541" s="863" t="s">
        <v>207</v>
      </c>
      <c r="C541" s="967" t="s">
        <v>220</v>
      </c>
      <c r="D541" s="814" t="s">
        <v>16</v>
      </c>
      <c r="E541" s="883">
        <v>0</v>
      </c>
      <c r="F541" s="863" t="s">
        <v>27</v>
      </c>
      <c r="G541" s="866" t="s">
        <v>235</v>
      </c>
      <c r="H541" s="867"/>
      <c r="I541" s="867">
        <v>1500000</v>
      </c>
      <c r="J541" s="867"/>
      <c r="K541" s="867">
        <v>0</v>
      </c>
      <c r="L541" s="867"/>
      <c r="M541" s="867">
        <v>0</v>
      </c>
      <c r="N541" s="867"/>
      <c r="O541" s="868"/>
    </row>
    <row r="542" spans="1:15" s="887" customFormat="1" x14ac:dyDescent="0.25">
      <c r="A542" s="836" t="s">
        <v>705</v>
      </c>
      <c r="B542" s="869"/>
      <c r="C542" s="1042" t="s">
        <v>26</v>
      </c>
      <c r="D542" s="869"/>
      <c r="E542" s="870"/>
      <c r="F542" s="869"/>
      <c r="G542" s="871"/>
      <c r="H542" s="872"/>
      <c r="I542" s="872">
        <f>SUM(I539:I541)</f>
        <v>5000000</v>
      </c>
      <c r="J542" s="872"/>
      <c r="K542" s="872">
        <v>0</v>
      </c>
      <c r="L542" s="872"/>
      <c r="M542" s="872">
        <f>SUM(M539:M541)</f>
        <v>0</v>
      </c>
      <c r="N542" s="872"/>
      <c r="O542" s="884"/>
    </row>
    <row r="543" spans="1:15" s="887" customFormat="1" x14ac:dyDescent="0.25">
      <c r="A543" s="836"/>
      <c r="B543" s="875"/>
      <c r="C543" s="1043"/>
      <c r="D543" s="875"/>
      <c r="E543" s="877"/>
      <c r="F543" s="875"/>
      <c r="G543" s="878"/>
      <c r="H543" s="879"/>
      <c r="I543" s="879"/>
      <c r="J543" s="879"/>
      <c r="K543" s="879"/>
      <c r="L543" s="879"/>
      <c r="M543" s="879"/>
      <c r="N543" s="879"/>
      <c r="O543" s="880"/>
    </row>
    <row r="544" spans="1:15" s="887" customFormat="1" x14ac:dyDescent="0.25">
      <c r="A544" s="836"/>
      <c r="B544" s="875"/>
      <c r="C544" s="1043"/>
      <c r="D544" s="875"/>
      <c r="E544" s="877"/>
      <c r="F544" s="875"/>
      <c r="G544" s="878"/>
      <c r="H544" s="879"/>
      <c r="I544" s="879"/>
      <c r="J544" s="879"/>
      <c r="K544" s="879"/>
      <c r="L544" s="879"/>
      <c r="M544" s="879"/>
      <c r="N544" s="879"/>
      <c r="O544" s="880"/>
    </row>
    <row r="545" spans="1:15" x14ac:dyDescent="0.25">
      <c r="B545" s="1127" t="s">
        <v>1396</v>
      </c>
      <c r="C545" s="1127"/>
      <c r="D545" s="1127"/>
      <c r="E545" s="1127"/>
      <c r="F545" s="1127"/>
      <c r="G545" s="1127"/>
      <c r="H545" s="1127"/>
      <c r="I545" s="1127"/>
      <c r="J545" s="1127"/>
      <c r="K545" s="1127"/>
      <c r="L545" s="1127"/>
      <c r="M545" s="1127"/>
      <c r="N545" s="1127"/>
      <c r="O545" s="1127"/>
    </row>
    <row r="546" spans="1:15" x14ac:dyDescent="0.25">
      <c r="B546" s="854" t="s">
        <v>1578</v>
      </c>
      <c r="C546" s="1041"/>
      <c r="D546" s="855"/>
      <c r="E546" s="855"/>
      <c r="F546" s="855"/>
      <c r="G546" s="855"/>
      <c r="H546" s="856"/>
      <c r="I546" s="856"/>
      <c r="J546" s="856"/>
      <c r="K546" s="856"/>
      <c r="L546" s="856"/>
      <c r="M546" s="856"/>
      <c r="N546" s="856"/>
      <c r="O546" s="857"/>
    </row>
    <row r="547" spans="1:15" s="800" customFormat="1" ht="45" x14ac:dyDescent="0.25">
      <c r="B547" s="1122" t="s">
        <v>971</v>
      </c>
      <c r="C547" s="1085" t="s">
        <v>939</v>
      </c>
      <c r="D547" s="1085" t="s">
        <v>1025</v>
      </c>
      <c r="E547" s="1124" t="s">
        <v>1026</v>
      </c>
      <c r="F547" s="1085" t="s">
        <v>1027</v>
      </c>
      <c r="G547" s="1120" t="s">
        <v>1028</v>
      </c>
      <c r="H547" s="801" t="s">
        <v>1868</v>
      </c>
      <c r="I547" s="802" t="s">
        <v>1839</v>
      </c>
      <c r="J547" s="801" t="s">
        <v>1868</v>
      </c>
      <c r="K547" s="1128" t="s">
        <v>1957</v>
      </c>
      <c r="L547" s="1128" t="s">
        <v>1956</v>
      </c>
      <c r="M547" s="802" t="s">
        <v>1905</v>
      </c>
      <c r="N547" s="1128" t="s">
        <v>1825</v>
      </c>
      <c r="O547" s="835" t="s">
        <v>1856</v>
      </c>
    </row>
    <row r="548" spans="1:15" s="800" customFormat="1" x14ac:dyDescent="0.25">
      <c r="B548" s="1123"/>
      <c r="C548" s="1086"/>
      <c r="D548" s="1086"/>
      <c r="E548" s="1125"/>
      <c r="F548" s="1086"/>
      <c r="G548" s="1121"/>
      <c r="H548" s="803"/>
      <c r="I548" s="803" t="s">
        <v>940</v>
      </c>
      <c r="J548" s="803"/>
      <c r="K548" s="1129"/>
      <c r="L548" s="1129"/>
      <c r="M548" s="803" t="s">
        <v>940</v>
      </c>
      <c r="N548" s="1129"/>
      <c r="O548" s="804"/>
    </row>
    <row r="549" spans="1:15" x14ac:dyDescent="0.25">
      <c r="A549" s="836" t="s">
        <v>346</v>
      </c>
      <c r="B549" s="806" t="s">
        <v>24</v>
      </c>
      <c r="C549" s="966" t="s">
        <v>290</v>
      </c>
      <c r="D549" s="807" t="s">
        <v>1</v>
      </c>
      <c r="E549" s="883">
        <v>0</v>
      </c>
      <c r="F549" s="806">
        <v>23540000</v>
      </c>
      <c r="G549" s="809" t="s">
        <v>266</v>
      </c>
      <c r="H549" s="810">
        <v>17623363</v>
      </c>
      <c r="I549" s="810">
        <v>42564840</v>
      </c>
      <c r="J549" s="810">
        <v>17623363</v>
      </c>
      <c r="K549" s="810">
        <f>M549</f>
        <v>42564840</v>
      </c>
      <c r="L549" s="810"/>
      <c r="M549" s="810">
        <v>42564840</v>
      </c>
      <c r="N549" s="810"/>
      <c r="O549" s="885"/>
    </row>
    <row r="550" spans="1:15" x14ac:dyDescent="0.25">
      <c r="A550" s="836" t="s">
        <v>346</v>
      </c>
      <c r="B550" s="809" t="s">
        <v>25</v>
      </c>
      <c r="C550" s="1039" t="s">
        <v>59</v>
      </c>
      <c r="D550" s="814">
        <v>70841</v>
      </c>
      <c r="E550" s="883">
        <v>0</v>
      </c>
      <c r="F550" s="806">
        <v>23540000</v>
      </c>
      <c r="G550" s="809" t="s">
        <v>266</v>
      </c>
      <c r="H550" s="815">
        <v>110000</v>
      </c>
      <c r="I550" s="815">
        <v>2000000</v>
      </c>
      <c r="J550" s="815">
        <v>110000</v>
      </c>
      <c r="K550" s="815">
        <f>M550</f>
        <v>2000000</v>
      </c>
      <c r="L550" s="815"/>
      <c r="M550" s="815">
        <v>2000000</v>
      </c>
      <c r="N550" s="815"/>
      <c r="O550" s="811"/>
    </row>
    <row r="551" spans="1:15" x14ac:dyDescent="0.25">
      <c r="A551" s="836" t="s">
        <v>346</v>
      </c>
      <c r="B551" s="806" t="s">
        <v>2</v>
      </c>
      <c r="C551" s="1039" t="s">
        <v>60</v>
      </c>
      <c r="D551" s="814">
        <v>70841</v>
      </c>
      <c r="E551" s="883">
        <v>0</v>
      </c>
      <c r="F551" s="806">
        <v>23540000</v>
      </c>
      <c r="G551" s="809" t="s">
        <v>266</v>
      </c>
      <c r="H551" s="815">
        <v>1225000</v>
      </c>
      <c r="I551" s="815">
        <v>14000000</v>
      </c>
      <c r="J551" s="815">
        <v>1225000</v>
      </c>
      <c r="K551" s="815">
        <f t="shared" ref="K551:K560" si="39">M551</f>
        <v>12000000</v>
      </c>
      <c r="L551" s="815"/>
      <c r="M551" s="815">
        <v>12000000</v>
      </c>
      <c r="N551" s="815"/>
      <c r="O551" s="811"/>
    </row>
    <row r="552" spans="1:15" x14ac:dyDescent="0.25">
      <c r="A552" s="836" t="s">
        <v>346</v>
      </c>
      <c r="B552" s="806" t="s">
        <v>267</v>
      </c>
      <c r="C552" s="1039" t="s">
        <v>268</v>
      </c>
      <c r="D552" s="814">
        <v>70841</v>
      </c>
      <c r="E552" s="883">
        <v>0</v>
      </c>
      <c r="F552" s="806">
        <v>23540000</v>
      </c>
      <c r="G552" s="809" t="s">
        <v>266</v>
      </c>
      <c r="H552" s="815">
        <v>20875290</v>
      </c>
      <c r="I552" s="815">
        <v>400000000</v>
      </c>
      <c r="J552" s="815">
        <v>20875290</v>
      </c>
      <c r="K552" s="815">
        <f t="shared" si="39"/>
        <v>200000000</v>
      </c>
      <c r="L552" s="815"/>
      <c r="M552" s="815">
        <v>200000000</v>
      </c>
      <c r="N552" s="815"/>
      <c r="O552" s="811"/>
    </row>
    <row r="553" spans="1:15" x14ac:dyDescent="0.25">
      <c r="A553" s="836" t="s">
        <v>346</v>
      </c>
      <c r="B553" s="806" t="s">
        <v>67</v>
      </c>
      <c r="C553" s="1039" t="s">
        <v>92</v>
      </c>
      <c r="D553" s="814">
        <v>70841</v>
      </c>
      <c r="E553" s="883">
        <v>0</v>
      </c>
      <c r="F553" s="806">
        <v>23540000</v>
      </c>
      <c r="G553" s="809" t="s">
        <v>266</v>
      </c>
      <c r="H553" s="815">
        <v>115000</v>
      </c>
      <c r="I553" s="815">
        <v>3000000</v>
      </c>
      <c r="J553" s="815">
        <v>115000</v>
      </c>
      <c r="K553" s="815">
        <f t="shared" si="39"/>
        <v>2500000</v>
      </c>
      <c r="L553" s="815"/>
      <c r="M553" s="815">
        <v>2500000</v>
      </c>
      <c r="N553" s="815"/>
      <c r="O553" s="811"/>
    </row>
    <row r="554" spans="1:15" x14ac:dyDescent="0.25">
      <c r="A554" s="836" t="s">
        <v>346</v>
      </c>
      <c r="B554" s="806" t="s">
        <v>3</v>
      </c>
      <c r="C554" s="1039" t="s">
        <v>4</v>
      </c>
      <c r="D554" s="814">
        <v>70841</v>
      </c>
      <c r="E554" s="883">
        <v>0</v>
      </c>
      <c r="F554" s="806">
        <v>23540000</v>
      </c>
      <c r="G554" s="809" t="s">
        <v>266</v>
      </c>
      <c r="H554" s="815">
        <v>100000</v>
      </c>
      <c r="I554" s="815">
        <v>200000</v>
      </c>
      <c r="J554" s="815">
        <v>100000</v>
      </c>
      <c r="K554" s="815">
        <f t="shared" si="39"/>
        <v>200000</v>
      </c>
      <c r="L554" s="815"/>
      <c r="M554" s="815">
        <v>200000</v>
      </c>
      <c r="N554" s="815"/>
      <c r="O554" s="811"/>
    </row>
    <row r="555" spans="1:15" x14ac:dyDescent="0.25">
      <c r="A555" s="836" t="s">
        <v>346</v>
      </c>
      <c r="B555" s="806" t="s">
        <v>52</v>
      </c>
      <c r="C555" s="1039" t="s">
        <v>53</v>
      </c>
      <c r="D555" s="814">
        <v>70841</v>
      </c>
      <c r="E555" s="883">
        <v>0</v>
      </c>
      <c r="F555" s="806">
        <v>23540000</v>
      </c>
      <c r="G555" s="809" t="s">
        <v>266</v>
      </c>
      <c r="H555" s="815">
        <v>100000</v>
      </c>
      <c r="I555" s="815">
        <v>200000</v>
      </c>
      <c r="J555" s="815">
        <v>100000</v>
      </c>
      <c r="K555" s="815">
        <f t="shared" si="39"/>
        <v>200000</v>
      </c>
      <c r="L555" s="815"/>
      <c r="M555" s="815">
        <v>200000</v>
      </c>
      <c r="N555" s="815"/>
      <c r="O555" s="811"/>
    </row>
    <row r="556" spans="1:15" x14ac:dyDescent="0.25">
      <c r="A556" s="836" t="s">
        <v>346</v>
      </c>
      <c r="B556" s="806" t="s">
        <v>7</v>
      </c>
      <c r="C556" s="1039" t="s">
        <v>8</v>
      </c>
      <c r="D556" s="814">
        <v>70841</v>
      </c>
      <c r="E556" s="883">
        <v>0</v>
      </c>
      <c r="F556" s="806">
        <v>23540000</v>
      </c>
      <c r="G556" s="809" t="s">
        <v>266</v>
      </c>
      <c r="H556" s="815">
        <v>50000</v>
      </c>
      <c r="I556" s="815">
        <v>150000</v>
      </c>
      <c r="J556" s="815">
        <v>50000</v>
      </c>
      <c r="K556" s="815">
        <f t="shared" si="39"/>
        <v>150000</v>
      </c>
      <c r="L556" s="815"/>
      <c r="M556" s="815">
        <v>150000</v>
      </c>
      <c r="N556" s="815"/>
      <c r="O556" s="811"/>
    </row>
    <row r="557" spans="1:15" x14ac:dyDescent="0.25">
      <c r="A557" s="836" t="s">
        <v>346</v>
      </c>
      <c r="B557" s="806" t="s">
        <v>123</v>
      </c>
      <c r="C557" s="1039" t="s">
        <v>124</v>
      </c>
      <c r="D557" s="814">
        <v>70841</v>
      </c>
      <c r="E557" s="883">
        <v>0</v>
      </c>
      <c r="F557" s="806">
        <v>23540000</v>
      </c>
      <c r="G557" s="809" t="s">
        <v>266</v>
      </c>
      <c r="H557" s="815">
        <v>30000</v>
      </c>
      <c r="I557" s="815">
        <v>100000</v>
      </c>
      <c r="J557" s="815">
        <v>30000</v>
      </c>
      <c r="K557" s="815">
        <f t="shared" si="39"/>
        <v>100000</v>
      </c>
      <c r="L557" s="815"/>
      <c r="M557" s="815">
        <v>100000</v>
      </c>
      <c r="N557" s="815"/>
      <c r="O557" s="811"/>
    </row>
    <row r="558" spans="1:15" x14ac:dyDescent="0.25">
      <c r="A558" s="836" t="s">
        <v>346</v>
      </c>
      <c r="B558" s="806" t="s">
        <v>19</v>
      </c>
      <c r="C558" s="1039" t="s">
        <v>20</v>
      </c>
      <c r="D558" s="814">
        <v>70841</v>
      </c>
      <c r="E558" s="883">
        <v>0</v>
      </c>
      <c r="F558" s="806">
        <v>23540000</v>
      </c>
      <c r="G558" s="809" t="s">
        <v>266</v>
      </c>
      <c r="H558" s="815">
        <v>30000</v>
      </c>
      <c r="I558" s="815">
        <v>100000</v>
      </c>
      <c r="J558" s="815">
        <v>30000</v>
      </c>
      <c r="K558" s="815">
        <f t="shared" si="39"/>
        <v>100000</v>
      </c>
      <c r="L558" s="815"/>
      <c r="M558" s="815">
        <v>100000</v>
      </c>
      <c r="N558" s="815"/>
      <c r="O558" s="811"/>
    </row>
    <row r="559" spans="1:15" x14ac:dyDescent="0.25">
      <c r="A559" s="836" t="s">
        <v>346</v>
      </c>
      <c r="B559" s="806" t="s">
        <v>181</v>
      </c>
      <c r="C559" s="1039" t="s">
        <v>182</v>
      </c>
      <c r="D559" s="814">
        <v>70841</v>
      </c>
      <c r="E559" s="883">
        <v>0</v>
      </c>
      <c r="F559" s="806">
        <v>23540000</v>
      </c>
      <c r="G559" s="809" t="s">
        <v>266</v>
      </c>
      <c r="H559" s="815">
        <v>50000</v>
      </c>
      <c r="I559" s="815">
        <v>150000</v>
      </c>
      <c r="J559" s="815">
        <v>50000</v>
      </c>
      <c r="K559" s="815">
        <f t="shared" si="39"/>
        <v>150000</v>
      </c>
      <c r="L559" s="815"/>
      <c r="M559" s="815">
        <v>150000</v>
      </c>
      <c r="N559" s="815"/>
      <c r="O559" s="811"/>
    </row>
    <row r="560" spans="1:15" x14ac:dyDescent="0.25">
      <c r="A560" s="836" t="s">
        <v>346</v>
      </c>
      <c r="B560" s="806" t="s">
        <v>99</v>
      </c>
      <c r="C560" s="1039" t="s">
        <v>100</v>
      </c>
      <c r="D560" s="814">
        <v>70841</v>
      </c>
      <c r="E560" s="883">
        <v>0</v>
      </c>
      <c r="F560" s="806">
        <v>23540000</v>
      </c>
      <c r="G560" s="809" t="s">
        <v>266</v>
      </c>
      <c r="H560" s="815">
        <v>50000</v>
      </c>
      <c r="I560" s="815">
        <v>100000</v>
      </c>
      <c r="J560" s="815">
        <v>50000</v>
      </c>
      <c r="K560" s="815">
        <f t="shared" si="39"/>
        <v>100000</v>
      </c>
      <c r="L560" s="815"/>
      <c r="M560" s="815">
        <v>100000</v>
      </c>
      <c r="N560" s="815"/>
      <c r="O560" s="811"/>
    </row>
    <row r="561" spans="1:15" x14ac:dyDescent="0.25">
      <c r="A561" s="836" t="s">
        <v>346</v>
      </c>
      <c r="B561" s="817"/>
      <c r="C561" s="968" t="s">
        <v>312</v>
      </c>
      <c r="D561" s="819"/>
      <c r="E561" s="820"/>
      <c r="F561" s="817"/>
      <c r="G561" s="895"/>
      <c r="H561" s="881">
        <f>SUM(H550:H560)</f>
        <v>22735290</v>
      </c>
      <c r="I561" s="821">
        <f>SUM(I550:I560)</f>
        <v>420000000</v>
      </c>
      <c r="J561" s="881">
        <f>SUM(J550:J560)</f>
        <v>22735290</v>
      </c>
      <c r="K561" s="881">
        <f>SUM(K550:K560)</f>
        <v>217500000</v>
      </c>
      <c r="L561" s="821"/>
      <c r="M561" s="821">
        <f>SUM(M550:M560)</f>
        <v>217500000</v>
      </c>
      <c r="N561" s="821"/>
      <c r="O561" s="822"/>
    </row>
    <row r="562" spans="1:15" x14ac:dyDescent="0.25">
      <c r="A562" s="836"/>
      <c r="B562" s="823"/>
      <c r="C562" s="970"/>
      <c r="D562" s="824"/>
      <c r="E562" s="825"/>
      <c r="F562" s="823"/>
      <c r="G562" s="896"/>
      <c r="H562" s="886"/>
      <c r="I562" s="826"/>
      <c r="J562" s="886"/>
      <c r="K562" s="886"/>
      <c r="L562" s="826"/>
      <c r="M562" s="826"/>
      <c r="N562" s="826"/>
      <c r="O562" s="827"/>
    </row>
    <row r="563" spans="1:15" x14ac:dyDescent="0.25">
      <c r="A563" s="836"/>
      <c r="B563" s="823"/>
      <c r="C563" s="970"/>
      <c r="D563" s="824"/>
      <c r="E563" s="825"/>
      <c r="F563" s="823"/>
      <c r="G563" s="896"/>
      <c r="H563" s="886"/>
      <c r="I563" s="826"/>
      <c r="J563" s="886"/>
      <c r="K563" s="886"/>
      <c r="L563" s="826"/>
      <c r="M563" s="826"/>
      <c r="N563" s="826"/>
      <c r="O563" s="827"/>
    </row>
    <row r="564" spans="1:15" x14ac:dyDescent="0.25">
      <c r="B564" s="1130" t="s">
        <v>1397</v>
      </c>
      <c r="C564" s="1130"/>
      <c r="D564" s="1130"/>
      <c r="E564" s="1130"/>
      <c r="F564" s="1130"/>
      <c r="G564" s="1130"/>
      <c r="H564" s="1130"/>
      <c r="I564" s="1130"/>
      <c r="J564" s="1130"/>
      <c r="K564" s="1130"/>
      <c r="L564" s="1130"/>
      <c r="M564" s="1130"/>
      <c r="N564" s="1130"/>
      <c r="O564" s="1130"/>
    </row>
    <row r="565" spans="1:15" x14ac:dyDescent="0.25">
      <c r="B565" s="854" t="s">
        <v>1578</v>
      </c>
      <c r="C565" s="1041"/>
      <c r="D565" s="855"/>
      <c r="E565" s="855"/>
      <c r="F565" s="855"/>
      <c r="G565" s="855"/>
      <c r="H565" s="856"/>
      <c r="I565" s="856"/>
      <c r="J565" s="856"/>
      <c r="K565" s="856"/>
      <c r="L565" s="856"/>
      <c r="M565" s="856"/>
      <c r="N565" s="856"/>
      <c r="O565" s="857"/>
    </row>
    <row r="566" spans="1:15" s="800" customFormat="1" ht="45" x14ac:dyDescent="0.25">
      <c r="B566" s="1122" t="s">
        <v>971</v>
      </c>
      <c r="C566" s="1085" t="s">
        <v>939</v>
      </c>
      <c r="D566" s="1085" t="s">
        <v>1025</v>
      </c>
      <c r="E566" s="1124" t="s">
        <v>1026</v>
      </c>
      <c r="F566" s="1085" t="s">
        <v>1027</v>
      </c>
      <c r="G566" s="1120" t="s">
        <v>1028</v>
      </c>
      <c r="H566" s="801" t="s">
        <v>1868</v>
      </c>
      <c r="I566" s="802" t="s">
        <v>1839</v>
      </c>
      <c r="J566" s="801" t="s">
        <v>1868</v>
      </c>
      <c r="K566" s="1128" t="s">
        <v>1957</v>
      </c>
      <c r="L566" s="1128" t="s">
        <v>1956</v>
      </c>
      <c r="M566" s="802" t="s">
        <v>1905</v>
      </c>
      <c r="N566" s="1128" t="s">
        <v>1825</v>
      </c>
      <c r="O566" s="835" t="s">
        <v>1856</v>
      </c>
    </row>
    <row r="567" spans="1:15" s="800" customFormat="1" x14ac:dyDescent="0.25">
      <c r="B567" s="1123"/>
      <c r="C567" s="1086"/>
      <c r="D567" s="1086"/>
      <c r="E567" s="1125"/>
      <c r="F567" s="1086"/>
      <c r="G567" s="1121"/>
      <c r="H567" s="803"/>
      <c r="I567" s="803" t="s">
        <v>940</v>
      </c>
      <c r="J567" s="803"/>
      <c r="K567" s="1129"/>
      <c r="L567" s="1129"/>
      <c r="M567" s="803" t="s">
        <v>940</v>
      </c>
      <c r="N567" s="1129"/>
      <c r="O567" s="804"/>
    </row>
    <row r="568" spans="1:15" s="887" customFormat="1" x14ac:dyDescent="0.25">
      <c r="A568" s="836" t="s">
        <v>346</v>
      </c>
      <c r="B568" s="865" t="s">
        <v>212</v>
      </c>
      <c r="C568" s="967" t="s">
        <v>676</v>
      </c>
      <c r="D568" s="814">
        <v>70841</v>
      </c>
      <c r="E568" s="883">
        <v>0</v>
      </c>
      <c r="F568" s="863" t="s">
        <v>27</v>
      </c>
      <c r="G568" s="866" t="s">
        <v>235</v>
      </c>
      <c r="H568" s="867">
        <v>0</v>
      </c>
      <c r="I568" s="867">
        <v>10000000</v>
      </c>
      <c r="J568" s="867">
        <v>0</v>
      </c>
      <c r="K568" s="867">
        <f>M568</f>
        <v>0</v>
      </c>
      <c r="L568" s="867"/>
      <c r="M568" s="867">
        <v>0</v>
      </c>
      <c r="N568" s="867"/>
      <c r="O568" s="868"/>
    </row>
    <row r="569" spans="1:15" s="887" customFormat="1" x14ac:dyDescent="0.25">
      <c r="A569" s="836" t="s">
        <v>346</v>
      </c>
      <c r="B569" s="865" t="s">
        <v>351</v>
      </c>
      <c r="C569" s="967" t="s">
        <v>1861</v>
      </c>
      <c r="D569" s="814">
        <v>70841</v>
      </c>
      <c r="E569" s="883">
        <v>0</v>
      </c>
      <c r="F569" s="863" t="s">
        <v>27</v>
      </c>
      <c r="G569" s="866" t="s">
        <v>235</v>
      </c>
      <c r="H569" s="867">
        <v>17208387</v>
      </c>
      <c r="I569" s="867">
        <v>0</v>
      </c>
      <c r="J569" s="867">
        <v>17208387</v>
      </c>
      <c r="K569" s="867">
        <f t="shared" ref="K569:K573" si="40">M569</f>
        <v>17300000</v>
      </c>
      <c r="L569" s="867"/>
      <c r="M569" s="867">
        <v>17300000</v>
      </c>
      <c r="N569" s="867"/>
      <c r="O569" s="868"/>
    </row>
    <row r="570" spans="1:15" s="887" customFormat="1" x14ac:dyDescent="0.25">
      <c r="A570" s="836" t="s">
        <v>346</v>
      </c>
      <c r="B570" s="865" t="s">
        <v>455</v>
      </c>
      <c r="C570" s="967" t="s">
        <v>213</v>
      </c>
      <c r="D570" s="814">
        <v>70841</v>
      </c>
      <c r="E570" s="883">
        <v>0</v>
      </c>
      <c r="F570" s="863" t="s">
        <v>27</v>
      </c>
      <c r="G570" s="866" t="s">
        <v>235</v>
      </c>
      <c r="H570" s="867">
        <v>0</v>
      </c>
      <c r="I570" s="867">
        <v>20000000</v>
      </c>
      <c r="J570" s="867">
        <v>0</v>
      </c>
      <c r="K570" s="867">
        <f t="shared" si="40"/>
        <v>0</v>
      </c>
      <c r="L570" s="867"/>
      <c r="M570" s="867">
        <v>0</v>
      </c>
      <c r="N570" s="867"/>
      <c r="O570" s="868"/>
    </row>
    <row r="571" spans="1:15" s="887" customFormat="1" x14ac:dyDescent="0.25">
      <c r="A571" s="836" t="s">
        <v>346</v>
      </c>
      <c r="B571" s="865" t="s">
        <v>243</v>
      </c>
      <c r="C571" s="967" t="s">
        <v>687</v>
      </c>
      <c r="D571" s="814">
        <v>70841</v>
      </c>
      <c r="E571" s="883">
        <v>0</v>
      </c>
      <c r="F571" s="863" t="s">
        <v>27</v>
      </c>
      <c r="G571" s="866" t="s">
        <v>235</v>
      </c>
      <c r="H571" s="867">
        <v>26068000</v>
      </c>
      <c r="I571" s="867">
        <v>50000000</v>
      </c>
      <c r="J571" s="867">
        <v>26068000</v>
      </c>
      <c r="K571" s="867">
        <f t="shared" si="40"/>
        <v>26068000</v>
      </c>
      <c r="L571" s="867"/>
      <c r="M571" s="867">
        <v>26068000</v>
      </c>
      <c r="N571" s="867"/>
      <c r="O571" s="868"/>
    </row>
    <row r="572" spans="1:15" s="887" customFormat="1" x14ac:dyDescent="0.25">
      <c r="A572" s="836" t="s">
        <v>346</v>
      </c>
      <c r="B572" s="865" t="s">
        <v>158</v>
      </c>
      <c r="C572" s="967" t="s">
        <v>366</v>
      </c>
      <c r="D572" s="814">
        <v>70841</v>
      </c>
      <c r="E572" s="883">
        <v>0</v>
      </c>
      <c r="F572" s="863" t="s">
        <v>27</v>
      </c>
      <c r="G572" s="866" t="s">
        <v>235</v>
      </c>
      <c r="H572" s="867">
        <v>1110000</v>
      </c>
      <c r="I572" s="867">
        <v>1000000</v>
      </c>
      <c r="J572" s="867">
        <v>1110000</v>
      </c>
      <c r="K572" s="867">
        <f t="shared" si="40"/>
        <v>1110000</v>
      </c>
      <c r="L572" s="867"/>
      <c r="M572" s="867">
        <v>1110000</v>
      </c>
      <c r="N572" s="867"/>
      <c r="O572" s="868"/>
    </row>
    <row r="573" spans="1:15" s="887" customFormat="1" x14ac:dyDescent="0.25">
      <c r="A573" s="836" t="s">
        <v>346</v>
      </c>
      <c r="B573" s="863" t="s">
        <v>206</v>
      </c>
      <c r="C573" s="967" t="s">
        <v>1863</v>
      </c>
      <c r="D573" s="814">
        <v>70841</v>
      </c>
      <c r="E573" s="883">
        <v>0</v>
      </c>
      <c r="F573" s="863" t="s">
        <v>27</v>
      </c>
      <c r="G573" s="866" t="s">
        <v>235</v>
      </c>
      <c r="H573" s="867">
        <v>0</v>
      </c>
      <c r="I573" s="867">
        <v>2000000</v>
      </c>
      <c r="J573" s="867">
        <v>0</v>
      </c>
      <c r="K573" s="867">
        <f t="shared" si="40"/>
        <v>0</v>
      </c>
      <c r="L573" s="867"/>
      <c r="M573" s="867">
        <v>0</v>
      </c>
      <c r="N573" s="867"/>
      <c r="O573" s="868"/>
    </row>
    <row r="574" spans="1:15" s="887" customFormat="1" x14ac:dyDescent="0.25">
      <c r="A574" s="836" t="s">
        <v>346</v>
      </c>
      <c r="B574" s="869"/>
      <c r="C574" s="1042" t="s">
        <v>26</v>
      </c>
      <c r="D574" s="869"/>
      <c r="E574" s="870"/>
      <c r="F574" s="869"/>
      <c r="G574" s="871"/>
      <c r="H574" s="872">
        <f>SUM(H568:H573)</f>
        <v>44386387</v>
      </c>
      <c r="I574" s="872">
        <f>SUM(I568:I573)</f>
        <v>83000000</v>
      </c>
      <c r="J574" s="872">
        <f>SUM(J568:J573)</f>
        <v>44386387</v>
      </c>
      <c r="K574" s="872">
        <f>SUM(K568:K573)</f>
        <v>44478000</v>
      </c>
      <c r="L574" s="872"/>
      <c r="M574" s="872">
        <f>SUM(M568:M573)</f>
        <v>44478000</v>
      </c>
      <c r="N574" s="872"/>
      <c r="O574" s="884"/>
    </row>
    <row r="575" spans="1:15" s="887" customFormat="1" x14ac:dyDescent="0.25">
      <c r="A575" s="836"/>
      <c r="B575" s="875"/>
      <c r="C575" s="1043"/>
      <c r="D575" s="875"/>
      <c r="E575" s="877"/>
      <c r="F575" s="875"/>
      <c r="G575" s="878"/>
      <c r="H575" s="879"/>
      <c r="I575" s="879"/>
      <c r="J575" s="879"/>
      <c r="K575" s="879"/>
      <c r="L575" s="879"/>
      <c r="M575" s="879"/>
      <c r="N575" s="879"/>
      <c r="O575" s="880"/>
    </row>
    <row r="576" spans="1:15" s="887" customFormat="1" x14ac:dyDescent="0.25">
      <c r="A576" s="836"/>
      <c r="B576" s="875"/>
      <c r="C576" s="1043"/>
      <c r="D576" s="875"/>
      <c r="E576" s="877"/>
      <c r="F576" s="875"/>
      <c r="G576" s="878"/>
      <c r="H576" s="879"/>
      <c r="I576" s="879"/>
      <c r="J576" s="879"/>
      <c r="K576" s="879"/>
      <c r="L576" s="879"/>
      <c r="M576" s="879"/>
      <c r="N576" s="879"/>
      <c r="O576" s="880"/>
    </row>
    <row r="577" spans="1:15" x14ac:dyDescent="0.25">
      <c r="B577" s="1127" t="s">
        <v>1396</v>
      </c>
      <c r="C577" s="1127"/>
      <c r="D577" s="1127"/>
      <c r="E577" s="1127"/>
      <c r="F577" s="1127"/>
      <c r="G577" s="1127"/>
      <c r="H577" s="1127"/>
      <c r="I577" s="1127"/>
      <c r="J577" s="1127"/>
      <c r="K577" s="1127"/>
      <c r="L577" s="1127"/>
      <c r="M577" s="1127"/>
      <c r="N577" s="1127"/>
      <c r="O577" s="1127"/>
    </row>
    <row r="578" spans="1:15" x14ac:dyDescent="0.25">
      <c r="B578" s="854" t="s">
        <v>1579</v>
      </c>
      <c r="C578" s="1041"/>
      <c r="D578" s="855"/>
      <c r="E578" s="855"/>
      <c r="F578" s="855"/>
      <c r="G578" s="855"/>
      <c r="H578" s="856"/>
      <c r="I578" s="856"/>
      <c r="J578" s="856"/>
      <c r="K578" s="856"/>
      <c r="L578" s="856"/>
      <c r="M578" s="856"/>
      <c r="N578" s="856"/>
      <c r="O578" s="857"/>
    </row>
    <row r="579" spans="1:15" s="800" customFormat="1" ht="45" x14ac:dyDescent="0.25">
      <c r="B579" s="1122" t="s">
        <v>971</v>
      </c>
      <c r="C579" s="1085" t="s">
        <v>939</v>
      </c>
      <c r="D579" s="1085" t="s">
        <v>1025</v>
      </c>
      <c r="E579" s="1124" t="s">
        <v>1026</v>
      </c>
      <c r="F579" s="1085" t="s">
        <v>1027</v>
      </c>
      <c r="G579" s="1120" t="s">
        <v>1028</v>
      </c>
      <c r="H579" s="801" t="s">
        <v>1868</v>
      </c>
      <c r="I579" s="802" t="s">
        <v>1839</v>
      </c>
      <c r="J579" s="801" t="s">
        <v>1868</v>
      </c>
      <c r="K579" s="1128" t="s">
        <v>1957</v>
      </c>
      <c r="L579" s="1128" t="s">
        <v>1956</v>
      </c>
      <c r="M579" s="802" t="s">
        <v>1905</v>
      </c>
      <c r="N579" s="1128" t="s">
        <v>1825</v>
      </c>
      <c r="O579" s="835" t="s">
        <v>1856</v>
      </c>
    </row>
    <row r="580" spans="1:15" s="800" customFormat="1" x14ac:dyDescent="0.25">
      <c r="B580" s="1123"/>
      <c r="C580" s="1086"/>
      <c r="D580" s="1086"/>
      <c r="E580" s="1125"/>
      <c r="F580" s="1086"/>
      <c r="G580" s="1121"/>
      <c r="H580" s="803"/>
      <c r="I580" s="803" t="s">
        <v>940</v>
      </c>
      <c r="J580" s="803"/>
      <c r="K580" s="1129"/>
      <c r="L580" s="1129"/>
      <c r="M580" s="803" t="s">
        <v>940</v>
      </c>
      <c r="N580" s="1129"/>
      <c r="O580" s="804"/>
    </row>
    <row r="581" spans="1:15" x14ac:dyDescent="0.25">
      <c r="A581" s="836" t="s">
        <v>709</v>
      </c>
      <c r="B581" s="806" t="s">
        <v>24</v>
      </c>
      <c r="C581" s="966" t="s">
        <v>290</v>
      </c>
      <c r="D581" s="807" t="s">
        <v>1</v>
      </c>
      <c r="E581" s="883">
        <v>0</v>
      </c>
      <c r="F581" s="806" t="s">
        <v>27</v>
      </c>
      <c r="G581" s="809" t="s">
        <v>266</v>
      </c>
      <c r="H581" s="810">
        <v>124994783</v>
      </c>
      <c r="I581" s="810">
        <v>488000000</v>
      </c>
      <c r="J581" s="810">
        <v>124994783</v>
      </c>
      <c r="K581" s="810">
        <f>M581</f>
        <v>350000000</v>
      </c>
      <c r="L581" s="810"/>
      <c r="M581" s="810">
        <v>350000000</v>
      </c>
      <c r="N581" s="810"/>
      <c r="O581" s="885"/>
    </row>
    <row r="582" spans="1:15" s="816" customFormat="1" x14ac:dyDescent="0.25">
      <c r="A582" s="836" t="s">
        <v>709</v>
      </c>
      <c r="B582" s="809" t="s">
        <v>25</v>
      </c>
      <c r="C582" s="1039" t="s">
        <v>59</v>
      </c>
      <c r="D582" s="814" t="s">
        <v>259</v>
      </c>
      <c r="E582" s="883">
        <v>0</v>
      </c>
      <c r="F582" s="806" t="s">
        <v>27</v>
      </c>
      <c r="G582" s="809" t="s">
        <v>266</v>
      </c>
      <c r="H582" s="815">
        <v>22150000</v>
      </c>
      <c r="I582" s="815">
        <v>150000000</v>
      </c>
      <c r="J582" s="815">
        <v>22150000</v>
      </c>
      <c r="K582" s="815">
        <f>M582</f>
        <v>150000000</v>
      </c>
      <c r="L582" s="815"/>
      <c r="M582" s="815">
        <v>150000000</v>
      </c>
      <c r="N582" s="815"/>
      <c r="O582" s="811"/>
    </row>
    <row r="583" spans="1:15" x14ac:dyDescent="0.25">
      <c r="A583" s="836" t="s">
        <v>709</v>
      </c>
      <c r="B583" s="806" t="s">
        <v>2</v>
      </c>
      <c r="C583" s="1039" t="s">
        <v>60</v>
      </c>
      <c r="D583" s="814" t="s">
        <v>259</v>
      </c>
      <c r="E583" s="883">
        <v>0</v>
      </c>
      <c r="F583" s="806" t="s">
        <v>27</v>
      </c>
      <c r="G583" s="809" t="s">
        <v>266</v>
      </c>
      <c r="H583" s="815">
        <v>10250483</v>
      </c>
      <c r="I583" s="815">
        <v>110000000</v>
      </c>
      <c r="J583" s="815">
        <v>10250483</v>
      </c>
      <c r="K583" s="815">
        <f t="shared" ref="K583:K609" si="41">M583</f>
        <v>110000000</v>
      </c>
      <c r="L583" s="815"/>
      <c r="M583" s="815">
        <v>110000000</v>
      </c>
      <c r="N583" s="815"/>
      <c r="O583" s="811"/>
    </row>
    <row r="584" spans="1:15" ht="30" x14ac:dyDescent="0.25">
      <c r="A584" s="836" t="s">
        <v>709</v>
      </c>
      <c r="B584" s="806" t="s">
        <v>323</v>
      </c>
      <c r="C584" s="1039" t="s">
        <v>324</v>
      </c>
      <c r="D584" s="814" t="s">
        <v>259</v>
      </c>
      <c r="E584" s="883">
        <v>0</v>
      </c>
      <c r="F584" s="806" t="s">
        <v>27</v>
      </c>
      <c r="G584" s="809" t="s">
        <v>266</v>
      </c>
      <c r="H584" s="815">
        <v>5000000</v>
      </c>
      <c r="I584" s="815">
        <v>100000000</v>
      </c>
      <c r="J584" s="815">
        <v>5000000</v>
      </c>
      <c r="K584" s="815">
        <f t="shared" si="41"/>
        <v>100000000</v>
      </c>
      <c r="L584" s="815"/>
      <c r="M584" s="815">
        <v>100000000</v>
      </c>
      <c r="N584" s="815"/>
      <c r="O584" s="811"/>
    </row>
    <row r="585" spans="1:15" x14ac:dyDescent="0.25">
      <c r="A585" s="836" t="s">
        <v>709</v>
      </c>
      <c r="B585" s="806" t="s">
        <v>67</v>
      </c>
      <c r="C585" s="1039" t="s">
        <v>92</v>
      </c>
      <c r="D585" s="814" t="s">
        <v>259</v>
      </c>
      <c r="E585" s="883">
        <v>0</v>
      </c>
      <c r="F585" s="806" t="s">
        <v>27</v>
      </c>
      <c r="G585" s="809" t="s">
        <v>266</v>
      </c>
      <c r="H585" s="815"/>
      <c r="I585" s="815">
        <v>2400000</v>
      </c>
      <c r="J585" s="815"/>
      <c r="K585" s="815">
        <f t="shared" si="41"/>
        <v>2400000</v>
      </c>
      <c r="L585" s="815"/>
      <c r="M585" s="815">
        <v>2400000</v>
      </c>
      <c r="N585" s="815"/>
      <c r="O585" s="811"/>
    </row>
    <row r="586" spans="1:15" x14ac:dyDescent="0.25">
      <c r="A586" s="836" t="s">
        <v>709</v>
      </c>
      <c r="B586" s="806" t="s">
        <v>3</v>
      </c>
      <c r="C586" s="1039" t="s">
        <v>4</v>
      </c>
      <c r="D586" s="814" t="s">
        <v>259</v>
      </c>
      <c r="E586" s="883">
        <v>0</v>
      </c>
      <c r="F586" s="806" t="s">
        <v>27</v>
      </c>
      <c r="G586" s="809" t="s">
        <v>266</v>
      </c>
      <c r="H586" s="815"/>
      <c r="I586" s="815">
        <v>10000000</v>
      </c>
      <c r="J586" s="815"/>
      <c r="K586" s="815">
        <f t="shared" si="41"/>
        <v>10000000</v>
      </c>
      <c r="L586" s="815"/>
      <c r="M586" s="815">
        <v>10000000</v>
      </c>
      <c r="N586" s="815"/>
      <c r="O586" s="811"/>
    </row>
    <row r="587" spans="1:15" x14ac:dyDescent="0.25">
      <c r="A587" s="836" t="s">
        <v>709</v>
      </c>
      <c r="B587" s="806" t="s">
        <v>714</v>
      </c>
      <c r="C587" s="1039" t="s">
        <v>715</v>
      </c>
      <c r="D587" s="814" t="s">
        <v>259</v>
      </c>
      <c r="E587" s="883">
        <v>0</v>
      </c>
      <c r="F587" s="806" t="s">
        <v>27</v>
      </c>
      <c r="G587" s="809" t="s">
        <v>266</v>
      </c>
      <c r="H587" s="815"/>
      <c r="I587" s="815">
        <v>7000000</v>
      </c>
      <c r="J587" s="815"/>
      <c r="K587" s="815">
        <f t="shared" si="41"/>
        <v>7000000</v>
      </c>
      <c r="L587" s="815"/>
      <c r="M587" s="815">
        <v>7000000</v>
      </c>
      <c r="N587" s="815"/>
      <c r="O587" s="811"/>
    </row>
    <row r="588" spans="1:15" x14ac:dyDescent="0.25">
      <c r="A588" s="836" t="s">
        <v>709</v>
      </c>
      <c r="B588" s="806" t="s">
        <v>85</v>
      </c>
      <c r="C588" s="1039" t="s">
        <v>86</v>
      </c>
      <c r="D588" s="814" t="s">
        <v>259</v>
      </c>
      <c r="E588" s="883">
        <v>0</v>
      </c>
      <c r="F588" s="806" t="s">
        <v>27</v>
      </c>
      <c r="G588" s="809" t="s">
        <v>266</v>
      </c>
      <c r="H588" s="815"/>
      <c r="I588" s="815">
        <v>1000000</v>
      </c>
      <c r="J588" s="815"/>
      <c r="K588" s="815">
        <f t="shared" si="41"/>
        <v>1000000</v>
      </c>
      <c r="L588" s="815"/>
      <c r="M588" s="815">
        <v>1000000</v>
      </c>
      <c r="N588" s="815"/>
      <c r="O588" s="811"/>
    </row>
    <row r="589" spans="1:15" x14ac:dyDescent="0.25">
      <c r="A589" s="836" t="s">
        <v>709</v>
      </c>
      <c r="B589" s="806" t="s">
        <v>52</v>
      </c>
      <c r="C589" s="1039" t="s">
        <v>53</v>
      </c>
      <c r="D589" s="814" t="s">
        <v>259</v>
      </c>
      <c r="E589" s="883">
        <v>0</v>
      </c>
      <c r="F589" s="806" t="s">
        <v>27</v>
      </c>
      <c r="G589" s="809" t="s">
        <v>266</v>
      </c>
      <c r="H589" s="815"/>
      <c r="I589" s="815">
        <v>7000000</v>
      </c>
      <c r="J589" s="815"/>
      <c r="K589" s="815">
        <f t="shared" si="41"/>
        <v>7000000</v>
      </c>
      <c r="L589" s="815"/>
      <c r="M589" s="815">
        <v>7000000</v>
      </c>
      <c r="N589" s="815"/>
      <c r="O589" s="811"/>
    </row>
    <row r="590" spans="1:15" x14ac:dyDescent="0.25">
      <c r="A590" s="836" t="s">
        <v>709</v>
      </c>
      <c r="B590" s="806" t="s">
        <v>106</v>
      </c>
      <c r="C590" s="1039" t="s">
        <v>107</v>
      </c>
      <c r="D590" s="814" t="s">
        <v>259</v>
      </c>
      <c r="E590" s="883">
        <v>0</v>
      </c>
      <c r="F590" s="806" t="s">
        <v>27</v>
      </c>
      <c r="G590" s="809" t="s">
        <v>266</v>
      </c>
      <c r="H590" s="815"/>
      <c r="I590" s="815">
        <v>3000000</v>
      </c>
      <c r="J590" s="815"/>
      <c r="K590" s="815">
        <f t="shared" si="41"/>
        <v>3000000</v>
      </c>
      <c r="L590" s="815"/>
      <c r="M590" s="815">
        <v>3000000</v>
      </c>
      <c r="N590" s="815"/>
      <c r="O590" s="811"/>
    </row>
    <row r="591" spans="1:15" x14ac:dyDescent="0.25">
      <c r="A591" s="836" t="s">
        <v>709</v>
      </c>
      <c r="B591" s="806" t="s">
        <v>5</v>
      </c>
      <c r="C591" s="1039" t="s">
        <v>6</v>
      </c>
      <c r="D591" s="814" t="s">
        <v>259</v>
      </c>
      <c r="E591" s="883">
        <v>0</v>
      </c>
      <c r="F591" s="806" t="s">
        <v>27</v>
      </c>
      <c r="G591" s="809" t="s">
        <v>266</v>
      </c>
      <c r="H591" s="815">
        <v>25995000</v>
      </c>
      <c r="I591" s="815">
        <v>31000000</v>
      </c>
      <c r="J591" s="815">
        <v>25995000</v>
      </c>
      <c r="K591" s="815">
        <f t="shared" si="41"/>
        <v>31000000</v>
      </c>
      <c r="L591" s="815"/>
      <c r="M591" s="815">
        <v>31000000</v>
      </c>
      <c r="N591" s="815"/>
      <c r="O591" s="811"/>
    </row>
    <row r="592" spans="1:15" x14ac:dyDescent="0.25">
      <c r="A592" s="836" t="s">
        <v>709</v>
      </c>
      <c r="B592" s="806" t="s">
        <v>73</v>
      </c>
      <c r="C592" s="1039" t="s">
        <v>74</v>
      </c>
      <c r="D592" s="814" t="s">
        <v>259</v>
      </c>
      <c r="E592" s="883">
        <v>0</v>
      </c>
      <c r="F592" s="806" t="s">
        <v>27</v>
      </c>
      <c r="G592" s="809" t="s">
        <v>266</v>
      </c>
      <c r="H592" s="815"/>
      <c r="I592" s="815">
        <v>1205248</v>
      </c>
      <c r="J592" s="815"/>
      <c r="K592" s="815">
        <f t="shared" si="41"/>
        <v>1205248</v>
      </c>
      <c r="L592" s="815"/>
      <c r="M592" s="815">
        <v>1205248</v>
      </c>
      <c r="N592" s="815"/>
      <c r="O592" s="811"/>
    </row>
    <row r="593" spans="1:15" x14ac:dyDescent="0.25">
      <c r="A593" s="836" t="s">
        <v>709</v>
      </c>
      <c r="B593" s="806" t="s">
        <v>9</v>
      </c>
      <c r="C593" s="1039" t="s">
        <v>10</v>
      </c>
      <c r="D593" s="814" t="s">
        <v>259</v>
      </c>
      <c r="E593" s="883">
        <v>0</v>
      </c>
      <c r="F593" s="806" t="s">
        <v>27</v>
      </c>
      <c r="G593" s="809" t="s">
        <v>266</v>
      </c>
      <c r="H593" s="815">
        <v>1000000</v>
      </c>
      <c r="I593" s="815">
        <v>20000000</v>
      </c>
      <c r="J593" s="815">
        <v>1000000</v>
      </c>
      <c r="K593" s="815">
        <f t="shared" si="41"/>
        <v>20000000</v>
      </c>
      <c r="L593" s="815"/>
      <c r="M593" s="815">
        <v>20000000</v>
      </c>
      <c r="N593" s="815"/>
      <c r="O593" s="811"/>
    </row>
    <row r="594" spans="1:15" x14ac:dyDescent="0.25">
      <c r="A594" s="836" t="s">
        <v>709</v>
      </c>
      <c r="B594" s="806" t="s">
        <v>13</v>
      </c>
      <c r="C594" s="1039" t="s">
        <v>14</v>
      </c>
      <c r="D594" s="814" t="s">
        <v>259</v>
      </c>
      <c r="E594" s="883">
        <v>0</v>
      </c>
      <c r="F594" s="806" t="s">
        <v>27</v>
      </c>
      <c r="G594" s="809" t="s">
        <v>266</v>
      </c>
      <c r="H594" s="815">
        <v>837500</v>
      </c>
      <c r="I594" s="815">
        <v>25000000</v>
      </c>
      <c r="J594" s="815">
        <v>837500</v>
      </c>
      <c r="K594" s="815">
        <f t="shared" si="41"/>
        <v>25000000</v>
      </c>
      <c r="L594" s="815"/>
      <c r="M594" s="815">
        <v>25000000</v>
      </c>
      <c r="N594" s="815"/>
      <c r="O594" s="811"/>
    </row>
    <row r="595" spans="1:15" x14ac:dyDescent="0.25">
      <c r="A595" s="836" t="s">
        <v>709</v>
      </c>
      <c r="B595" s="806" t="s">
        <v>175</v>
      </c>
      <c r="C595" s="1039" t="s">
        <v>176</v>
      </c>
      <c r="D595" s="814" t="s">
        <v>259</v>
      </c>
      <c r="E595" s="883">
        <v>0</v>
      </c>
      <c r="F595" s="806" t="s">
        <v>27</v>
      </c>
      <c r="G595" s="809" t="s">
        <v>266</v>
      </c>
      <c r="H595" s="815"/>
      <c r="I595" s="815">
        <v>3000000</v>
      </c>
      <c r="J595" s="815"/>
      <c r="K595" s="815">
        <f t="shared" si="41"/>
        <v>3000000</v>
      </c>
      <c r="L595" s="815"/>
      <c r="M595" s="815">
        <v>3000000</v>
      </c>
      <c r="N595" s="815"/>
      <c r="O595" s="811"/>
    </row>
    <row r="596" spans="1:15" x14ac:dyDescent="0.25">
      <c r="A596" s="836" t="s">
        <v>709</v>
      </c>
      <c r="B596" s="806" t="s">
        <v>177</v>
      </c>
      <c r="C596" s="1039" t="s">
        <v>178</v>
      </c>
      <c r="D596" s="814" t="s">
        <v>259</v>
      </c>
      <c r="E596" s="883">
        <v>0</v>
      </c>
      <c r="F596" s="806" t="s">
        <v>27</v>
      </c>
      <c r="G596" s="809" t="s">
        <v>266</v>
      </c>
      <c r="H596" s="815">
        <v>20593661</v>
      </c>
      <c r="I596" s="815">
        <v>40000000</v>
      </c>
      <c r="J596" s="815">
        <v>20593661</v>
      </c>
      <c r="K596" s="815">
        <f t="shared" si="41"/>
        <v>40000000</v>
      </c>
      <c r="L596" s="815"/>
      <c r="M596" s="815">
        <v>40000000</v>
      </c>
      <c r="N596" s="815"/>
      <c r="O596" s="811"/>
    </row>
    <row r="597" spans="1:15" x14ac:dyDescent="0.25">
      <c r="A597" s="836" t="s">
        <v>709</v>
      </c>
      <c r="B597" s="806" t="s">
        <v>123</v>
      </c>
      <c r="C597" s="1039" t="s">
        <v>124</v>
      </c>
      <c r="D597" s="814" t="s">
        <v>259</v>
      </c>
      <c r="E597" s="883">
        <v>0</v>
      </c>
      <c r="F597" s="806" t="s">
        <v>27</v>
      </c>
      <c r="G597" s="809" t="s">
        <v>266</v>
      </c>
      <c r="H597" s="815"/>
      <c r="I597" s="815">
        <v>1000000</v>
      </c>
      <c r="J597" s="815"/>
      <c r="K597" s="815">
        <f t="shared" si="41"/>
        <v>1000000</v>
      </c>
      <c r="L597" s="815"/>
      <c r="M597" s="815">
        <v>1000000</v>
      </c>
      <c r="N597" s="815"/>
      <c r="O597" s="811"/>
    </row>
    <row r="598" spans="1:15" s="816" customFormat="1" x14ac:dyDescent="0.25">
      <c r="A598" s="836" t="s">
        <v>709</v>
      </c>
      <c r="B598" s="806" t="s">
        <v>419</v>
      </c>
      <c r="C598" s="1039" t="s">
        <v>722</v>
      </c>
      <c r="D598" s="814" t="s">
        <v>259</v>
      </c>
      <c r="E598" s="883">
        <v>0</v>
      </c>
      <c r="F598" s="806" t="s">
        <v>27</v>
      </c>
      <c r="G598" s="809" t="s">
        <v>266</v>
      </c>
      <c r="H598" s="815"/>
      <c r="I598" s="815">
        <v>20000000</v>
      </c>
      <c r="J598" s="815"/>
      <c r="K598" s="815">
        <f t="shared" si="41"/>
        <v>20000000</v>
      </c>
      <c r="L598" s="815"/>
      <c r="M598" s="815">
        <v>20000000</v>
      </c>
      <c r="N598" s="815"/>
      <c r="O598" s="811"/>
    </row>
    <row r="599" spans="1:15" s="816" customFormat="1" x14ac:dyDescent="0.25">
      <c r="A599" s="836" t="s">
        <v>709</v>
      </c>
      <c r="B599" s="806" t="s">
        <v>718</v>
      </c>
      <c r="C599" s="1039" t="s">
        <v>12</v>
      </c>
      <c r="D599" s="814" t="s">
        <v>259</v>
      </c>
      <c r="E599" s="883">
        <v>0</v>
      </c>
      <c r="F599" s="806" t="s">
        <v>27</v>
      </c>
      <c r="G599" s="809" t="s">
        <v>266</v>
      </c>
      <c r="H599" s="815"/>
      <c r="I599" s="815">
        <v>13000000</v>
      </c>
      <c r="J599" s="815"/>
      <c r="K599" s="815">
        <f t="shared" si="41"/>
        <v>13000000</v>
      </c>
      <c r="L599" s="815"/>
      <c r="M599" s="815">
        <v>13000000</v>
      </c>
      <c r="N599" s="815"/>
      <c r="O599" s="811"/>
    </row>
    <row r="600" spans="1:15" x14ac:dyDescent="0.25">
      <c r="A600" s="836" t="s">
        <v>709</v>
      </c>
      <c r="B600" s="806" t="s">
        <v>19</v>
      </c>
      <c r="C600" s="1039" t="s">
        <v>20</v>
      </c>
      <c r="D600" s="814" t="s">
        <v>259</v>
      </c>
      <c r="E600" s="883">
        <v>0</v>
      </c>
      <c r="F600" s="806" t="s">
        <v>27</v>
      </c>
      <c r="G600" s="809" t="s">
        <v>266</v>
      </c>
      <c r="H600" s="815"/>
      <c r="I600" s="815">
        <v>11600000</v>
      </c>
      <c r="J600" s="815"/>
      <c r="K600" s="815">
        <f t="shared" si="41"/>
        <v>11600000</v>
      </c>
      <c r="L600" s="815"/>
      <c r="M600" s="815">
        <v>11600000</v>
      </c>
      <c r="N600" s="815"/>
      <c r="O600" s="811"/>
    </row>
    <row r="601" spans="1:15" x14ac:dyDescent="0.25">
      <c r="A601" s="836" t="s">
        <v>709</v>
      </c>
      <c r="B601" s="806" t="s">
        <v>127</v>
      </c>
      <c r="C601" s="1039" t="s">
        <v>128</v>
      </c>
      <c r="D601" s="814" t="s">
        <v>259</v>
      </c>
      <c r="E601" s="883">
        <v>0</v>
      </c>
      <c r="F601" s="806" t="s">
        <v>27</v>
      </c>
      <c r="G601" s="809" t="s">
        <v>266</v>
      </c>
      <c r="H601" s="815"/>
      <c r="I601" s="815">
        <v>20000000</v>
      </c>
      <c r="J601" s="815"/>
      <c r="K601" s="815">
        <f t="shared" si="41"/>
        <v>20000000</v>
      </c>
      <c r="L601" s="815"/>
      <c r="M601" s="815">
        <v>20000000</v>
      </c>
      <c r="N601" s="815"/>
      <c r="O601" s="811"/>
    </row>
    <row r="602" spans="1:15" x14ac:dyDescent="0.25">
      <c r="A602" s="836" t="s">
        <v>709</v>
      </c>
      <c r="B602" s="806" t="s">
        <v>181</v>
      </c>
      <c r="C602" s="1039" t="s">
        <v>182</v>
      </c>
      <c r="D602" s="814" t="s">
        <v>259</v>
      </c>
      <c r="E602" s="883">
        <v>0</v>
      </c>
      <c r="F602" s="806" t="s">
        <v>27</v>
      </c>
      <c r="G602" s="809" t="s">
        <v>266</v>
      </c>
      <c r="H602" s="815">
        <v>32500000</v>
      </c>
      <c r="I602" s="815">
        <v>100000000</v>
      </c>
      <c r="J602" s="815">
        <v>32500000</v>
      </c>
      <c r="K602" s="815">
        <f t="shared" si="41"/>
        <v>100000000</v>
      </c>
      <c r="L602" s="815"/>
      <c r="M602" s="815">
        <v>100000000</v>
      </c>
      <c r="N602" s="815"/>
      <c r="O602" s="811"/>
    </row>
    <row r="603" spans="1:15" x14ac:dyDescent="0.25">
      <c r="A603" s="836" t="s">
        <v>709</v>
      </c>
      <c r="B603" s="806" t="s">
        <v>22</v>
      </c>
      <c r="C603" s="1039" t="s">
        <v>23</v>
      </c>
      <c r="D603" s="814" t="s">
        <v>259</v>
      </c>
      <c r="E603" s="883">
        <v>0</v>
      </c>
      <c r="F603" s="806" t="s">
        <v>27</v>
      </c>
      <c r="G603" s="809" t="s">
        <v>266</v>
      </c>
      <c r="H603" s="815"/>
      <c r="I603" s="815">
        <v>1000000</v>
      </c>
      <c r="J603" s="815"/>
      <c r="K603" s="815">
        <f t="shared" si="41"/>
        <v>1000000</v>
      </c>
      <c r="L603" s="815"/>
      <c r="M603" s="815">
        <v>1000000</v>
      </c>
      <c r="N603" s="815"/>
      <c r="O603" s="811"/>
    </row>
    <row r="604" spans="1:15" x14ac:dyDescent="0.25">
      <c r="A604" s="836" t="s">
        <v>709</v>
      </c>
      <c r="B604" s="806" t="s">
        <v>99</v>
      </c>
      <c r="C604" s="1039" t="s">
        <v>100</v>
      </c>
      <c r="D604" s="814" t="s">
        <v>259</v>
      </c>
      <c r="E604" s="883">
        <v>0</v>
      </c>
      <c r="F604" s="806" t="s">
        <v>27</v>
      </c>
      <c r="G604" s="809" t="s">
        <v>266</v>
      </c>
      <c r="H604" s="815"/>
      <c r="I604" s="815">
        <v>100000000</v>
      </c>
      <c r="J604" s="815"/>
      <c r="K604" s="815">
        <f t="shared" si="41"/>
        <v>50000000</v>
      </c>
      <c r="L604" s="815"/>
      <c r="M604" s="815">
        <v>50000000</v>
      </c>
      <c r="N604" s="815"/>
      <c r="O604" s="811"/>
    </row>
    <row r="605" spans="1:15" x14ac:dyDescent="0.25">
      <c r="A605" s="836" t="s">
        <v>709</v>
      </c>
      <c r="B605" s="806" t="s">
        <v>716</v>
      </c>
      <c r="C605" s="1039" t="s">
        <v>717</v>
      </c>
      <c r="D605" s="814" t="s">
        <v>259</v>
      </c>
      <c r="E605" s="883">
        <v>0</v>
      </c>
      <c r="F605" s="806" t="s">
        <v>27</v>
      </c>
      <c r="G605" s="809" t="s">
        <v>266</v>
      </c>
      <c r="H605" s="815"/>
      <c r="I605" s="815">
        <v>70000000</v>
      </c>
      <c r="J605" s="815"/>
      <c r="K605" s="815">
        <f t="shared" si="41"/>
        <v>50000000</v>
      </c>
      <c r="L605" s="815"/>
      <c r="M605" s="815">
        <v>50000000</v>
      </c>
      <c r="N605" s="815"/>
      <c r="O605" s="811"/>
    </row>
    <row r="606" spans="1:15" x14ac:dyDescent="0.25">
      <c r="A606" s="836" t="s">
        <v>709</v>
      </c>
      <c r="B606" s="806" t="s">
        <v>297</v>
      </c>
      <c r="C606" s="1039" t="s">
        <v>298</v>
      </c>
      <c r="D606" s="814" t="s">
        <v>259</v>
      </c>
      <c r="E606" s="883">
        <v>0</v>
      </c>
      <c r="F606" s="806" t="s">
        <v>27</v>
      </c>
      <c r="G606" s="809" t="s">
        <v>266</v>
      </c>
      <c r="H606" s="815"/>
      <c r="I606" s="815">
        <v>100000000</v>
      </c>
      <c r="J606" s="815"/>
      <c r="K606" s="815">
        <f t="shared" si="41"/>
        <v>50000000</v>
      </c>
      <c r="L606" s="815"/>
      <c r="M606" s="815">
        <v>50000000</v>
      </c>
      <c r="N606" s="815"/>
      <c r="O606" s="811"/>
    </row>
    <row r="607" spans="1:15" x14ac:dyDescent="0.25">
      <c r="A607" s="836" t="s">
        <v>709</v>
      </c>
      <c r="B607" s="806" t="s">
        <v>720</v>
      </c>
      <c r="C607" s="1039" t="s">
        <v>721</v>
      </c>
      <c r="D607" s="814" t="s">
        <v>259</v>
      </c>
      <c r="E607" s="883">
        <v>0</v>
      </c>
      <c r="F607" s="806" t="s">
        <v>27</v>
      </c>
      <c r="G607" s="809" t="s">
        <v>266</v>
      </c>
      <c r="H607" s="815">
        <v>337500000</v>
      </c>
      <c r="I607" s="815">
        <v>1080000000</v>
      </c>
      <c r="J607" s="815">
        <v>337500000</v>
      </c>
      <c r="K607" s="815">
        <f t="shared" si="41"/>
        <v>880000000</v>
      </c>
      <c r="L607" s="815"/>
      <c r="M607" s="815">
        <v>880000000</v>
      </c>
      <c r="N607" s="815"/>
      <c r="O607" s="811"/>
    </row>
    <row r="608" spans="1:15" x14ac:dyDescent="0.25">
      <c r="A608" s="836" t="s">
        <v>709</v>
      </c>
      <c r="B608" s="897" t="s">
        <v>712</v>
      </c>
      <c r="C608" s="898" t="s">
        <v>713</v>
      </c>
      <c r="D608" s="590" t="s">
        <v>259</v>
      </c>
      <c r="E608" s="883">
        <v>0</v>
      </c>
      <c r="F608" s="806" t="s">
        <v>27</v>
      </c>
      <c r="G608" s="809" t="s">
        <v>266</v>
      </c>
      <c r="H608" s="899"/>
      <c r="I608" s="899">
        <v>15000000</v>
      </c>
      <c r="J608" s="899"/>
      <c r="K608" s="815">
        <f t="shared" si="41"/>
        <v>15000000</v>
      </c>
      <c r="L608" s="899"/>
      <c r="M608" s="899">
        <v>15000000</v>
      </c>
      <c r="N608" s="899"/>
      <c r="O608" s="847"/>
    </row>
    <row r="609" spans="1:15" x14ac:dyDescent="0.25">
      <c r="A609" s="836" t="s">
        <v>709</v>
      </c>
      <c r="B609" s="806" t="s">
        <v>81</v>
      </c>
      <c r="C609" s="1039" t="s">
        <v>82</v>
      </c>
      <c r="D609" s="814" t="s">
        <v>259</v>
      </c>
      <c r="E609" s="883">
        <v>0</v>
      </c>
      <c r="F609" s="806" t="s">
        <v>27</v>
      </c>
      <c r="G609" s="809" t="s">
        <v>266</v>
      </c>
      <c r="H609" s="815"/>
      <c r="I609" s="815">
        <v>15000000</v>
      </c>
      <c r="J609" s="815"/>
      <c r="K609" s="815">
        <f t="shared" si="41"/>
        <v>15000000</v>
      </c>
      <c r="L609" s="815"/>
      <c r="M609" s="815">
        <v>15000000</v>
      </c>
      <c r="N609" s="815"/>
      <c r="O609" s="811"/>
    </row>
    <row r="610" spans="1:15" x14ac:dyDescent="0.25">
      <c r="A610" s="836" t="s">
        <v>709</v>
      </c>
      <c r="B610" s="838"/>
      <c r="C610" s="968" t="s">
        <v>312</v>
      </c>
      <c r="D610" s="839"/>
      <c r="E610" s="840"/>
      <c r="F610" s="838"/>
      <c r="G610" s="895"/>
      <c r="H610" s="881">
        <f>SUM(H582:H609)</f>
        <v>455826644</v>
      </c>
      <c r="I610" s="821">
        <f>SUM(I582:I609)</f>
        <v>2057205248</v>
      </c>
      <c r="J610" s="881">
        <f>SUM(J582:J609)</f>
        <v>455826644</v>
      </c>
      <c r="K610" s="881">
        <f>SUM(K582:K609)</f>
        <v>1737205248</v>
      </c>
      <c r="L610" s="821"/>
      <c r="M610" s="821">
        <f>SUM(M582:M609)</f>
        <v>1737205248</v>
      </c>
      <c r="N610" s="821"/>
      <c r="O610" s="822"/>
    </row>
    <row r="611" spans="1:15" x14ac:dyDescent="0.25">
      <c r="A611" s="836"/>
      <c r="C611" s="970"/>
      <c r="G611" s="896"/>
      <c r="H611" s="886"/>
      <c r="I611" s="826"/>
      <c r="J611" s="886"/>
      <c r="K611" s="886"/>
      <c r="L611" s="826"/>
      <c r="M611" s="826"/>
      <c r="N611" s="826"/>
      <c r="O611" s="827"/>
    </row>
    <row r="612" spans="1:15" x14ac:dyDescent="0.25">
      <c r="A612" s="836"/>
      <c r="C612" s="970"/>
      <c r="G612" s="896"/>
      <c r="H612" s="886"/>
      <c r="I612" s="826"/>
      <c r="J612" s="886"/>
      <c r="K612" s="886"/>
      <c r="L612" s="826"/>
      <c r="M612" s="826"/>
      <c r="N612" s="826"/>
      <c r="O612" s="827"/>
    </row>
    <row r="613" spans="1:15" x14ac:dyDescent="0.25">
      <c r="B613" s="1127" t="s">
        <v>1397</v>
      </c>
      <c r="C613" s="1127"/>
      <c r="D613" s="1127"/>
      <c r="E613" s="1127"/>
      <c r="F613" s="1127"/>
      <c r="G613" s="1127"/>
      <c r="H613" s="1127"/>
      <c r="I613" s="1127"/>
      <c r="J613" s="1127"/>
      <c r="K613" s="1127"/>
      <c r="L613" s="1127"/>
      <c r="M613" s="1127"/>
      <c r="N613" s="1127"/>
      <c r="O613" s="1127"/>
    </row>
    <row r="614" spans="1:15" x14ac:dyDescent="0.25">
      <c r="B614" s="854" t="s">
        <v>1579</v>
      </c>
      <c r="C614" s="1041"/>
      <c r="D614" s="855"/>
      <c r="E614" s="855"/>
      <c r="F614" s="855"/>
      <c r="G614" s="855"/>
      <c r="H614" s="856"/>
      <c r="I614" s="856"/>
      <c r="J614" s="856"/>
      <c r="K614" s="856"/>
      <c r="L614" s="856"/>
      <c r="M614" s="856"/>
      <c r="N614" s="856"/>
      <c r="O614" s="857"/>
    </row>
    <row r="615" spans="1:15" s="800" customFormat="1" ht="45" x14ac:dyDescent="0.25">
      <c r="B615" s="1122" t="s">
        <v>971</v>
      </c>
      <c r="C615" s="1085" t="s">
        <v>939</v>
      </c>
      <c r="D615" s="1085" t="s">
        <v>1025</v>
      </c>
      <c r="E615" s="1124" t="s">
        <v>1026</v>
      </c>
      <c r="F615" s="1085" t="s">
        <v>1027</v>
      </c>
      <c r="G615" s="1120" t="s">
        <v>1028</v>
      </c>
      <c r="H615" s="801" t="s">
        <v>1868</v>
      </c>
      <c r="I615" s="802" t="s">
        <v>1839</v>
      </c>
      <c r="J615" s="801" t="s">
        <v>1868</v>
      </c>
      <c r="K615" s="1128" t="s">
        <v>1957</v>
      </c>
      <c r="L615" s="1128" t="s">
        <v>1956</v>
      </c>
      <c r="M615" s="802" t="s">
        <v>1905</v>
      </c>
      <c r="N615" s="1128" t="s">
        <v>1825</v>
      </c>
      <c r="O615" s="835" t="s">
        <v>1856</v>
      </c>
    </row>
    <row r="616" spans="1:15" s="800" customFormat="1" x14ac:dyDescent="0.25">
      <c r="B616" s="1123"/>
      <c r="C616" s="1086"/>
      <c r="D616" s="1086"/>
      <c r="E616" s="1125"/>
      <c r="F616" s="1086"/>
      <c r="G616" s="1121"/>
      <c r="H616" s="803"/>
      <c r="I616" s="803" t="s">
        <v>940</v>
      </c>
      <c r="J616" s="803"/>
      <c r="K616" s="1129"/>
      <c r="L616" s="1129"/>
      <c r="M616" s="803" t="s">
        <v>940</v>
      </c>
      <c r="N616" s="1129"/>
      <c r="O616" s="804"/>
    </row>
    <row r="617" spans="1:15" s="887" customFormat="1" x14ac:dyDescent="0.25">
      <c r="A617" s="836" t="s">
        <v>709</v>
      </c>
      <c r="B617" s="863" t="s">
        <v>253</v>
      </c>
      <c r="C617" s="967" t="s">
        <v>238</v>
      </c>
      <c r="D617" s="863" t="s">
        <v>259</v>
      </c>
      <c r="E617" s="883">
        <v>0</v>
      </c>
      <c r="F617" s="863" t="s">
        <v>27</v>
      </c>
      <c r="G617" s="866" t="s">
        <v>235</v>
      </c>
      <c r="H617" s="867"/>
      <c r="I617" s="867">
        <v>35000000</v>
      </c>
      <c r="J617" s="867"/>
      <c r="K617" s="867">
        <f>M617</f>
        <v>21000000</v>
      </c>
      <c r="L617" s="900"/>
      <c r="M617" s="900">
        <f t="shared" ref="M617:M629" si="42">I617-(I617*40/100)</f>
        <v>21000000</v>
      </c>
      <c r="N617" s="900"/>
      <c r="O617" s="868"/>
    </row>
    <row r="618" spans="1:15" s="887" customFormat="1" x14ac:dyDescent="0.25">
      <c r="A618" s="836" t="s">
        <v>709</v>
      </c>
      <c r="B618" s="863" t="s">
        <v>161</v>
      </c>
      <c r="C618" s="967" t="s">
        <v>233</v>
      </c>
      <c r="D618" s="863" t="s">
        <v>259</v>
      </c>
      <c r="E618" s="883">
        <v>0</v>
      </c>
      <c r="F618" s="863" t="s">
        <v>27</v>
      </c>
      <c r="G618" s="866" t="s">
        <v>235</v>
      </c>
      <c r="H618" s="867"/>
      <c r="I618" s="867">
        <v>346000000</v>
      </c>
      <c r="J618" s="867"/>
      <c r="K618" s="867">
        <f t="shared" ref="K618:K629" si="43">M618</f>
        <v>207600000</v>
      </c>
      <c r="L618" s="900"/>
      <c r="M618" s="900">
        <f t="shared" si="42"/>
        <v>207600000</v>
      </c>
      <c r="N618" s="900"/>
      <c r="O618" s="868"/>
    </row>
    <row r="619" spans="1:15" s="887" customFormat="1" x14ac:dyDescent="0.25">
      <c r="A619" s="836" t="s">
        <v>709</v>
      </c>
      <c r="B619" s="863" t="s">
        <v>215</v>
      </c>
      <c r="C619" s="967" t="s">
        <v>710</v>
      </c>
      <c r="D619" s="863" t="s">
        <v>259</v>
      </c>
      <c r="E619" s="883">
        <v>0</v>
      </c>
      <c r="F619" s="863" t="s">
        <v>27</v>
      </c>
      <c r="G619" s="866" t="s">
        <v>235</v>
      </c>
      <c r="H619" s="867"/>
      <c r="I619" s="867">
        <v>1000000</v>
      </c>
      <c r="J619" s="867"/>
      <c r="K619" s="867">
        <f t="shared" si="43"/>
        <v>600000</v>
      </c>
      <c r="L619" s="900"/>
      <c r="M619" s="900">
        <f t="shared" si="42"/>
        <v>600000</v>
      </c>
      <c r="N619" s="900"/>
      <c r="O619" s="868"/>
    </row>
    <row r="620" spans="1:15" s="887" customFormat="1" x14ac:dyDescent="0.25">
      <c r="A620" s="836" t="s">
        <v>709</v>
      </c>
      <c r="B620" s="863" t="s">
        <v>342</v>
      </c>
      <c r="C620" s="967" t="s">
        <v>509</v>
      </c>
      <c r="D620" s="863" t="s">
        <v>259</v>
      </c>
      <c r="E620" s="883">
        <v>0</v>
      </c>
      <c r="F620" s="863" t="s">
        <v>27</v>
      </c>
      <c r="G620" s="866" t="s">
        <v>235</v>
      </c>
      <c r="H620" s="867"/>
      <c r="I620" s="867">
        <v>1000000</v>
      </c>
      <c r="J620" s="867"/>
      <c r="K620" s="867">
        <f t="shared" si="43"/>
        <v>600000</v>
      </c>
      <c r="L620" s="900"/>
      <c r="M620" s="900">
        <f t="shared" si="42"/>
        <v>600000</v>
      </c>
      <c r="N620" s="900"/>
      <c r="O620" s="868"/>
    </row>
    <row r="621" spans="1:15" s="887" customFormat="1" x14ac:dyDescent="0.25">
      <c r="A621" s="836" t="s">
        <v>709</v>
      </c>
      <c r="B621" s="863" t="s">
        <v>371</v>
      </c>
      <c r="C621" s="967" t="s">
        <v>732</v>
      </c>
      <c r="D621" s="863" t="s">
        <v>259</v>
      </c>
      <c r="E621" s="883">
        <v>0</v>
      </c>
      <c r="F621" s="866" t="s">
        <v>27</v>
      </c>
      <c r="G621" s="866" t="s">
        <v>235</v>
      </c>
      <c r="H621" s="867"/>
      <c r="I621" s="867">
        <v>2000000</v>
      </c>
      <c r="J621" s="867"/>
      <c r="K621" s="867">
        <f t="shared" si="43"/>
        <v>1200000</v>
      </c>
      <c r="L621" s="900"/>
      <c r="M621" s="900">
        <f t="shared" si="42"/>
        <v>1200000</v>
      </c>
      <c r="N621" s="900"/>
      <c r="O621" s="868"/>
    </row>
    <row r="622" spans="1:15" s="887" customFormat="1" x14ac:dyDescent="0.25">
      <c r="A622" s="836" t="s">
        <v>709</v>
      </c>
      <c r="B622" s="863" t="s">
        <v>240</v>
      </c>
      <c r="C622" s="967" t="s">
        <v>763</v>
      </c>
      <c r="D622" s="863" t="s">
        <v>259</v>
      </c>
      <c r="E622" s="883">
        <v>0</v>
      </c>
      <c r="F622" s="863" t="s">
        <v>27</v>
      </c>
      <c r="G622" s="866" t="s">
        <v>235</v>
      </c>
      <c r="H622" s="867"/>
      <c r="I622" s="867">
        <v>3500000</v>
      </c>
      <c r="J622" s="867"/>
      <c r="K622" s="867">
        <f t="shared" si="43"/>
        <v>2100000</v>
      </c>
      <c r="L622" s="900"/>
      <c r="M622" s="900">
        <f t="shared" si="42"/>
        <v>2100000</v>
      </c>
      <c r="N622" s="900"/>
      <c r="O622" s="868"/>
    </row>
    <row r="623" spans="1:15" s="887" customFormat="1" x14ac:dyDescent="0.25">
      <c r="A623" s="836" t="s">
        <v>709</v>
      </c>
      <c r="B623" s="863" t="s">
        <v>450</v>
      </c>
      <c r="C623" s="967" t="s">
        <v>772</v>
      </c>
      <c r="D623" s="863" t="s">
        <v>259</v>
      </c>
      <c r="E623" s="883">
        <v>0</v>
      </c>
      <c r="F623" s="863" t="s">
        <v>27</v>
      </c>
      <c r="G623" s="866" t="s">
        <v>235</v>
      </c>
      <c r="H623" s="867"/>
      <c r="I623" s="867">
        <v>1000000</v>
      </c>
      <c r="J623" s="867"/>
      <c r="K623" s="867">
        <f t="shared" si="43"/>
        <v>600000</v>
      </c>
      <c r="L623" s="900"/>
      <c r="M623" s="900">
        <f t="shared" si="42"/>
        <v>600000</v>
      </c>
      <c r="N623" s="900"/>
      <c r="O623" s="868"/>
    </row>
    <row r="624" spans="1:15" s="887" customFormat="1" x14ac:dyDescent="0.25">
      <c r="A624" s="836" t="s">
        <v>709</v>
      </c>
      <c r="B624" s="863" t="s">
        <v>524</v>
      </c>
      <c r="C624" s="967" t="s">
        <v>979</v>
      </c>
      <c r="D624" s="863" t="s">
        <v>259</v>
      </c>
      <c r="E624" s="883">
        <v>0</v>
      </c>
      <c r="F624" s="863" t="s">
        <v>27</v>
      </c>
      <c r="G624" s="866" t="s">
        <v>235</v>
      </c>
      <c r="H624" s="867"/>
      <c r="I624" s="867">
        <v>2000000</v>
      </c>
      <c r="J624" s="867"/>
      <c r="K624" s="867">
        <f t="shared" si="43"/>
        <v>1200000</v>
      </c>
      <c r="L624" s="900"/>
      <c r="M624" s="900">
        <f t="shared" si="42"/>
        <v>1200000</v>
      </c>
      <c r="N624" s="900"/>
      <c r="O624" s="868"/>
    </row>
    <row r="625" spans="1:15" s="887" customFormat="1" x14ac:dyDescent="0.25">
      <c r="A625" s="836" t="s">
        <v>709</v>
      </c>
      <c r="B625" s="863" t="s">
        <v>483</v>
      </c>
      <c r="C625" s="967" t="s">
        <v>1067</v>
      </c>
      <c r="D625" s="863" t="s">
        <v>259</v>
      </c>
      <c r="E625" s="883">
        <v>0</v>
      </c>
      <c r="F625" s="863" t="s">
        <v>27</v>
      </c>
      <c r="G625" s="866" t="s">
        <v>235</v>
      </c>
      <c r="H625" s="867"/>
      <c r="I625" s="867">
        <v>30000000</v>
      </c>
      <c r="J625" s="867"/>
      <c r="K625" s="867">
        <f t="shared" si="43"/>
        <v>18000000</v>
      </c>
      <c r="L625" s="900"/>
      <c r="M625" s="900">
        <f t="shared" si="42"/>
        <v>18000000</v>
      </c>
      <c r="N625" s="900"/>
      <c r="O625" s="868"/>
    </row>
    <row r="626" spans="1:15" s="887" customFormat="1" x14ac:dyDescent="0.25">
      <c r="A626" s="836" t="s">
        <v>709</v>
      </c>
      <c r="B626" s="863" t="s">
        <v>243</v>
      </c>
      <c r="C626" s="967" t="s">
        <v>687</v>
      </c>
      <c r="D626" s="863" t="s">
        <v>259</v>
      </c>
      <c r="E626" s="883">
        <v>0</v>
      </c>
      <c r="F626" s="863" t="s">
        <v>27</v>
      </c>
      <c r="G626" s="866" t="s">
        <v>235</v>
      </c>
      <c r="H626" s="867"/>
      <c r="I626" s="867">
        <v>106000000</v>
      </c>
      <c r="J626" s="867"/>
      <c r="K626" s="867">
        <f t="shared" si="43"/>
        <v>63600000</v>
      </c>
      <c r="L626" s="900"/>
      <c r="M626" s="900">
        <f t="shared" si="42"/>
        <v>63600000</v>
      </c>
      <c r="N626" s="900"/>
      <c r="O626" s="868"/>
    </row>
    <row r="627" spans="1:15" s="887" customFormat="1" x14ac:dyDescent="0.25">
      <c r="A627" s="836" t="s">
        <v>709</v>
      </c>
      <c r="B627" s="865" t="s">
        <v>158</v>
      </c>
      <c r="C627" s="967" t="s">
        <v>366</v>
      </c>
      <c r="D627" s="863" t="s">
        <v>259</v>
      </c>
      <c r="E627" s="883">
        <v>0</v>
      </c>
      <c r="F627" s="863" t="s">
        <v>27</v>
      </c>
      <c r="G627" s="866" t="s">
        <v>235</v>
      </c>
      <c r="H627" s="867"/>
      <c r="I627" s="867">
        <v>2000000</v>
      </c>
      <c r="J627" s="867"/>
      <c r="K627" s="867">
        <f t="shared" si="43"/>
        <v>1200000</v>
      </c>
      <c r="L627" s="900"/>
      <c r="M627" s="900">
        <f t="shared" si="42"/>
        <v>1200000</v>
      </c>
      <c r="N627" s="900"/>
      <c r="O627" s="868"/>
    </row>
    <row r="628" spans="1:15" s="887" customFormat="1" x14ac:dyDescent="0.25">
      <c r="A628" s="836" t="s">
        <v>709</v>
      </c>
      <c r="B628" s="863" t="s">
        <v>248</v>
      </c>
      <c r="C628" s="967" t="s">
        <v>779</v>
      </c>
      <c r="D628" s="863" t="s">
        <v>259</v>
      </c>
      <c r="E628" s="883">
        <v>0</v>
      </c>
      <c r="F628" s="863" t="s">
        <v>27</v>
      </c>
      <c r="G628" s="866" t="s">
        <v>235</v>
      </c>
      <c r="H628" s="867"/>
      <c r="I628" s="867">
        <v>10000000</v>
      </c>
      <c r="J628" s="867"/>
      <c r="K628" s="867">
        <f t="shared" si="43"/>
        <v>6000000</v>
      </c>
      <c r="L628" s="900"/>
      <c r="M628" s="900">
        <f t="shared" si="42"/>
        <v>6000000</v>
      </c>
      <c r="N628" s="900"/>
      <c r="O628" s="868"/>
    </row>
    <row r="629" spans="1:15" s="887" customFormat="1" x14ac:dyDescent="0.25">
      <c r="A629" s="836" t="s">
        <v>709</v>
      </c>
      <c r="B629" s="863" t="s">
        <v>206</v>
      </c>
      <c r="C629" s="967" t="s">
        <v>1863</v>
      </c>
      <c r="D629" s="863" t="s">
        <v>259</v>
      </c>
      <c r="E629" s="883">
        <v>0</v>
      </c>
      <c r="F629" s="863" t="s">
        <v>27</v>
      </c>
      <c r="G629" s="866" t="s">
        <v>235</v>
      </c>
      <c r="H629" s="867"/>
      <c r="I629" s="867">
        <v>260000000</v>
      </c>
      <c r="J629" s="867"/>
      <c r="K629" s="867">
        <f t="shared" si="43"/>
        <v>156000000</v>
      </c>
      <c r="L629" s="900"/>
      <c r="M629" s="900">
        <f t="shared" si="42"/>
        <v>156000000</v>
      </c>
      <c r="N629" s="900"/>
      <c r="O629" s="868"/>
    </row>
    <row r="630" spans="1:15" s="887" customFormat="1" x14ac:dyDescent="0.25">
      <c r="A630" s="836" t="s">
        <v>709</v>
      </c>
      <c r="B630" s="888"/>
      <c r="C630" s="1042" t="s">
        <v>26</v>
      </c>
      <c r="D630" s="888"/>
      <c r="E630" s="889"/>
      <c r="F630" s="888"/>
      <c r="G630" s="890"/>
      <c r="H630" s="872">
        <f>SUM(H617:H629)</f>
        <v>0</v>
      </c>
      <c r="I630" s="872">
        <f>SUM(I617:I629)</f>
        <v>799500000</v>
      </c>
      <c r="J630" s="872">
        <f>SUM(J617:J629)</f>
        <v>0</v>
      </c>
      <c r="K630" s="872">
        <f>SUM(K617:K629)</f>
        <v>479700000</v>
      </c>
      <c r="L630" s="872"/>
      <c r="M630" s="872">
        <f>SUM(M617:M629)</f>
        <v>479700000</v>
      </c>
      <c r="N630" s="872"/>
      <c r="O630" s="884"/>
    </row>
    <row r="631" spans="1:15" s="887" customFormat="1" x14ac:dyDescent="0.25">
      <c r="A631" s="836"/>
      <c r="B631" s="891"/>
      <c r="C631" s="1043"/>
      <c r="D631" s="891"/>
      <c r="E631" s="892"/>
      <c r="F631" s="891"/>
      <c r="G631" s="893"/>
      <c r="H631" s="879"/>
      <c r="I631" s="879"/>
      <c r="J631" s="879"/>
      <c r="K631" s="879"/>
      <c r="L631" s="879"/>
      <c r="M631" s="879"/>
      <c r="N631" s="879"/>
      <c r="O631" s="880"/>
    </row>
    <row r="632" spans="1:15" s="887" customFormat="1" x14ac:dyDescent="0.25">
      <c r="A632" s="836"/>
      <c r="B632" s="891"/>
      <c r="C632" s="1043"/>
      <c r="D632" s="891"/>
      <c r="E632" s="892"/>
      <c r="F632" s="891"/>
      <c r="G632" s="893"/>
      <c r="H632" s="879"/>
      <c r="I632" s="879"/>
      <c r="J632" s="879"/>
      <c r="K632" s="879"/>
      <c r="L632" s="879"/>
      <c r="M632" s="879"/>
      <c r="N632" s="879"/>
      <c r="O632" s="880"/>
    </row>
    <row r="633" spans="1:15" x14ac:dyDescent="0.25">
      <c r="B633" s="1127" t="s">
        <v>1396</v>
      </c>
      <c r="C633" s="1127"/>
      <c r="D633" s="1127"/>
      <c r="E633" s="1127"/>
      <c r="F633" s="1127"/>
      <c r="G633" s="1127"/>
      <c r="H633" s="1127"/>
      <c r="I633" s="1127"/>
      <c r="J633" s="1127"/>
      <c r="K633" s="1127"/>
      <c r="L633" s="1127"/>
      <c r="M633" s="1127"/>
      <c r="N633" s="1127"/>
      <c r="O633" s="1127"/>
    </row>
    <row r="634" spans="1:15" x14ac:dyDescent="0.25">
      <c r="B634" s="854" t="s">
        <v>1580</v>
      </c>
      <c r="C634" s="1041"/>
      <c r="D634" s="855"/>
      <c r="E634" s="855"/>
      <c r="F634" s="855"/>
      <c r="G634" s="855"/>
      <c r="H634" s="856"/>
      <c r="I634" s="856"/>
      <c r="J634" s="856"/>
      <c r="K634" s="856"/>
      <c r="L634" s="856"/>
      <c r="M634" s="856"/>
      <c r="N634" s="856"/>
      <c r="O634" s="857"/>
    </row>
    <row r="635" spans="1:15" s="800" customFormat="1" ht="45" x14ac:dyDescent="0.25">
      <c r="B635" s="1122" t="s">
        <v>971</v>
      </c>
      <c r="C635" s="1085" t="s">
        <v>939</v>
      </c>
      <c r="D635" s="1085" t="s">
        <v>1025</v>
      </c>
      <c r="E635" s="1124" t="s">
        <v>1026</v>
      </c>
      <c r="F635" s="1085" t="s">
        <v>1027</v>
      </c>
      <c r="G635" s="1120" t="s">
        <v>1028</v>
      </c>
      <c r="H635" s="801" t="s">
        <v>1868</v>
      </c>
      <c r="I635" s="802" t="s">
        <v>1839</v>
      </c>
      <c r="J635" s="801" t="s">
        <v>1868</v>
      </c>
      <c r="K635" s="1128" t="s">
        <v>1957</v>
      </c>
      <c r="L635" s="1128" t="s">
        <v>1956</v>
      </c>
      <c r="M635" s="802" t="s">
        <v>1905</v>
      </c>
      <c r="N635" s="1128" t="s">
        <v>1825</v>
      </c>
      <c r="O635" s="835" t="s">
        <v>1856</v>
      </c>
    </row>
    <row r="636" spans="1:15" s="800" customFormat="1" x14ac:dyDescent="0.25">
      <c r="B636" s="1123"/>
      <c r="C636" s="1086"/>
      <c r="D636" s="1086"/>
      <c r="E636" s="1125"/>
      <c r="F636" s="1086"/>
      <c r="G636" s="1121"/>
      <c r="H636" s="803"/>
      <c r="I636" s="803" t="s">
        <v>940</v>
      </c>
      <c r="J636" s="803"/>
      <c r="K636" s="1129"/>
      <c r="L636" s="1129"/>
      <c r="M636" s="803" t="s">
        <v>940</v>
      </c>
      <c r="N636" s="1129"/>
      <c r="O636" s="804"/>
    </row>
    <row r="637" spans="1:15" s="816" customFormat="1" x14ac:dyDescent="0.25">
      <c r="A637" s="836" t="s">
        <v>322</v>
      </c>
      <c r="B637" s="806" t="s">
        <v>24</v>
      </c>
      <c r="C637" s="966" t="s">
        <v>290</v>
      </c>
      <c r="D637" s="807" t="s">
        <v>1</v>
      </c>
      <c r="E637" s="883">
        <v>0</v>
      </c>
      <c r="F637" s="806" t="s">
        <v>27</v>
      </c>
      <c r="G637" s="809" t="s">
        <v>266</v>
      </c>
      <c r="H637" s="810">
        <v>4212282</v>
      </c>
      <c r="I637" s="810">
        <v>14479820</v>
      </c>
      <c r="J637" s="810">
        <v>4212282</v>
      </c>
      <c r="K637" s="810">
        <f>M637</f>
        <v>14479820</v>
      </c>
      <c r="L637" s="810"/>
      <c r="M637" s="810">
        <v>14479820</v>
      </c>
      <c r="N637" s="810"/>
      <c r="O637" s="885"/>
    </row>
    <row r="638" spans="1:15" x14ac:dyDescent="0.25">
      <c r="A638" s="836" t="s">
        <v>322</v>
      </c>
      <c r="B638" s="809" t="s">
        <v>25</v>
      </c>
      <c r="C638" s="1039" t="s">
        <v>59</v>
      </c>
      <c r="D638" s="814" t="s">
        <v>259</v>
      </c>
      <c r="E638" s="883">
        <v>0</v>
      </c>
      <c r="F638" s="806" t="s">
        <v>27</v>
      </c>
      <c r="G638" s="809" t="s">
        <v>266</v>
      </c>
      <c r="H638" s="815"/>
      <c r="I638" s="815">
        <v>10000000</v>
      </c>
      <c r="J638" s="815"/>
      <c r="K638" s="815">
        <f>M638</f>
        <v>10000000</v>
      </c>
      <c r="L638" s="815"/>
      <c r="M638" s="815">
        <v>10000000</v>
      </c>
      <c r="N638" s="815"/>
      <c r="O638" s="811"/>
    </row>
    <row r="639" spans="1:15" x14ac:dyDescent="0.25">
      <c r="A639" s="836" t="s">
        <v>322</v>
      </c>
      <c r="B639" s="806" t="s">
        <v>2</v>
      </c>
      <c r="C639" s="1039" t="s">
        <v>60</v>
      </c>
      <c r="D639" s="814" t="s">
        <v>259</v>
      </c>
      <c r="E639" s="883">
        <v>0</v>
      </c>
      <c r="F639" s="806" t="s">
        <v>27</v>
      </c>
      <c r="G639" s="809" t="s">
        <v>266</v>
      </c>
      <c r="H639" s="815"/>
      <c r="I639" s="815">
        <v>5000000</v>
      </c>
      <c r="J639" s="815"/>
      <c r="K639" s="815">
        <f t="shared" ref="K639:K655" si="44">M639</f>
        <v>5000000</v>
      </c>
      <c r="L639" s="815"/>
      <c r="M639" s="815">
        <v>5000000</v>
      </c>
      <c r="N639" s="815"/>
      <c r="O639" s="811"/>
    </row>
    <row r="640" spans="1:15" ht="30" x14ac:dyDescent="0.25">
      <c r="A640" s="836" t="s">
        <v>322</v>
      </c>
      <c r="B640" s="806" t="s">
        <v>323</v>
      </c>
      <c r="C640" s="1039" t="s">
        <v>324</v>
      </c>
      <c r="D640" s="814" t="s">
        <v>259</v>
      </c>
      <c r="E640" s="883">
        <v>0</v>
      </c>
      <c r="F640" s="806" t="s">
        <v>27</v>
      </c>
      <c r="G640" s="809" t="s">
        <v>266</v>
      </c>
      <c r="H640" s="815"/>
      <c r="I640" s="815">
        <v>17667820</v>
      </c>
      <c r="J640" s="815"/>
      <c r="K640" s="815">
        <f t="shared" si="44"/>
        <v>11417820</v>
      </c>
      <c r="L640" s="815"/>
      <c r="M640" s="815">
        <v>11417820</v>
      </c>
      <c r="N640" s="815"/>
      <c r="O640" s="811"/>
    </row>
    <row r="641" spans="1:15" x14ac:dyDescent="0.25">
      <c r="A641" s="836" t="s">
        <v>322</v>
      </c>
      <c r="B641" s="806" t="s">
        <v>67</v>
      </c>
      <c r="C641" s="1039" t="s">
        <v>92</v>
      </c>
      <c r="D641" s="814" t="s">
        <v>259</v>
      </c>
      <c r="E641" s="883">
        <v>0</v>
      </c>
      <c r="F641" s="806" t="s">
        <v>27</v>
      </c>
      <c r="G641" s="809" t="s">
        <v>266</v>
      </c>
      <c r="H641" s="815"/>
      <c r="I641" s="815">
        <v>300000</v>
      </c>
      <c r="J641" s="815"/>
      <c r="K641" s="815">
        <f t="shared" si="44"/>
        <v>300000</v>
      </c>
      <c r="L641" s="815"/>
      <c r="M641" s="815">
        <v>300000</v>
      </c>
      <c r="N641" s="815"/>
      <c r="O641" s="811"/>
    </row>
    <row r="642" spans="1:15" x14ac:dyDescent="0.25">
      <c r="A642" s="836" t="s">
        <v>322</v>
      </c>
      <c r="B642" s="806" t="s">
        <v>3</v>
      </c>
      <c r="C642" s="1039" t="s">
        <v>4</v>
      </c>
      <c r="D642" s="814" t="s">
        <v>259</v>
      </c>
      <c r="E642" s="883">
        <v>0</v>
      </c>
      <c r="F642" s="806" t="s">
        <v>27</v>
      </c>
      <c r="G642" s="809" t="s">
        <v>266</v>
      </c>
      <c r="H642" s="815"/>
      <c r="I642" s="815">
        <v>2000000</v>
      </c>
      <c r="J642" s="815"/>
      <c r="K642" s="815">
        <f t="shared" si="44"/>
        <v>2000000</v>
      </c>
      <c r="L642" s="815"/>
      <c r="M642" s="815">
        <v>2000000</v>
      </c>
      <c r="N642" s="815"/>
      <c r="O642" s="811"/>
    </row>
    <row r="643" spans="1:15" x14ac:dyDescent="0.25">
      <c r="A643" s="836" t="s">
        <v>322</v>
      </c>
      <c r="B643" s="806" t="s">
        <v>85</v>
      </c>
      <c r="C643" s="1039" t="s">
        <v>86</v>
      </c>
      <c r="D643" s="814" t="s">
        <v>259</v>
      </c>
      <c r="E643" s="883">
        <v>0</v>
      </c>
      <c r="F643" s="806" t="s">
        <v>27</v>
      </c>
      <c r="G643" s="809" t="s">
        <v>266</v>
      </c>
      <c r="H643" s="815"/>
      <c r="I643" s="815">
        <v>100000</v>
      </c>
      <c r="J643" s="815"/>
      <c r="K643" s="815">
        <f t="shared" si="44"/>
        <v>100000</v>
      </c>
      <c r="L643" s="815"/>
      <c r="M643" s="815">
        <v>100000</v>
      </c>
      <c r="N643" s="815"/>
      <c r="O643" s="811"/>
    </row>
    <row r="644" spans="1:15" x14ac:dyDescent="0.25">
      <c r="A644" s="836" t="s">
        <v>322</v>
      </c>
      <c r="B644" s="806" t="s">
        <v>52</v>
      </c>
      <c r="C644" s="1039" t="s">
        <v>53</v>
      </c>
      <c r="D644" s="814" t="s">
        <v>259</v>
      </c>
      <c r="E644" s="883">
        <v>0</v>
      </c>
      <c r="F644" s="806" t="s">
        <v>27</v>
      </c>
      <c r="G644" s="809" t="s">
        <v>266</v>
      </c>
      <c r="H644" s="815"/>
      <c r="I644" s="815">
        <v>10000000</v>
      </c>
      <c r="J644" s="815"/>
      <c r="K644" s="815">
        <f t="shared" si="44"/>
        <v>10000000</v>
      </c>
      <c r="L644" s="815"/>
      <c r="M644" s="815">
        <v>10000000</v>
      </c>
      <c r="N644" s="815"/>
      <c r="O644" s="811"/>
    </row>
    <row r="645" spans="1:15" x14ac:dyDescent="0.25">
      <c r="A645" s="836" t="s">
        <v>322</v>
      </c>
      <c r="B645" s="806" t="s">
        <v>5</v>
      </c>
      <c r="C645" s="1039" t="s">
        <v>6</v>
      </c>
      <c r="D645" s="814" t="s">
        <v>259</v>
      </c>
      <c r="E645" s="883">
        <v>0</v>
      </c>
      <c r="F645" s="806" t="s">
        <v>27</v>
      </c>
      <c r="G645" s="809" t="s">
        <v>266</v>
      </c>
      <c r="H645" s="815"/>
      <c r="I645" s="815">
        <v>500000</v>
      </c>
      <c r="J645" s="815"/>
      <c r="K645" s="815">
        <f t="shared" si="44"/>
        <v>500000</v>
      </c>
      <c r="L645" s="815"/>
      <c r="M645" s="815">
        <v>500000</v>
      </c>
      <c r="N645" s="815"/>
      <c r="O645" s="811"/>
    </row>
    <row r="646" spans="1:15" x14ac:dyDescent="0.25">
      <c r="A646" s="836" t="s">
        <v>322</v>
      </c>
      <c r="B646" s="806" t="s">
        <v>32</v>
      </c>
      <c r="C646" s="1039" t="s">
        <v>33</v>
      </c>
      <c r="D646" s="814" t="s">
        <v>259</v>
      </c>
      <c r="E646" s="883">
        <v>0</v>
      </c>
      <c r="F646" s="806" t="s">
        <v>27</v>
      </c>
      <c r="G646" s="809" t="s">
        <v>266</v>
      </c>
      <c r="H646" s="815"/>
      <c r="I646" s="815">
        <v>1000000</v>
      </c>
      <c r="J646" s="815"/>
      <c r="K646" s="815">
        <f t="shared" si="44"/>
        <v>1000000</v>
      </c>
      <c r="L646" s="815"/>
      <c r="M646" s="815">
        <v>1000000</v>
      </c>
      <c r="N646" s="815"/>
      <c r="O646" s="811"/>
    </row>
    <row r="647" spans="1:15" x14ac:dyDescent="0.25">
      <c r="A647" s="836" t="s">
        <v>322</v>
      </c>
      <c r="B647" s="806" t="s">
        <v>9</v>
      </c>
      <c r="C647" s="1039" t="s">
        <v>10</v>
      </c>
      <c r="D647" s="814" t="s">
        <v>259</v>
      </c>
      <c r="E647" s="883">
        <v>0</v>
      </c>
      <c r="F647" s="806" t="s">
        <v>27</v>
      </c>
      <c r="G647" s="809" t="s">
        <v>266</v>
      </c>
      <c r="H647" s="815"/>
      <c r="I647" s="815">
        <v>500000</v>
      </c>
      <c r="J647" s="815"/>
      <c r="K647" s="815">
        <f t="shared" si="44"/>
        <v>500000</v>
      </c>
      <c r="L647" s="815"/>
      <c r="M647" s="815">
        <v>500000</v>
      </c>
      <c r="N647" s="815"/>
      <c r="O647" s="811"/>
    </row>
    <row r="648" spans="1:15" x14ac:dyDescent="0.25">
      <c r="A648" s="836" t="s">
        <v>322</v>
      </c>
      <c r="B648" s="806" t="s">
        <v>11</v>
      </c>
      <c r="C648" s="1039" t="s">
        <v>12</v>
      </c>
      <c r="D648" s="814" t="s">
        <v>259</v>
      </c>
      <c r="E648" s="883">
        <v>0</v>
      </c>
      <c r="F648" s="806" t="s">
        <v>27</v>
      </c>
      <c r="G648" s="809" t="s">
        <v>266</v>
      </c>
      <c r="H648" s="815"/>
      <c r="I648" s="815">
        <v>5000000</v>
      </c>
      <c r="J648" s="815"/>
      <c r="K648" s="815">
        <f t="shared" si="44"/>
        <v>5000000</v>
      </c>
      <c r="L648" s="815"/>
      <c r="M648" s="815">
        <v>5000000</v>
      </c>
      <c r="N648" s="815"/>
      <c r="O648" s="811"/>
    </row>
    <row r="649" spans="1:15" x14ac:dyDescent="0.25">
      <c r="A649" s="836" t="s">
        <v>322</v>
      </c>
      <c r="B649" s="806" t="s">
        <v>79</v>
      </c>
      <c r="C649" s="1039" t="s">
        <v>80</v>
      </c>
      <c r="D649" s="814" t="s">
        <v>259</v>
      </c>
      <c r="E649" s="883">
        <v>0</v>
      </c>
      <c r="F649" s="806" t="s">
        <v>27</v>
      </c>
      <c r="G649" s="809" t="s">
        <v>266</v>
      </c>
      <c r="H649" s="815"/>
      <c r="I649" s="815">
        <v>54832180</v>
      </c>
      <c r="J649" s="815"/>
      <c r="K649" s="815">
        <f t="shared" si="44"/>
        <v>14532180</v>
      </c>
      <c r="L649" s="815"/>
      <c r="M649" s="815">
        <v>14532180</v>
      </c>
      <c r="N649" s="815"/>
      <c r="O649" s="811"/>
    </row>
    <row r="650" spans="1:15" x14ac:dyDescent="0.25">
      <c r="A650" s="836" t="s">
        <v>322</v>
      </c>
      <c r="B650" s="806" t="s">
        <v>123</v>
      </c>
      <c r="C650" s="1039" t="s">
        <v>124</v>
      </c>
      <c r="D650" s="814" t="s">
        <v>259</v>
      </c>
      <c r="E650" s="883">
        <v>0</v>
      </c>
      <c r="F650" s="806" t="s">
        <v>27</v>
      </c>
      <c r="G650" s="809" t="s">
        <v>266</v>
      </c>
      <c r="H650" s="815"/>
      <c r="I650" s="815">
        <v>300000</v>
      </c>
      <c r="J650" s="815"/>
      <c r="K650" s="815">
        <f t="shared" si="44"/>
        <v>300000</v>
      </c>
      <c r="L650" s="815"/>
      <c r="M650" s="815">
        <v>300000</v>
      </c>
      <c r="N650" s="815"/>
      <c r="O650" s="811"/>
    </row>
    <row r="651" spans="1:15" x14ac:dyDescent="0.25">
      <c r="A651" s="836" t="s">
        <v>322</v>
      </c>
      <c r="B651" s="806" t="s">
        <v>125</v>
      </c>
      <c r="C651" s="1039" t="s">
        <v>126</v>
      </c>
      <c r="D651" s="814" t="s">
        <v>259</v>
      </c>
      <c r="E651" s="883">
        <v>0</v>
      </c>
      <c r="F651" s="806" t="s">
        <v>27</v>
      </c>
      <c r="G651" s="809" t="s">
        <v>266</v>
      </c>
      <c r="H651" s="815"/>
      <c r="I651" s="815">
        <v>100000</v>
      </c>
      <c r="J651" s="815"/>
      <c r="K651" s="815">
        <f t="shared" si="44"/>
        <v>100000</v>
      </c>
      <c r="L651" s="815"/>
      <c r="M651" s="815">
        <v>100000</v>
      </c>
      <c r="N651" s="815"/>
      <c r="O651" s="811"/>
    </row>
    <row r="652" spans="1:15" x14ac:dyDescent="0.25">
      <c r="A652" s="836" t="s">
        <v>322</v>
      </c>
      <c r="B652" s="806" t="s">
        <v>19</v>
      </c>
      <c r="C652" s="1039" t="s">
        <v>20</v>
      </c>
      <c r="D652" s="814" t="s">
        <v>259</v>
      </c>
      <c r="E652" s="883">
        <v>0</v>
      </c>
      <c r="F652" s="806" t="s">
        <v>27</v>
      </c>
      <c r="G652" s="809" t="s">
        <v>266</v>
      </c>
      <c r="H652" s="815"/>
      <c r="I652" s="815">
        <v>200000</v>
      </c>
      <c r="J652" s="815"/>
      <c r="K652" s="815">
        <f t="shared" si="44"/>
        <v>200000</v>
      </c>
      <c r="L652" s="815"/>
      <c r="M652" s="815">
        <v>200000</v>
      </c>
      <c r="N652" s="815"/>
      <c r="O652" s="811"/>
    </row>
    <row r="653" spans="1:15" x14ac:dyDescent="0.25">
      <c r="A653" s="836" t="s">
        <v>322</v>
      </c>
      <c r="B653" s="806" t="s">
        <v>22</v>
      </c>
      <c r="C653" s="1039" t="s">
        <v>23</v>
      </c>
      <c r="D653" s="814" t="s">
        <v>259</v>
      </c>
      <c r="E653" s="883">
        <v>0</v>
      </c>
      <c r="F653" s="806" t="s">
        <v>27</v>
      </c>
      <c r="G653" s="809" t="s">
        <v>266</v>
      </c>
      <c r="H653" s="815"/>
      <c r="I653" s="815">
        <v>100000</v>
      </c>
      <c r="J653" s="815"/>
      <c r="K653" s="815">
        <f t="shared" si="44"/>
        <v>100000</v>
      </c>
      <c r="L653" s="815"/>
      <c r="M653" s="815">
        <v>100000</v>
      </c>
      <c r="N653" s="815"/>
      <c r="O653" s="811"/>
    </row>
    <row r="654" spans="1:15" x14ac:dyDescent="0.25">
      <c r="A654" s="836" t="s">
        <v>322</v>
      </c>
      <c r="B654" s="806" t="s">
        <v>37</v>
      </c>
      <c r="C654" s="1039" t="s">
        <v>38</v>
      </c>
      <c r="D654" s="814" t="s">
        <v>259</v>
      </c>
      <c r="E654" s="883">
        <v>0</v>
      </c>
      <c r="F654" s="806" t="s">
        <v>27</v>
      </c>
      <c r="G654" s="809" t="s">
        <v>266</v>
      </c>
      <c r="H654" s="815"/>
      <c r="I654" s="815">
        <v>300000</v>
      </c>
      <c r="J654" s="815"/>
      <c r="K654" s="815">
        <f t="shared" si="44"/>
        <v>300000</v>
      </c>
      <c r="L654" s="815"/>
      <c r="M654" s="815">
        <v>300000</v>
      </c>
      <c r="N654" s="815"/>
      <c r="O654" s="811"/>
    </row>
    <row r="655" spans="1:15" x14ac:dyDescent="0.25">
      <c r="A655" s="836" t="s">
        <v>322</v>
      </c>
      <c r="B655" s="806" t="s">
        <v>99</v>
      </c>
      <c r="C655" s="1039" t="s">
        <v>100</v>
      </c>
      <c r="D655" s="814" t="s">
        <v>259</v>
      </c>
      <c r="E655" s="883">
        <v>0</v>
      </c>
      <c r="F655" s="806" t="s">
        <v>27</v>
      </c>
      <c r="G655" s="809" t="s">
        <v>266</v>
      </c>
      <c r="H655" s="815"/>
      <c r="I655" s="815">
        <v>100000</v>
      </c>
      <c r="J655" s="815"/>
      <c r="K655" s="815">
        <f t="shared" si="44"/>
        <v>100000</v>
      </c>
      <c r="L655" s="815"/>
      <c r="M655" s="815">
        <v>100000</v>
      </c>
      <c r="N655" s="815"/>
      <c r="O655" s="811"/>
    </row>
    <row r="656" spans="1:15" x14ac:dyDescent="0.25">
      <c r="A656" s="836" t="s">
        <v>322</v>
      </c>
      <c r="B656" s="817"/>
      <c r="C656" s="968" t="s">
        <v>312</v>
      </c>
      <c r="D656" s="819"/>
      <c r="E656" s="820"/>
      <c r="F656" s="817"/>
      <c r="G656" s="895"/>
      <c r="H656" s="881">
        <v>875000</v>
      </c>
      <c r="I656" s="821">
        <f>SUM(I638:I655)</f>
        <v>108000000</v>
      </c>
      <c r="J656" s="881">
        <v>875000</v>
      </c>
      <c r="K656" s="881">
        <f>SUM(K638:K655)</f>
        <v>61450000</v>
      </c>
      <c r="L656" s="821"/>
      <c r="M656" s="821">
        <f>SUM(M638:M655)</f>
        <v>61450000</v>
      </c>
      <c r="N656" s="821"/>
      <c r="O656" s="822"/>
    </row>
    <row r="657" spans="1:15" x14ac:dyDescent="0.25">
      <c r="B657" s="823"/>
      <c r="C657" s="970"/>
      <c r="D657" s="824"/>
      <c r="E657" s="825"/>
      <c r="F657" s="823"/>
      <c r="G657" s="896"/>
      <c r="H657" s="901"/>
      <c r="I657" s="901"/>
      <c r="J657" s="901"/>
      <c r="K657" s="901"/>
      <c r="L657" s="826"/>
      <c r="M657" s="826"/>
      <c r="N657" s="826"/>
      <c r="O657" s="827"/>
    </row>
    <row r="658" spans="1:15" x14ac:dyDescent="0.25">
      <c r="B658" s="823"/>
      <c r="C658" s="970"/>
      <c r="D658" s="824"/>
      <c r="E658" s="825"/>
      <c r="F658" s="823"/>
      <c r="G658" s="896"/>
      <c r="H658" s="901"/>
      <c r="I658" s="901"/>
      <c r="J658" s="901"/>
      <c r="K658" s="901"/>
      <c r="L658" s="826"/>
      <c r="M658" s="826"/>
      <c r="N658" s="826"/>
      <c r="O658" s="827"/>
    </row>
    <row r="659" spans="1:15" x14ac:dyDescent="0.25">
      <c r="B659" s="1127" t="s">
        <v>1396</v>
      </c>
      <c r="C659" s="1127"/>
      <c r="D659" s="1127"/>
      <c r="E659" s="1127"/>
      <c r="F659" s="1127"/>
      <c r="G659" s="1127"/>
      <c r="H659" s="1127"/>
      <c r="I659" s="1127"/>
      <c r="J659" s="1127"/>
      <c r="K659" s="1127"/>
      <c r="L659" s="1127"/>
      <c r="M659" s="1127"/>
      <c r="N659" s="1127"/>
      <c r="O659" s="1127"/>
    </row>
    <row r="660" spans="1:15" x14ac:dyDescent="0.25">
      <c r="B660" s="854" t="s">
        <v>1582</v>
      </c>
      <c r="C660" s="1041"/>
      <c r="D660" s="855"/>
      <c r="E660" s="855"/>
      <c r="F660" s="855"/>
      <c r="G660" s="855"/>
      <c r="H660" s="856"/>
      <c r="I660" s="856"/>
      <c r="J660" s="856"/>
      <c r="K660" s="856"/>
      <c r="L660" s="856"/>
      <c r="M660" s="856"/>
      <c r="N660" s="856"/>
      <c r="O660" s="857"/>
    </row>
    <row r="661" spans="1:15" s="800" customFormat="1" ht="45" x14ac:dyDescent="0.25">
      <c r="B661" s="1122" t="s">
        <v>971</v>
      </c>
      <c r="C661" s="1085" t="s">
        <v>939</v>
      </c>
      <c r="D661" s="1085" t="s">
        <v>1025</v>
      </c>
      <c r="E661" s="1124" t="s">
        <v>1026</v>
      </c>
      <c r="F661" s="1085" t="s">
        <v>1027</v>
      </c>
      <c r="G661" s="1120" t="s">
        <v>1028</v>
      </c>
      <c r="H661" s="801" t="s">
        <v>1868</v>
      </c>
      <c r="I661" s="802" t="s">
        <v>1839</v>
      </c>
      <c r="J661" s="801" t="s">
        <v>1868</v>
      </c>
      <c r="K661" s="1128" t="s">
        <v>1957</v>
      </c>
      <c r="L661" s="1128" t="s">
        <v>1956</v>
      </c>
      <c r="M661" s="802" t="s">
        <v>1905</v>
      </c>
      <c r="N661" s="1128" t="s">
        <v>1825</v>
      </c>
      <c r="O661" s="835" t="s">
        <v>1856</v>
      </c>
    </row>
    <row r="662" spans="1:15" s="800" customFormat="1" x14ac:dyDescent="0.25">
      <c r="B662" s="1123"/>
      <c r="C662" s="1086"/>
      <c r="D662" s="1086"/>
      <c r="E662" s="1125"/>
      <c r="F662" s="1086"/>
      <c r="G662" s="1121"/>
      <c r="H662" s="803"/>
      <c r="I662" s="803" t="s">
        <v>940</v>
      </c>
      <c r="J662" s="803"/>
      <c r="K662" s="1129"/>
      <c r="L662" s="1129"/>
      <c r="M662" s="803" t="s">
        <v>940</v>
      </c>
      <c r="N662" s="1129"/>
      <c r="O662" s="804"/>
    </row>
    <row r="663" spans="1:15" x14ac:dyDescent="0.25">
      <c r="A663" s="836" t="s">
        <v>315</v>
      </c>
      <c r="B663" s="806" t="s">
        <v>24</v>
      </c>
      <c r="C663" s="966" t="s">
        <v>290</v>
      </c>
      <c r="D663" s="807" t="s">
        <v>1</v>
      </c>
      <c r="E663" s="883">
        <v>0</v>
      </c>
      <c r="F663" s="806">
        <v>23540000</v>
      </c>
      <c r="G663" s="809" t="s">
        <v>266</v>
      </c>
      <c r="H663" s="810">
        <v>46810733</v>
      </c>
      <c r="I663" s="810">
        <v>110176130</v>
      </c>
      <c r="J663" s="810">
        <v>46810733</v>
      </c>
      <c r="K663" s="810">
        <f>M663</f>
        <v>115176130</v>
      </c>
      <c r="L663" s="810"/>
      <c r="M663" s="810">
        <v>115176130</v>
      </c>
      <c r="N663" s="810"/>
      <c r="O663" s="885"/>
    </row>
    <row r="664" spans="1:15" x14ac:dyDescent="0.25">
      <c r="A664" s="836" t="s">
        <v>315</v>
      </c>
      <c r="B664" s="809" t="s">
        <v>25</v>
      </c>
      <c r="C664" s="1039" t="s">
        <v>59</v>
      </c>
      <c r="D664" s="865" t="s">
        <v>1806</v>
      </c>
      <c r="E664" s="883">
        <v>0</v>
      </c>
      <c r="F664" s="806">
        <v>23510200</v>
      </c>
      <c r="G664" s="809" t="s">
        <v>266</v>
      </c>
      <c r="H664" s="815">
        <v>1000000</v>
      </c>
      <c r="I664" s="815">
        <v>8000000</v>
      </c>
      <c r="J664" s="815">
        <v>1000000</v>
      </c>
      <c r="K664" s="815">
        <f>M664</f>
        <v>8000000</v>
      </c>
      <c r="L664" s="815"/>
      <c r="M664" s="815">
        <v>8000000</v>
      </c>
      <c r="N664" s="815"/>
      <c r="O664" s="811"/>
    </row>
    <row r="665" spans="1:15" s="816" customFormat="1" x14ac:dyDescent="0.25">
      <c r="A665" s="836" t="s">
        <v>315</v>
      </c>
      <c r="B665" s="806" t="s">
        <v>3</v>
      </c>
      <c r="C665" s="1039" t="s">
        <v>4</v>
      </c>
      <c r="D665" s="865" t="s">
        <v>1806</v>
      </c>
      <c r="E665" s="883">
        <v>0</v>
      </c>
      <c r="F665" s="806">
        <v>23510200</v>
      </c>
      <c r="G665" s="809" t="s">
        <v>266</v>
      </c>
      <c r="H665" s="815">
        <v>500000</v>
      </c>
      <c r="I665" s="815">
        <v>3800000</v>
      </c>
      <c r="J665" s="815">
        <v>500000</v>
      </c>
      <c r="K665" s="815">
        <f t="shared" ref="K665:K673" si="45">M665</f>
        <v>3800000</v>
      </c>
      <c r="L665" s="815"/>
      <c r="M665" s="815">
        <v>3800000</v>
      </c>
      <c r="N665" s="815"/>
      <c r="O665" s="811"/>
    </row>
    <row r="666" spans="1:15" x14ac:dyDescent="0.25">
      <c r="A666" s="836" t="s">
        <v>315</v>
      </c>
      <c r="B666" s="806" t="s">
        <v>85</v>
      </c>
      <c r="C666" s="1039" t="s">
        <v>86</v>
      </c>
      <c r="D666" s="865" t="s">
        <v>1806</v>
      </c>
      <c r="E666" s="883">
        <v>0</v>
      </c>
      <c r="F666" s="806">
        <v>23510200</v>
      </c>
      <c r="G666" s="809" t="s">
        <v>266</v>
      </c>
      <c r="H666" s="815">
        <v>500000</v>
      </c>
      <c r="I666" s="815">
        <v>1450000</v>
      </c>
      <c r="J666" s="815">
        <v>500000</v>
      </c>
      <c r="K666" s="815">
        <f t="shared" si="45"/>
        <v>1450000</v>
      </c>
      <c r="L666" s="815"/>
      <c r="M666" s="815">
        <v>1450000</v>
      </c>
      <c r="N666" s="815"/>
      <c r="O666" s="811"/>
    </row>
    <row r="667" spans="1:15" x14ac:dyDescent="0.25">
      <c r="A667" s="836" t="s">
        <v>315</v>
      </c>
      <c r="B667" s="806" t="s">
        <v>52</v>
      </c>
      <c r="C667" s="1039" t="s">
        <v>53</v>
      </c>
      <c r="D667" s="865" t="s">
        <v>1806</v>
      </c>
      <c r="E667" s="883">
        <v>0</v>
      </c>
      <c r="F667" s="806">
        <v>23510200</v>
      </c>
      <c r="G667" s="809" t="s">
        <v>266</v>
      </c>
      <c r="H667" s="815">
        <v>42950000</v>
      </c>
      <c r="I667" s="815">
        <v>25000000</v>
      </c>
      <c r="J667" s="815">
        <v>42950000</v>
      </c>
      <c r="K667" s="815">
        <f t="shared" si="45"/>
        <v>50000000</v>
      </c>
      <c r="L667" s="815"/>
      <c r="M667" s="815">
        <v>50000000</v>
      </c>
      <c r="N667" s="815"/>
      <c r="O667" s="811"/>
    </row>
    <row r="668" spans="1:15" s="816" customFormat="1" x14ac:dyDescent="0.25">
      <c r="A668" s="836" t="s">
        <v>315</v>
      </c>
      <c r="B668" s="806" t="s">
        <v>32</v>
      </c>
      <c r="C668" s="1039" t="s">
        <v>33</v>
      </c>
      <c r="D668" s="865" t="s">
        <v>1806</v>
      </c>
      <c r="E668" s="883">
        <v>0</v>
      </c>
      <c r="F668" s="806">
        <v>23510200</v>
      </c>
      <c r="G668" s="809" t="s">
        <v>266</v>
      </c>
      <c r="H668" s="815">
        <v>0</v>
      </c>
      <c r="I668" s="815">
        <v>4500000</v>
      </c>
      <c r="J668" s="815">
        <v>0</v>
      </c>
      <c r="K668" s="815">
        <f t="shared" si="45"/>
        <v>4500000</v>
      </c>
      <c r="L668" s="815"/>
      <c r="M668" s="815">
        <v>4500000</v>
      </c>
      <c r="N668" s="815"/>
      <c r="O668" s="811"/>
    </row>
    <row r="669" spans="1:15" x14ac:dyDescent="0.25">
      <c r="A669" s="836" t="s">
        <v>315</v>
      </c>
      <c r="B669" s="806" t="s">
        <v>34</v>
      </c>
      <c r="C669" s="1039" t="s">
        <v>761</v>
      </c>
      <c r="D669" s="865" t="s">
        <v>1806</v>
      </c>
      <c r="E669" s="883">
        <v>0</v>
      </c>
      <c r="F669" s="806">
        <v>23510200</v>
      </c>
      <c r="G669" s="809" t="s">
        <v>266</v>
      </c>
      <c r="H669" s="815"/>
      <c r="I669" s="815">
        <v>200000</v>
      </c>
      <c r="J669" s="815"/>
      <c r="K669" s="815">
        <f t="shared" si="45"/>
        <v>200000</v>
      </c>
      <c r="L669" s="815"/>
      <c r="M669" s="815">
        <v>200000</v>
      </c>
      <c r="N669" s="815"/>
      <c r="O669" s="811"/>
    </row>
    <row r="670" spans="1:15" x14ac:dyDescent="0.25">
      <c r="A670" s="836" t="s">
        <v>315</v>
      </c>
      <c r="B670" s="806" t="s">
        <v>13</v>
      </c>
      <c r="C670" s="1039" t="s">
        <v>14</v>
      </c>
      <c r="D670" s="865" t="s">
        <v>1806</v>
      </c>
      <c r="E670" s="883">
        <v>0</v>
      </c>
      <c r="F670" s="806">
        <v>23510200</v>
      </c>
      <c r="G670" s="809" t="s">
        <v>266</v>
      </c>
      <c r="H670" s="815"/>
      <c r="I670" s="815">
        <v>450000</v>
      </c>
      <c r="J670" s="815"/>
      <c r="K670" s="815">
        <f t="shared" si="45"/>
        <v>450000</v>
      </c>
      <c r="L670" s="815"/>
      <c r="M670" s="815">
        <v>450000</v>
      </c>
      <c r="N670" s="815"/>
      <c r="O670" s="811"/>
    </row>
    <row r="671" spans="1:15" x14ac:dyDescent="0.25">
      <c r="A671" s="836" t="s">
        <v>315</v>
      </c>
      <c r="B671" s="806" t="s">
        <v>15</v>
      </c>
      <c r="C671" s="1039" t="s">
        <v>436</v>
      </c>
      <c r="D671" s="865" t="s">
        <v>1806</v>
      </c>
      <c r="E671" s="883">
        <v>0</v>
      </c>
      <c r="F671" s="806">
        <v>23510200</v>
      </c>
      <c r="G671" s="809" t="s">
        <v>266</v>
      </c>
      <c r="H671" s="815">
        <v>500000</v>
      </c>
      <c r="I671" s="815">
        <v>1400000</v>
      </c>
      <c r="J671" s="815">
        <v>500000</v>
      </c>
      <c r="K671" s="815">
        <f t="shared" si="45"/>
        <v>1000000</v>
      </c>
      <c r="L671" s="815"/>
      <c r="M671" s="815">
        <v>1000000</v>
      </c>
      <c r="N671" s="815"/>
      <c r="O671" s="811"/>
    </row>
    <row r="672" spans="1:15" x14ac:dyDescent="0.25">
      <c r="A672" s="836" t="s">
        <v>315</v>
      </c>
      <c r="B672" s="806" t="s">
        <v>19</v>
      </c>
      <c r="C672" s="1039" t="s">
        <v>20</v>
      </c>
      <c r="D672" s="865" t="s">
        <v>1806</v>
      </c>
      <c r="E672" s="883">
        <v>0</v>
      </c>
      <c r="F672" s="806">
        <v>23510200</v>
      </c>
      <c r="G672" s="809" t="s">
        <v>266</v>
      </c>
      <c r="H672" s="815"/>
      <c r="I672" s="815">
        <v>100000</v>
      </c>
      <c r="J672" s="815"/>
      <c r="K672" s="815">
        <f t="shared" si="45"/>
        <v>100000</v>
      </c>
      <c r="L672" s="815"/>
      <c r="M672" s="815">
        <v>100000</v>
      </c>
      <c r="N672" s="815"/>
      <c r="O672" s="811"/>
    </row>
    <row r="673" spans="1:15" x14ac:dyDescent="0.25">
      <c r="A673" s="836" t="s">
        <v>315</v>
      </c>
      <c r="B673" s="806" t="s">
        <v>37</v>
      </c>
      <c r="C673" s="1039" t="s">
        <v>38</v>
      </c>
      <c r="D673" s="865" t="s">
        <v>1806</v>
      </c>
      <c r="E673" s="883">
        <v>0</v>
      </c>
      <c r="F673" s="806">
        <v>23510200</v>
      </c>
      <c r="G673" s="809" t="s">
        <v>266</v>
      </c>
      <c r="H673" s="815">
        <v>1000000</v>
      </c>
      <c r="I673" s="815">
        <v>2400000</v>
      </c>
      <c r="J673" s="815">
        <v>1000000</v>
      </c>
      <c r="K673" s="815">
        <f t="shared" si="45"/>
        <v>1400000</v>
      </c>
      <c r="L673" s="815"/>
      <c r="M673" s="815">
        <v>1400000</v>
      </c>
      <c r="N673" s="815"/>
      <c r="O673" s="811"/>
    </row>
    <row r="674" spans="1:15" x14ac:dyDescent="0.25">
      <c r="A674" s="836" t="s">
        <v>315</v>
      </c>
      <c r="B674" s="838"/>
      <c r="C674" s="968" t="s">
        <v>312</v>
      </c>
      <c r="D674" s="839"/>
      <c r="E674" s="840"/>
      <c r="F674" s="838"/>
      <c r="G674" s="895"/>
      <c r="H674" s="881">
        <f>SUM(H664:H673)</f>
        <v>46450000</v>
      </c>
      <c r="I674" s="821">
        <f>SUM(I664:I673)</f>
        <v>47300000</v>
      </c>
      <c r="J674" s="881">
        <f>SUM(J664:J673)</f>
        <v>46450000</v>
      </c>
      <c r="K674" s="881">
        <f>SUM(K664:K673)</f>
        <v>70900000</v>
      </c>
      <c r="L674" s="821"/>
      <c r="M674" s="821">
        <f>SUM(M664:M673)</f>
        <v>70900000</v>
      </c>
      <c r="N674" s="821"/>
      <c r="O674" s="822"/>
    </row>
    <row r="675" spans="1:15" s="887" customFormat="1" x14ac:dyDescent="0.25">
      <c r="B675" s="891"/>
      <c r="C675" s="1043"/>
      <c r="D675" s="891"/>
      <c r="E675" s="892"/>
      <c r="F675" s="891"/>
      <c r="G675" s="893"/>
      <c r="H675" s="894"/>
      <c r="I675" s="894"/>
      <c r="J675" s="894"/>
      <c r="K675" s="894"/>
      <c r="L675" s="879"/>
      <c r="M675" s="879"/>
      <c r="N675" s="879"/>
      <c r="O675" s="880"/>
    </row>
    <row r="676" spans="1:15" s="887" customFormat="1" x14ac:dyDescent="0.25">
      <c r="B676" s="891"/>
      <c r="C676" s="1043"/>
      <c r="D676" s="891"/>
      <c r="E676" s="892"/>
      <c r="F676" s="891"/>
      <c r="G676" s="893"/>
      <c r="H676" s="894"/>
      <c r="I676" s="894"/>
      <c r="J676" s="894"/>
      <c r="K676" s="894"/>
      <c r="L676" s="879"/>
      <c r="M676" s="879"/>
      <c r="N676" s="879"/>
      <c r="O676" s="880"/>
    </row>
    <row r="677" spans="1:15" x14ac:dyDescent="0.25">
      <c r="B677" s="1127" t="s">
        <v>1397</v>
      </c>
      <c r="C677" s="1127"/>
      <c r="D677" s="1127"/>
      <c r="E677" s="1127"/>
      <c r="F677" s="1127"/>
      <c r="G677" s="1127"/>
      <c r="H677" s="1127"/>
      <c r="I677" s="1127"/>
      <c r="J677" s="1127"/>
      <c r="K677" s="1127"/>
      <c r="L677" s="1127"/>
      <c r="M677" s="1127"/>
      <c r="N677" s="1127"/>
      <c r="O677" s="1127"/>
    </row>
    <row r="678" spans="1:15" x14ac:dyDescent="0.25">
      <c r="B678" s="854" t="s">
        <v>1582</v>
      </c>
      <c r="C678" s="1041"/>
      <c r="D678" s="855"/>
      <c r="E678" s="855"/>
      <c r="F678" s="855"/>
      <c r="G678" s="855"/>
      <c r="H678" s="856"/>
      <c r="I678" s="856"/>
      <c r="J678" s="856"/>
      <c r="K678" s="856"/>
      <c r="L678" s="856"/>
      <c r="M678" s="856"/>
      <c r="N678" s="856"/>
      <c r="O678" s="857"/>
    </row>
    <row r="679" spans="1:15" s="800" customFormat="1" ht="45" x14ac:dyDescent="0.25">
      <c r="B679" s="1122" t="s">
        <v>971</v>
      </c>
      <c r="C679" s="1085" t="s">
        <v>939</v>
      </c>
      <c r="D679" s="1085" t="s">
        <v>1025</v>
      </c>
      <c r="E679" s="1124" t="s">
        <v>1026</v>
      </c>
      <c r="F679" s="1085" t="s">
        <v>1027</v>
      </c>
      <c r="G679" s="1120" t="s">
        <v>1028</v>
      </c>
      <c r="H679" s="801" t="s">
        <v>1868</v>
      </c>
      <c r="I679" s="802" t="s">
        <v>1839</v>
      </c>
      <c r="J679" s="801" t="s">
        <v>1868</v>
      </c>
      <c r="K679" s="1128" t="s">
        <v>1957</v>
      </c>
      <c r="L679" s="1128" t="s">
        <v>1956</v>
      </c>
      <c r="M679" s="802" t="s">
        <v>1905</v>
      </c>
      <c r="N679" s="1128" t="s">
        <v>1825</v>
      </c>
      <c r="O679" s="835" t="s">
        <v>1856</v>
      </c>
    </row>
    <row r="680" spans="1:15" s="800" customFormat="1" x14ac:dyDescent="0.25">
      <c r="B680" s="1123"/>
      <c r="C680" s="1086"/>
      <c r="D680" s="1086"/>
      <c r="E680" s="1125"/>
      <c r="F680" s="1086"/>
      <c r="G680" s="1121"/>
      <c r="H680" s="803"/>
      <c r="I680" s="803"/>
      <c r="J680" s="803"/>
      <c r="K680" s="1129"/>
      <c r="L680" s="1129"/>
      <c r="M680" s="803" t="s">
        <v>940</v>
      </c>
      <c r="N680" s="1129"/>
      <c r="O680" s="804"/>
    </row>
    <row r="681" spans="1:15" s="887" customFormat="1" ht="30" x14ac:dyDescent="0.25">
      <c r="A681" s="836" t="s">
        <v>315</v>
      </c>
      <c r="B681" s="863" t="s">
        <v>253</v>
      </c>
      <c r="C681" s="967" t="s">
        <v>238</v>
      </c>
      <c r="D681" s="865" t="s">
        <v>1806</v>
      </c>
      <c r="E681" s="883">
        <v>0</v>
      </c>
      <c r="F681" s="863" t="s">
        <v>27</v>
      </c>
      <c r="G681" s="866" t="s">
        <v>235</v>
      </c>
      <c r="H681" s="867"/>
      <c r="I681" s="867">
        <v>240000000</v>
      </c>
      <c r="J681" s="867"/>
      <c r="K681" s="867">
        <f>M681</f>
        <v>170000000</v>
      </c>
      <c r="L681" s="867"/>
      <c r="M681" s="867">
        <v>170000000</v>
      </c>
      <c r="N681" s="867"/>
      <c r="O681" s="868" t="s">
        <v>2121</v>
      </c>
    </row>
    <row r="682" spans="1:15" s="887" customFormat="1" x14ac:dyDescent="0.25">
      <c r="A682" s="836" t="s">
        <v>315</v>
      </c>
      <c r="B682" s="863" t="s">
        <v>161</v>
      </c>
      <c r="C682" s="967" t="s">
        <v>233</v>
      </c>
      <c r="D682" s="865" t="s">
        <v>1806</v>
      </c>
      <c r="E682" s="883">
        <v>0</v>
      </c>
      <c r="F682" s="863" t="s">
        <v>27</v>
      </c>
      <c r="G682" s="866" t="s">
        <v>235</v>
      </c>
      <c r="H682" s="867"/>
      <c r="I682" s="867">
        <v>20000000</v>
      </c>
      <c r="J682" s="867"/>
      <c r="K682" s="867">
        <f t="shared" ref="K682:K686" si="46">M682</f>
        <v>20000000</v>
      </c>
      <c r="L682" s="867"/>
      <c r="M682" s="867">
        <v>20000000</v>
      </c>
      <c r="N682" s="867"/>
      <c r="O682" s="868"/>
    </row>
    <row r="683" spans="1:15" s="887" customFormat="1" x14ac:dyDescent="0.25">
      <c r="A683" s="836" t="s">
        <v>315</v>
      </c>
      <c r="B683" s="865" t="s">
        <v>158</v>
      </c>
      <c r="C683" s="967" t="s">
        <v>366</v>
      </c>
      <c r="D683" s="865" t="s">
        <v>1806</v>
      </c>
      <c r="E683" s="883">
        <v>0</v>
      </c>
      <c r="F683" s="863" t="s">
        <v>27</v>
      </c>
      <c r="G683" s="866" t="s">
        <v>235</v>
      </c>
      <c r="H683" s="867"/>
      <c r="I683" s="867">
        <v>200000000</v>
      </c>
      <c r="J683" s="867"/>
      <c r="K683" s="867">
        <f t="shared" si="46"/>
        <v>110000000</v>
      </c>
      <c r="L683" s="867"/>
      <c r="M683" s="867">
        <v>110000000</v>
      </c>
      <c r="N683" s="867"/>
      <c r="O683" s="868" t="s">
        <v>2117</v>
      </c>
    </row>
    <row r="684" spans="1:15" s="887" customFormat="1" x14ac:dyDescent="0.25">
      <c r="A684" s="836" t="s">
        <v>315</v>
      </c>
      <c r="B684" s="863" t="s">
        <v>206</v>
      </c>
      <c r="C684" s="967" t="s">
        <v>1863</v>
      </c>
      <c r="D684" s="865" t="s">
        <v>1806</v>
      </c>
      <c r="E684" s="883">
        <v>0</v>
      </c>
      <c r="F684" s="863" t="s">
        <v>27</v>
      </c>
      <c r="G684" s="866" t="s">
        <v>235</v>
      </c>
      <c r="H684" s="867">
        <v>8220000</v>
      </c>
      <c r="I684" s="867">
        <v>10000000</v>
      </c>
      <c r="J684" s="867">
        <v>8220000</v>
      </c>
      <c r="K684" s="867">
        <f t="shared" si="46"/>
        <v>10000000</v>
      </c>
      <c r="L684" s="867"/>
      <c r="M684" s="867">
        <v>10000000</v>
      </c>
      <c r="N684" s="867"/>
      <c r="O684" s="868"/>
    </row>
    <row r="685" spans="1:15" s="887" customFormat="1" x14ac:dyDescent="0.25">
      <c r="A685" s="836" t="s">
        <v>315</v>
      </c>
      <c r="B685" s="865" t="s">
        <v>469</v>
      </c>
      <c r="C685" s="967" t="s">
        <v>162</v>
      </c>
      <c r="D685" s="865" t="s">
        <v>1806</v>
      </c>
      <c r="E685" s="883">
        <v>0</v>
      </c>
      <c r="F685" s="863" t="s">
        <v>27</v>
      </c>
      <c r="G685" s="866" t="s">
        <v>235</v>
      </c>
      <c r="H685" s="867"/>
      <c r="I685" s="867">
        <v>30000000</v>
      </c>
      <c r="J685" s="867"/>
      <c r="K685" s="867">
        <f t="shared" si="46"/>
        <v>10000000</v>
      </c>
      <c r="L685" s="867"/>
      <c r="M685" s="867">
        <v>10000000</v>
      </c>
      <c r="N685" s="867"/>
      <c r="O685" s="868"/>
    </row>
    <row r="686" spans="1:15" s="887" customFormat="1" x14ac:dyDescent="0.25">
      <c r="A686" s="836" t="s">
        <v>315</v>
      </c>
      <c r="B686" s="865" t="s">
        <v>468</v>
      </c>
      <c r="C686" s="967" t="s">
        <v>466</v>
      </c>
      <c r="D686" s="865" t="s">
        <v>1806</v>
      </c>
      <c r="E686" s="883">
        <v>0</v>
      </c>
      <c r="F686" s="863" t="s">
        <v>27</v>
      </c>
      <c r="G686" s="866" t="s">
        <v>235</v>
      </c>
      <c r="H686" s="867">
        <v>9000000</v>
      </c>
      <c r="I686" s="867">
        <v>30000000</v>
      </c>
      <c r="J686" s="867">
        <v>9000000</v>
      </c>
      <c r="K686" s="867">
        <f t="shared" si="46"/>
        <v>25000000</v>
      </c>
      <c r="L686" s="867"/>
      <c r="M686" s="867">
        <v>25000000</v>
      </c>
      <c r="N686" s="867"/>
      <c r="O686" s="868" t="s">
        <v>2118</v>
      </c>
    </row>
    <row r="687" spans="1:15" s="887" customFormat="1" x14ac:dyDescent="0.25">
      <c r="A687" s="836" t="s">
        <v>315</v>
      </c>
      <c r="B687" s="888"/>
      <c r="C687" s="1042" t="s">
        <v>26</v>
      </c>
      <c r="D687" s="888"/>
      <c r="E687" s="889"/>
      <c r="F687" s="888"/>
      <c r="G687" s="890"/>
      <c r="H687" s="872">
        <f>SUM(H681:H686)</f>
        <v>17220000</v>
      </c>
      <c r="I687" s="872">
        <f>SUM(I681:I686)</f>
        <v>530000000</v>
      </c>
      <c r="J687" s="872">
        <f>SUM(J681:J686)</f>
        <v>17220000</v>
      </c>
      <c r="K687" s="872">
        <f>SUM(K681:K686)</f>
        <v>345000000</v>
      </c>
      <c r="L687" s="872"/>
      <c r="M687" s="872">
        <f>SUM(M681:M686)</f>
        <v>345000000</v>
      </c>
      <c r="N687" s="872"/>
      <c r="O687" s="884"/>
    </row>
    <row r="688" spans="1:15" s="887" customFormat="1" x14ac:dyDescent="0.25">
      <c r="A688" s="836"/>
      <c r="B688" s="891"/>
      <c r="C688" s="1043"/>
      <c r="D688" s="891"/>
      <c r="E688" s="892"/>
      <c r="F688" s="891"/>
      <c r="G688" s="893"/>
      <c r="H688" s="879"/>
      <c r="I688" s="879"/>
      <c r="J688" s="879"/>
      <c r="K688" s="879"/>
      <c r="L688" s="879"/>
      <c r="M688" s="879"/>
      <c r="N688" s="879"/>
      <c r="O688" s="880"/>
    </row>
    <row r="689" spans="1:15" s="887" customFormat="1" x14ac:dyDescent="0.25">
      <c r="A689" s="836"/>
      <c r="B689" s="891"/>
      <c r="C689" s="1043"/>
      <c r="D689" s="891"/>
      <c r="E689" s="892"/>
      <c r="F689" s="891"/>
      <c r="G689" s="893"/>
      <c r="H689" s="879"/>
      <c r="I689" s="879"/>
      <c r="J689" s="879"/>
      <c r="K689" s="879"/>
      <c r="L689" s="879"/>
      <c r="M689" s="879"/>
      <c r="N689" s="879"/>
      <c r="O689" s="880"/>
    </row>
    <row r="690" spans="1:15" x14ac:dyDescent="0.25">
      <c r="B690" s="1127" t="s">
        <v>1396</v>
      </c>
      <c r="C690" s="1127"/>
      <c r="D690" s="1127"/>
      <c r="E690" s="1127"/>
      <c r="F690" s="1127"/>
      <c r="G690" s="1127"/>
      <c r="H690" s="1127"/>
      <c r="I690" s="1127"/>
      <c r="J690" s="1127"/>
      <c r="K690" s="1127"/>
      <c r="L690" s="1127"/>
      <c r="M690" s="1127"/>
      <c r="N690" s="1127"/>
      <c r="O690" s="1127"/>
    </row>
    <row r="691" spans="1:15" x14ac:dyDescent="0.25">
      <c r="B691" s="854" t="s">
        <v>1581</v>
      </c>
      <c r="C691" s="1041"/>
      <c r="D691" s="855"/>
      <c r="E691" s="855"/>
      <c r="F691" s="855"/>
      <c r="G691" s="855"/>
      <c r="H691" s="856"/>
      <c r="I691" s="856"/>
      <c r="J691" s="856"/>
      <c r="K691" s="856"/>
      <c r="L691" s="856"/>
      <c r="M691" s="856"/>
      <c r="N691" s="856"/>
      <c r="O691" s="857"/>
    </row>
    <row r="692" spans="1:15" s="800" customFormat="1" ht="45" x14ac:dyDescent="0.25">
      <c r="B692" s="1122" t="s">
        <v>971</v>
      </c>
      <c r="C692" s="1085" t="s">
        <v>939</v>
      </c>
      <c r="D692" s="1085" t="s">
        <v>1025</v>
      </c>
      <c r="E692" s="1124" t="s">
        <v>1026</v>
      </c>
      <c r="F692" s="1085" t="s">
        <v>1027</v>
      </c>
      <c r="G692" s="1120" t="s">
        <v>1028</v>
      </c>
      <c r="H692" s="801" t="s">
        <v>1868</v>
      </c>
      <c r="I692" s="802" t="s">
        <v>1839</v>
      </c>
      <c r="J692" s="801" t="s">
        <v>1868</v>
      </c>
      <c r="K692" s="1128" t="s">
        <v>1957</v>
      </c>
      <c r="L692" s="1128" t="s">
        <v>1956</v>
      </c>
      <c r="M692" s="802" t="s">
        <v>1905</v>
      </c>
      <c r="N692" s="1128" t="s">
        <v>1825</v>
      </c>
      <c r="O692" s="835" t="s">
        <v>1856</v>
      </c>
    </row>
    <row r="693" spans="1:15" s="800" customFormat="1" x14ac:dyDescent="0.25">
      <c r="B693" s="1123"/>
      <c r="C693" s="1086"/>
      <c r="D693" s="1086"/>
      <c r="E693" s="1125"/>
      <c r="F693" s="1086"/>
      <c r="G693" s="1121"/>
      <c r="H693" s="803"/>
      <c r="I693" s="803" t="s">
        <v>940</v>
      </c>
      <c r="J693" s="803"/>
      <c r="K693" s="1129"/>
      <c r="L693" s="1129"/>
      <c r="M693" s="803" t="s">
        <v>940</v>
      </c>
      <c r="N693" s="1129"/>
      <c r="O693" s="804"/>
    </row>
    <row r="694" spans="1:15" x14ac:dyDescent="0.25">
      <c r="A694" s="836" t="s">
        <v>318</v>
      </c>
      <c r="B694" s="806" t="s">
        <v>24</v>
      </c>
      <c r="C694" s="966" t="s">
        <v>290</v>
      </c>
      <c r="D694" s="807" t="s">
        <v>1</v>
      </c>
      <c r="E694" s="883">
        <v>0</v>
      </c>
      <c r="F694" s="806" t="s">
        <v>27</v>
      </c>
      <c r="G694" s="809" t="s">
        <v>266</v>
      </c>
      <c r="H694" s="810">
        <v>44854502</v>
      </c>
      <c r="I694" s="810">
        <v>133342260</v>
      </c>
      <c r="J694" s="810">
        <v>44854502</v>
      </c>
      <c r="K694" s="810">
        <f>M694</f>
        <v>133342260</v>
      </c>
      <c r="L694" s="810"/>
      <c r="M694" s="810">
        <v>133342260</v>
      </c>
      <c r="N694" s="810"/>
      <c r="O694" s="885"/>
    </row>
    <row r="695" spans="1:15" x14ac:dyDescent="0.25">
      <c r="A695" s="836" t="s">
        <v>318</v>
      </c>
      <c r="B695" s="806" t="s">
        <v>2</v>
      </c>
      <c r="C695" s="1039" t="s">
        <v>60</v>
      </c>
      <c r="D695" s="865" t="s">
        <v>1807</v>
      </c>
      <c r="E695" s="883">
        <v>0</v>
      </c>
      <c r="F695" s="806">
        <v>23510200</v>
      </c>
      <c r="G695" s="809" t="s">
        <v>266</v>
      </c>
      <c r="H695" s="815"/>
      <c r="I695" s="815">
        <v>1284000</v>
      </c>
      <c r="J695" s="815"/>
      <c r="K695" s="815">
        <f>M695</f>
        <v>1284000</v>
      </c>
      <c r="L695" s="815"/>
      <c r="M695" s="815">
        <v>1284000</v>
      </c>
      <c r="N695" s="815"/>
      <c r="O695" s="811"/>
    </row>
    <row r="696" spans="1:15" s="816" customFormat="1" x14ac:dyDescent="0.25">
      <c r="A696" s="836" t="s">
        <v>318</v>
      </c>
      <c r="B696" s="806" t="s">
        <v>3</v>
      </c>
      <c r="C696" s="1039" t="s">
        <v>4</v>
      </c>
      <c r="D696" s="865" t="s">
        <v>1807</v>
      </c>
      <c r="E696" s="883">
        <v>0</v>
      </c>
      <c r="F696" s="806">
        <v>23510200</v>
      </c>
      <c r="G696" s="809" t="s">
        <v>266</v>
      </c>
      <c r="H696" s="815"/>
      <c r="I696" s="815">
        <v>84000</v>
      </c>
      <c r="J696" s="815"/>
      <c r="K696" s="815">
        <f t="shared" ref="K696:K704" si="47">M696</f>
        <v>84000</v>
      </c>
      <c r="L696" s="815"/>
      <c r="M696" s="815">
        <v>84000</v>
      </c>
      <c r="N696" s="815"/>
      <c r="O696" s="811"/>
    </row>
    <row r="697" spans="1:15" s="816" customFormat="1" x14ac:dyDescent="0.25">
      <c r="A697" s="836" t="s">
        <v>318</v>
      </c>
      <c r="B697" s="806" t="s">
        <v>85</v>
      </c>
      <c r="C697" s="1039" t="s">
        <v>86</v>
      </c>
      <c r="D697" s="865" t="s">
        <v>1807</v>
      </c>
      <c r="E697" s="883">
        <v>0</v>
      </c>
      <c r="F697" s="806">
        <v>23510200</v>
      </c>
      <c r="G697" s="809" t="s">
        <v>266</v>
      </c>
      <c r="H697" s="815"/>
      <c r="I697" s="815">
        <v>156000</v>
      </c>
      <c r="J697" s="815"/>
      <c r="K697" s="815">
        <f t="shared" si="47"/>
        <v>156000</v>
      </c>
      <c r="L697" s="815"/>
      <c r="M697" s="815">
        <v>156000</v>
      </c>
      <c r="N697" s="815"/>
      <c r="O697" s="811"/>
    </row>
    <row r="698" spans="1:15" x14ac:dyDescent="0.25">
      <c r="A698" s="836" t="s">
        <v>318</v>
      </c>
      <c r="B698" s="806" t="s">
        <v>32</v>
      </c>
      <c r="C698" s="1039" t="s">
        <v>33</v>
      </c>
      <c r="D698" s="865" t="s">
        <v>1807</v>
      </c>
      <c r="E698" s="883">
        <v>0</v>
      </c>
      <c r="F698" s="806">
        <v>23510200</v>
      </c>
      <c r="G698" s="809" t="s">
        <v>266</v>
      </c>
      <c r="H698" s="815"/>
      <c r="I698" s="815">
        <v>185000</v>
      </c>
      <c r="J698" s="815"/>
      <c r="K698" s="815">
        <f t="shared" si="47"/>
        <v>185000</v>
      </c>
      <c r="L698" s="815"/>
      <c r="M698" s="815">
        <v>185000</v>
      </c>
      <c r="N698" s="815"/>
      <c r="O698" s="811"/>
    </row>
    <row r="699" spans="1:15" x14ac:dyDescent="0.25">
      <c r="A699" s="836" t="s">
        <v>318</v>
      </c>
      <c r="B699" s="806" t="s">
        <v>11</v>
      </c>
      <c r="C699" s="1039" t="s">
        <v>12</v>
      </c>
      <c r="D699" s="865" t="s">
        <v>1807</v>
      </c>
      <c r="E699" s="883">
        <v>0</v>
      </c>
      <c r="F699" s="806">
        <v>23510200</v>
      </c>
      <c r="G699" s="809" t="s">
        <v>266</v>
      </c>
      <c r="H699" s="815"/>
      <c r="I699" s="815">
        <v>9122000</v>
      </c>
      <c r="J699" s="815"/>
      <c r="K699" s="815">
        <f t="shared" si="47"/>
        <v>9122000</v>
      </c>
      <c r="L699" s="815"/>
      <c r="M699" s="815">
        <v>9122000</v>
      </c>
      <c r="N699" s="815"/>
      <c r="O699" s="811"/>
    </row>
    <row r="700" spans="1:15" x14ac:dyDescent="0.25">
      <c r="A700" s="836" t="s">
        <v>318</v>
      </c>
      <c r="B700" s="806" t="s">
        <v>103</v>
      </c>
      <c r="C700" s="1039" t="s">
        <v>129</v>
      </c>
      <c r="D700" s="865" t="s">
        <v>1807</v>
      </c>
      <c r="E700" s="883">
        <v>0</v>
      </c>
      <c r="F700" s="806">
        <v>23510200</v>
      </c>
      <c r="G700" s="809" t="s">
        <v>266</v>
      </c>
      <c r="H700" s="815"/>
      <c r="I700" s="815">
        <v>5000000</v>
      </c>
      <c r="J700" s="815"/>
      <c r="K700" s="815">
        <f t="shared" si="47"/>
        <v>5000000</v>
      </c>
      <c r="L700" s="815"/>
      <c r="M700" s="815">
        <v>5000000</v>
      </c>
      <c r="N700" s="815"/>
      <c r="O700" s="811"/>
    </row>
    <row r="701" spans="1:15" x14ac:dyDescent="0.25">
      <c r="A701" s="836" t="s">
        <v>318</v>
      </c>
      <c r="B701" s="806" t="s">
        <v>15</v>
      </c>
      <c r="C701" s="1039" t="s">
        <v>436</v>
      </c>
      <c r="D701" s="865" t="s">
        <v>1807</v>
      </c>
      <c r="E701" s="883">
        <v>0</v>
      </c>
      <c r="F701" s="806">
        <v>23510200</v>
      </c>
      <c r="G701" s="809" t="s">
        <v>266</v>
      </c>
      <c r="H701" s="815"/>
      <c r="I701" s="815">
        <v>1308000</v>
      </c>
      <c r="J701" s="815"/>
      <c r="K701" s="815">
        <f t="shared" si="47"/>
        <v>1308000</v>
      </c>
      <c r="L701" s="815"/>
      <c r="M701" s="815">
        <v>1308000</v>
      </c>
      <c r="N701" s="815"/>
      <c r="O701" s="811"/>
    </row>
    <row r="702" spans="1:15" x14ac:dyDescent="0.25">
      <c r="A702" s="836" t="s">
        <v>318</v>
      </c>
      <c r="B702" s="806" t="s">
        <v>19</v>
      </c>
      <c r="C702" s="1039" t="s">
        <v>20</v>
      </c>
      <c r="D702" s="865" t="s">
        <v>1807</v>
      </c>
      <c r="E702" s="883">
        <v>0</v>
      </c>
      <c r="F702" s="806">
        <v>23510200</v>
      </c>
      <c r="G702" s="809" t="s">
        <v>266</v>
      </c>
      <c r="H702" s="815"/>
      <c r="I702" s="815">
        <v>141000</v>
      </c>
      <c r="J702" s="815"/>
      <c r="K702" s="815">
        <f t="shared" si="47"/>
        <v>141000</v>
      </c>
      <c r="L702" s="815"/>
      <c r="M702" s="815">
        <v>141000</v>
      </c>
      <c r="N702" s="815"/>
      <c r="O702" s="811"/>
    </row>
    <row r="703" spans="1:15" x14ac:dyDescent="0.25">
      <c r="A703" s="836" t="s">
        <v>318</v>
      </c>
      <c r="B703" s="806" t="s">
        <v>127</v>
      </c>
      <c r="C703" s="1039" t="s">
        <v>128</v>
      </c>
      <c r="D703" s="865" t="s">
        <v>1807</v>
      </c>
      <c r="E703" s="883">
        <v>0</v>
      </c>
      <c r="F703" s="806">
        <v>23510200</v>
      </c>
      <c r="G703" s="809" t="s">
        <v>266</v>
      </c>
      <c r="H703" s="815"/>
      <c r="I703" s="815">
        <v>3297000</v>
      </c>
      <c r="J703" s="815"/>
      <c r="K703" s="815">
        <f t="shared" si="47"/>
        <v>3297000</v>
      </c>
      <c r="L703" s="815"/>
      <c r="M703" s="815">
        <v>3297000</v>
      </c>
      <c r="N703" s="815"/>
      <c r="O703" s="811"/>
    </row>
    <row r="704" spans="1:15" x14ac:dyDescent="0.25">
      <c r="A704" s="836" t="s">
        <v>318</v>
      </c>
      <c r="B704" s="806" t="s">
        <v>37</v>
      </c>
      <c r="C704" s="1039" t="s">
        <v>38</v>
      </c>
      <c r="D704" s="865" t="s">
        <v>1807</v>
      </c>
      <c r="E704" s="883">
        <v>0</v>
      </c>
      <c r="F704" s="806">
        <v>23510200</v>
      </c>
      <c r="G704" s="809" t="s">
        <v>266</v>
      </c>
      <c r="H704" s="815"/>
      <c r="I704" s="815">
        <v>720000</v>
      </c>
      <c r="J704" s="815"/>
      <c r="K704" s="815">
        <f t="shared" si="47"/>
        <v>720000</v>
      </c>
      <c r="L704" s="815"/>
      <c r="M704" s="815">
        <v>720000</v>
      </c>
      <c r="N704" s="815"/>
      <c r="O704" s="811"/>
    </row>
    <row r="705" spans="1:15" x14ac:dyDescent="0.25">
      <c r="A705" s="836" t="s">
        <v>318</v>
      </c>
      <c r="B705" s="838"/>
      <c r="C705" s="968" t="s">
        <v>312</v>
      </c>
      <c r="D705" s="839"/>
      <c r="E705" s="840"/>
      <c r="F705" s="838"/>
      <c r="G705" s="895"/>
      <c r="H705" s="881">
        <v>2625000</v>
      </c>
      <c r="I705" s="821">
        <f>SUM(I695:I704)</f>
        <v>21297000</v>
      </c>
      <c r="J705" s="881">
        <v>2625000</v>
      </c>
      <c r="K705" s="881">
        <f>SUM(K695:K704)</f>
        <v>21297000</v>
      </c>
      <c r="L705" s="821"/>
      <c r="M705" s="821">
        <f>SUM(M695:M704)</f>
        <v>21297000</v>
      </c>
      <c r="N705" s="821"/>
      <c r="O705" s="822"/>
    </row>
    <row r="706" spans="1:15" s="887" customFormat="1" x14ac:dyDescent="0.25">
      <c r="B706" s="891"/>
      <c r="C706" s="1043"/>
      <c r="D706" s="891"/>
      <c r="E706" s="892"/>
      <c r="F706" s="891"/>
      <c r="G706" s="893"/>
      <c r="H706" s="894"/>
      <c r="I706" s="894"/>
      <c r="J706" s="894"/>
      <c r="K706" s="894"/>
      <c r="L706" s="879"/>
      <c r="M706" s="879"/>
      <c r="N706" s="879"/>
      <c r="O706" s="880"/>
    </row>
    <row r="707" spans="1:15" s="887" customFormat="1" x14ac:dyDescent="0.25">
      <c r="B707" s="891"/>
      <c r="C707" s="1043"/>
      <c r="D707" s="891"/>
      <c r="E707" s="892"/>
      <c r="F707" s="891"/>
      <c r="G707" s="893"/>
      <c r="H707" s="894"/>
      <c r="I707" s="894"/>
      <c r="J707" s="894"/>
      <c r="K707" s="894"/>
      <c r="L707" s="879"/>
      <c r="M707" s="879"/>
      <c r="N707" s="879"/>
      <c r="O707" s="880"/>
    </row>
    <row r="708" spans="1:15" x14ac:dyDescent="0.25">
      <c r="B708" s="1127" t="s">
        <v>1397</v>
      </c>
      <c r="C708" s="1127"/>
      <c r="D708" s="1127"/>
      <c r="E708" s="1127"/>
      <c r="F708" s="1127"/>
      <c r="G708" s="1127"/>
      <c r="H708" s="1127"/>
      <c r="I708" s="1127"/>
      <c r="J708" s="1127"/>
      <c r="K708" s="1127"/>
      <c r="L708" s="1127"/>
      <c r="M708" s="1127"/>
      <c r="N708" s="1127"/>
      <c r="O708" s="1127"/>
    </row>
    <row r="709" spans="1:15" x14ac:dyDescent="0.25">
      <c r="B709" s="854" t="s">
        <v>1581</v>
      </c>
      <c r="C709" s="1041"/>
      <c r="D709" s="855"/>
      <c r="E709" s="855"/>
      <c r="F709" s="855"/>
      <c r="G709" s="855"/>
      <c r="H709" s="856"/>
      <c r="I709" s="856"/>
      <c r="J709" s="856"/>
      <c r="K709" s="856"/>
      <c r="L709" s="856"/>
      <c r="M709" s="856"/>
      <c r="N709" s="856"/>
      <c r="O709" s="857"/>
    </row>
    <row r="710" spans="1:15" s="800" customFormat="1" ht="45" x14ac:dyDescent="0.25">
      <c r="B710" s="1122" t="s">
        <v>971</v>
      </c>
      <c r="C710" s="1085" t="s">
        <v>939</v>
      </c>
      <c r="D710" s="1085" t="s">
        <v>1025</v>
      </c>
      <c r="E710" s="1124" t="s">
        <v>1026</v>
      </c>
      <c r="F710" s="1085" t="s">
        <v>1027</v>
      </c>
      <c r="G710" s="1120" t="s">
        <v>1028</v>
      </c>
      <c r="H710" s="801" t="s">
        <v>1868</v>
      </c>
      <c r="I710" s="802" t="s">
        <v>1839</v>
      </c>
      <c r="J710" s="801" t="s">
        <v>1868</v>
      </c>
      <c r="K710" s="1128" t="s">
        <v>1957</v>
      </c>
      <c r="L710" s="1128" t="s">
        <v>1956</v>
      </c>
      <c r="M710" s="802" t="s">
        <v>1905</v>
      </c>
      <c r="N710" s="1128" t="s">
        <v>1825</v>
      </c>
      <c r="O710" s="835" t="s">
        <v>1856</v>
      </c>
    </row>
    <row r="711" spans="1:15" s="800" customFormat="1" x14ac:dyDescent="0.25">
      <c r="B711" s="1123"/>
      <c r="C711" s="1086"/>
      <c r="D711" s="1086"/>
      <c r="E711" s="1125"/>
      <c r="F711" s="1086"/>
      <c r="G711" s="1121"/>
      <c r="H711" s="803"/>
      <c r="I711" s="803" t="s">
        <v>940</v>
      </c>
      <c r="J711" s="803"/>
      <c r="K711" s="1129"/>
      <c r="L711" s="1129"/>
      <c r="M711" s="803" t="s">
        <v>940</v>
      </c>
      <c r="N711" s="1129"/>
      <c r="O711" s="804"/>
    </row>
    <row r="712" spans="1:15" s="887" customFormat="1" x14ac:dyDescent="0.25">
      <c r="A712" s="836" t="s">
        <v>318</v>
      </c>
      <c r="B712" s="863" t="s">
        <v>161</v>
      </c>
      <c r="C712" s="967" t="s">
        <v>233</v>
      </c>
      <c r="D712" s="865" t="s">
        <v>1807</v>
      </c>
      <c r="E712" s="883">
        <v>0</v>
      </c>
      <c r="F712" s="863" t="s">
        <v>27</v>
      </c>
      <c r="G712" s="866" t="s">
        <v>235</v>
      </c>
      <c r="H712" s="867"/>
      <c r="I712" s="867">
        <v>50000000</v>
      </c>
      <c r="J712" s="867"/>
      <c r="K712" s="867">
        <f>M712</f>
        <v>70000000</v>
      </c>
      <c r="L712" s="867"/>
      <c r="M712" s="867">
        <v>70000000</v>
      </c>
      <c r="N712" s="867"/>
      <c r="O712" s="868" t="s">
        <v>2120</v>
      </c>
    </row>
    <row r="713" spans="1:15" s="887" customFormat="1" x14ac:dyDescent="0.25">
      <c r="A713" s="836" t="s">
        <v>318</v>
      </c>
      <c r="B713" s="865" t="s">
        <v>243</v>
      </c>
      <c r="C713" s="967" t="s">
        <v>687</v>
      </c>
      <c r="D713" s="865" t="s">
        <v>1807</v>
      </c>
      <c r="E713" s="883">
        <v>0</v>
      </c>
      <c r="F713" s="863" t="s">
        <v>27</v>
      </c>
      <c r="G713" s="866" t="s">
        <v>235</v>
      </c>
      <c r="H713" s="867"/>
      <c r="I713" s="867">
        <v>25550000</v>
      </c>
      <c r="J713" s="867"/>
      <c r="K713" s="867">
        <f t="shared" ref="K713:K715" si="48">M713</f>
        <v>0</v>
      </c>
      <c r="L713" s="867"/>
      <c r="M713" s="867">
        <v>0</v>
      </c>
      <c r="N713" s="867"/>
      <c r="O713" s="868"/>
    </row>
    <row r="714" spans="1:15" s="887" customFormat="1" x14ac:dyDescent="0.25">
      <c r="A714" s="836" t="s">
        <v>318</v>
      </c>
      <c r="B714" s="863" t="s">
        <v>206</v>
      </c>
      <c r="C714" s="967" t="s">
        <v>1863</v>
      </c>
      <c r="D714" s="865" t="s">
        <v>1807</v>
      </c>
      <c r="E714" s="883">
        <v>0</v>
      </c>
      <c r="F714" s="863" t="s">
        <v>27</v>
      </c>
      <c r="G714" s="866" t="s">
        <v>235</v>
      </c>
      <c r="H714" s="867"/>
      <c r="I714" s="867">
        <v>10000000</v>
      </c>
      <c r="J714" s="867"/>
      <c r="K714" s="867">
        <f t="shared" si="48"/>
        <v>0</v>
      </c>
      <c r="L714" s="867"/>
      <c r="M714" s="867">
        <v>0</v>
      </c>
      <c r="N714" s="867"/>
      <c r="O714" s="868"/>
    </row>
    <row r="715" spans="1:15" s="887" customFormat="1" x14ac:dyDescent="0.25">
      <c r="A715" s="836" t="s">
        <v>318</v>
      </c>
      <c r="B715" s="865" t="s">
        <v>207</v>
      </c>
      <c r="C715" s="967" t="s">
        <v>220</v>
      </c>
      <c r="D715" s="865" t="s">
        <v>1807</v>
      </c>
      <c r="E715" s="883">
        <v>0</v>
      </c>
      <c r="F715" s="863" t="s">
        <v>27</v>
      </c>
      <c r="G715" s="866" t="s">
        <v>235</v>
      </c>
      <c r="H715" s="867"/>
      <c r="I715" s="867">
        <v>4450000</v>
      </c>
      <c r="J715" s="867"/>
      <c r="K715" s="867">
        <f t="shared" si="48"/>
        <v>0</v>
      </c>
      <c r="L715" s="867"/>
      <c r="M715" s="867">
        <v>0</v>
      </c>
      <c r="N715" s="867"/>
      <c r="O715" s="868"/>
    </row>
    <row r="716" spans="1:15" s="887" customFormat="1" x14ac:dyDescent="0.25">
      <c r="A716" s="836" t="s">
        <v>318</v>
      </c>
      <c r="B716" s="888"/>
      <c r="C716" s="1042" t="s">
        <v>26</v>
      </c>
      <c r="D716" s="888"/>
      <c r="E716" s="889"/>
      <c r="F716" s="888"/>
      <c r="G716" s="890"/>
      <c r="H716" s="872"/>
      <c r="I716" s="872">
        <f>SUM(I712:I715)</f>
        <v>90000000</v>
      </c>
      <c r="J716" s="872"/>
      <c r="K716" s="872">
        <f>SUM(K712:K715)</f>
        <v>70000000</v>
      </c>
      <c r="L716" s="872"/>
      <c r="M716" s="872">
        <f>SUM(M712:M715)</f>
        <v>70000000</v>
      </c>
      <c r="N716" s="872"/>
      <c r="O716" s="884"/>
    </row>
    <row r="717" spans="1:15" s="887" customFormat="1" x14ac:dyDescent="0.25">
      <c r="B717" s="891"/>
      <c r="C717" s="1043"/>
      <c r="D717" s="891"/>
      <c r="E717" s="892"/>
      <c r="F717" s="891"/>
      <c r="G717" s="893"/>
      <c r="H717" s="894"/>
      <c r="I717" s="894"/>
      <c r="J717" s="894"/>
      <c r="K717" s="894"/>
      <c r="L717" s="879"/>
      <c r="M717" s="879"/>
      <c r="N717" s="879"/>
      <c r="O717" s="880"/>
    </row>
    <row r="718" spans="1:15" s="887" customFormat="1" x14ac:dyDescent="0.25">
      <c r="B718" s="891"/>
      <c r="C718" s="1043"/>
      <c r="D718" s="891"/>
      <c r="E718" s="892"/>
      <c r="F718" s="891"/>
      <c r="G718" s="893"/>
      <c r="H718" s="894"/>
      <c r="I718" s="894"/>
      <c r="J718" s="894"/>
      <c r="K718" s="894"/>
      <c r="L718" s="879"/>
      <c r="M718" s="879"/>
      <c r="N718" s="879"/>
      <c r="O718" s="880"/>
    </row>
    <row r="719" spans="1:15" x14ac:dyDescent="0.25">
      <c r="B719" s="1127" t="s">
        <v>1396</v>
      </c>
      <c r="C719" s="1127"/>
      <c r="D719" s="1127"/>
      <c r="E719" s="1127"/>
      <c r="F719" s="1127"/>
      <c r="G719" s="1127"/>
      <c r="H719" s="1127"/>
      <c r="I719" s="1127"/>
      <c r="J719" s="1127"/>
      <c r="K719" s="1127"/>
      <c r="L719" s="1127"/>
      <c r="M719" s="1127"/>
      <c r="N719" s="1127"/>
      <c r="O719" s="1127"/>
    </row>
    <row r="720" spans="1:15" x14ac:dyDescent="0.25">
      <c r="B720" s="854" t="s">
        <v>1583</v>
      </c>
      <c r="C720" s="1041"/>
      <c r="D720" s="855"/>
      <c r="E720" s="855"/>
      <c r="F720" s="855"/>
      <c r="G720" s="855"/>
      <c r="H720" s="856"/>
      <c r="I720" s="856"/>
      <c r="J720" s="856"/>
      <c r="K720" s="856"/>
      <c r="L720" s="856"/>
      <c r="M720" s="856"/>
      <c r="N720" s="856"/>
      <c r="O720" s="857"/>
    </row>
    <row r="721" spans="1:15" s="800" customFormat="1" ht="45" x14ac:dyDescent="0.25">
      <c r="B721" s="1122" t="s">
        <v>971</v>
      </c>
      <c r="C721" s="1085" t="s">
        <v>939</v>
      </c>
      <c r="D721" s="1085" t="s">
        <v>1025</v>
      </c>
      <c r="E721" s="1124" t="s">
        <v>1026</v>
      </c>
      <c r="F721" s="1085" t="s">
        <v>1027</v>
      </c>
      <c r="G721" s="1120" t="s">
        <v>1028</v>
      </c>
      <c r="H721" s="801" t="s">
        <v>1868</v>
      </c>
      <c r="I721" s="802" t="s">
        <v>1839</v>
      </c>
      <c r="J721" s="801" t="s">
        <v>1868</v>
      </c>
      <c r="K721" s="1128" t="s">
        <v>1957</v>
      </c>
      <c r="L721" s="1128" t="s">
        <v>1956</v>
      </c>
      <c r="M721" s="802" t="s">
        <v>1905</v>
      </c>
      <c r="N721" s="1128" t="s">
        <v>1825</v>
      </c>
      <c r="O721" s="835" t="s">
        <v>1856</v>
      </c>
    </row>
    <row r="722" spans="1:15" s="800" customFormat="1" x14ac:dyDescent="0.25">
      <c r="B722" s="1123"/>
      <c r="C722" s="1086"/>
      <c r="D722" s="1086"/>
      <c r="E722" s="1125"/>
      <c r="F722" s="1086"/>
      <c r="G722" s="1121"/>
      <c r="H722" s="803"/>
      <c r="I722" s="803" t="s">
        <v>940</v>
      </c>
      <c r="J722" s="803"/>
      <c r="K722" s="1129"/>
      <c r="L722" s="1129"/>
      <c r="M722" s="803" t="s">
        <v>940</v>
      </c>
      <c r="N722" s="1129"/>
      <c r="O722" s="804"/>
    </row>
    <row r="723" spans="1:15" x14ac:dyDescent="0.25">
      <c r="A723" s="836" t="s">
        <v>317</v>
      </c>
      <c r="B723" s="806" t="s">
        <v>24</v>
      </c>
      <c r="C723" s="966" t="s">
        <v>290</v>
      </c>
      <c r="D723" s="807" t="s">
        <v>1</v>
      </c>
      <c r="E723" s="883">
        <v>0</v>
      </c>
      <c r="F723" s="806" t="s">
        <v>27</v>
      </c>
      <c r="G723" s="809" t="s">
        <v>266</v>
      </c>
      <c r="H723" s="810">
        <v>41414869</v>
      </c>
      <c r="I723" s="810">
        <v>122907840</v>
      </c>
      <c r="J723" s="810">
        <v>41414869</v>
      </c>
      <c r="K723" s="810">
        <f>M723</f>
        <v>122907840</v>
      </c>
      <c r="L723" s="810"/>
      <c r="M723" s="810">
        <v>122907840</v>
      </c>
      <c r="N723" s="810"/>
      <c r="O723" s="885"/>
    </row>
    <row r="724" spans="1:15" x14ac:dyDescent="0.25">
      <c r="A724" s="836" t="s">
        <v>317</v>
      </c>
      <c r="B724" s="809" t="s">
        <v>25</v>
      </c>
      <c r="C724" s="1039" t="s">
        <v>59</v>
      </c>
      <c r="D724" s="865" t="s">
        <v>1807</v>
      </c>
      <c r="E724" s="883">
        <v>0</v>
      </c>
      <c r="F724" s="806" t="s">
        <v>27</v>
      </c>
      <c r="G724" s="809" t="s">
        <v>266</v>
      </c>
      <c r="H724" s="815">
        <v>500000</v>
      </c>
      <c r="I724" s="815">
        <v>1462500</v>
      </c>
      <c r="J724" s="815">
        <v>500000</v>
      </c>
      <c r="K724" s="815">
        <f>M724</f>
        <v>1462500</v>
      </c>
      <c r="L724" s="815"/>
      <c r="M724" s="815">
        <v>1462500</v>
      </c>
      <c r="N724" s="815"/>
      <c r="O724" s="811"/>
    </row>
    <row r="725" spans="1:15" x14ac:dyDescent="0.25">
      <c r="A725" s="836" t="s">
        <v>317</v>
      </c>
      <c r="B725" s="806" t="s">
        <v>3</v>
      </c>
      <c r="C725" s="1039" t="s">
        <v>4</v>
      </c>
      <c r="D725" s="865" t="s">
        <v>1807</v>
      </c>
      <c r="E725" s="883">
        <v>0</v>
      </c>
      <c r="F725" s="806" t="s">
        <v>27</v>
      </c>
      <c r="G725" s="809" t="s">
        <v>266</v>
      </c>
      <c r="H725" s="815">
        <v>100000</v>
      </c>
      <c r="I725" s="815">
        <v>525000</v>
      </c>
      <c r="J725" s="815">
        <v>100000</v>
      </c>
      <c r="K725" s="815">
        <f t="shared" ref="K725:K737" si="49">M725</f>
        <v>525000</v>
      </c>
      <c r="L725" s="815"/>
      <c r="M725" s="815">
        <v>525000</v>
      </c>
      <c r="N725" s="815"/>
      <c r="O725" s="811"/>
    </row>
    <row r="726" spans="1:15" x14ac:dyDescent="0.25">
      <c r="A726" s="836" t="s">
        <v>317</v>
      </c>
      <c r="B726" s="806" t="s">
        <v>85</v>
      </c>
      <c r="C726" s="1039" t="s">
        <v>86</v>
      </c>
      <c r="D726" s="865" t="s">
        <v>1807</v>
      </c>
      <c r="E726" s="883">
        <v>0</v>
      </c>
      <c r="F726" s="806" t="s">
        <v>27</v>
      </c>
      <c r="G726" s="809" t="s">
        <v>266</v>
      </c>
      <c r="H726" s="815">
        <v>50000</v>
      </c>
      <c r="I726" s="815">
        <v>185000</v>
      </c>
      <c r="J726" s="815">
        <v>50000</v>
      </c>
      <c r="K726" s="815">
        <f t="shared" si="49"/>
        <v>185000</v>
      </c>
      <c r="L726" s="815"/>
      <c r="M726" s="815">
        <v>185000</v>
      </c>
      <c r="N726" s="815"/>
      <c r="O726" s="811"/>
    </row>
    <row r="727" spans="1:15" x14ac:dyDescent="0.25">
      <c r="A727" s="836" t="s">
        <v>317</v>
      </c>
      <c r="B727" s="806" t="s">
        <v>136</v>
      </c>
      <c r="C727" s="1039" t="s">
        <v>137</v>
      </c>
      <c r="D727" s="865" t="s">
        <v>1807</v>
      </c>
      <c r="E727" s="883">
        <v>0</v>
      </c>
      <c r="F727" s="806" t="s">
        <v>27</v>
      </c>
      <c r="G727" s="809" t="s">
        <v>266</v>
      </c>
      <c r="H727" s="815">
        <v>100000</v>
      </c>
      <c r="I727" s="815">
        <v>500000</v>
      </c>
      <c r="J727" s="815">
        <v>100000</v>
      </c>
      <c r="K727" s="815">
        <f t="shared" si="49"/>
        <v>500000</v>
      </c>
      <c r="L727" s="815"/>
      <c r="M727" s="815">
        <v>500000</v>
      </c>
      <c r="N727" s="815"/>
      <c r="O727" s="811"/>
    </row>
    <row r="728" spans="1:15" x14ac:dyDescent="0.25">
      <c r="A728" s="836" t="s">
        <v>317</v>
      </c>
      <c r="B728" s="806" t="s">
        <v>32</v>
      </c>
      <c r="C728" s="1039" t="s">
        <v>33</v>
      </c>
      <c r="D728" s="865" t="s">
        <v>1807</v>
      </c>
      <c r="E728" s="883">
        <v>0</v>
      </c>
      <c r="F728" s="806" t="s">
        <v>27</v>
      </c>
      <c r="G728" s="809" t="s">
        <v>266</v>
      </c>
      <c r="H728" s="815">
        <v>37500</v>
      </c>
      <c r="I728" s="815">
        <v>250000</v>
      </c>
      <c r="J728" s="815">
        <v>37500</v>
      </c>
      <c r="K728" s="815">
        <f t="shared" si="49"/>
        <v>250000</v>
      </c>
      <c r="L728" s="815"/>
      <c r="M728" s="815">
        <v>250000</v>
      </c>
      <c r="N728" s="815"/>
      <c r="O728" s="811"/>
    </row>
    <row r="729" spans="1:15" s="816" customFormat="1" x14ac:dyDescent="0.25">
      <c r="A729" s="836" t="s">
        <v>317</v>
      </c>
      <c r="B729" s="806" t="s">
        <v>61</v>
      </c>
      <c r="C729" s="1039" t="s">
        <v>75</v>
      </c>
      <c r="D729" s="865" t="s">
        <v>1807</v>
      </c>
      <c r="E729" s="883">
        <v>0</v>
      </c>
      <c r="F729" s="806" t="s">
        <v>27</v>
      </c>
      <c r="G729" s="809" t="s">
        <v>266</v>
      </c>
      <c r="H729" s="815"/>
      <c r="I729" s="815">
        <v>75000</v>
      </c>
      <c r="J729" s="815"/>
      <c r="K729" s="815">
        <f t="shared" si="49"/>
        <v>75000</v>
      </c>
      <c r="L729" s="815"/>
      <c r="M729" s="815">
        <v>75000</v>
      </c>
      <c r="N729" s="815"/>
      <c r="O729" s="811"/>
    </row>
    <row r="730" spans="1:15" x14ac:dyDescent="0.25">
      <c r="A730" s="836" t="s">
        <v>317</v>
      </c>
      <c r="B730" s="806" t="s">
        <v>34</v>
      </c>
      <c r="C730" s="1039" t="s">
        <v>761</v>
      </c>
      <c r="D730" s="865" t="s">
        <v>1807</v>
      </c>
      <c r="E730" s="883">
        <v>0</v>
      </c>
      <c r="F730" s="806" t="s">
        <v>27</v>
      </c>
      <c r="G730" s="809" t="s">
        <v>266</v>
      </c>
      <c r="H730" s="815"/>
      <c r="I730" s="815">
        <v>335000</v>
      </c>
      <c r="J730" s="815"/>
      <c r="K730" s="815">
        <f t="shared" si="49"/>
        <v>335000</v>
      </c>
      <c r="L730" s="815"/>
      <c r="M730" s="815">
        <v>335000</v>
      </c>
      <c r="N730" s="815"/>
      <c r="O730" s="811"/>
    </row>
    <row r="731" spans="1:15" x14ac:dyDescent="0.25">
      <c r="A731" s="836" t="s">
        <v>317</v>
      </c>
      <c r="B731" s="806" t="s">
        <v>9</v>
      </c>
      <c r="C731" s="1039" t="s">
        <v>10</v>
      </c>
      <c r="D731" s="865" t="s">
        <v>1807</v>
      </c>
      <c r="E731" s="883">
        <v>0</v>
      </c>
      <c r="F731" s="806" t="s">
        <v>27</v>
      </c>
      <c r="G731" s="809" t="s">
        <v>266</v>
      </c>
      <c r="H731" s="815"/>
      <c r="I731" s="815">
        <v>1525000</v>
      </c>
      <c r="J731" s="815"/>
      <c r="K731" s="815">
        <f t="shared" si="49"/>
        <v>1525000</v>
      </c>
      <c r="L731" s="815"/>
      <c r="M731" s="815">
        <v>1525000</v>
      </c>
      <c r="N731" s="815"/>
      <c r="O731" s="811"/>
    </row>
    <row r="732" spans="1:15" s="816" customFormat="1" x14ac:dyDescent="0.25">
      <c r="A732" s="836" t="s">
        <v>317</v>
      </c>
      <c r="B732" s="806" t="s">
        <v>11</v>
      </c>
      <c r="C732" s="1039" t="s">
        <v>12</v>
      </c>
      <c r="D732" s="865" t="s">
        <v>1807</v>
      </c>
      <c r="E732" s="883">
        <v>0</v>
      </c>
      <c r="F732" s="806" t="s">
        <v>27</v>
      </c>
      <c r="G732" s="809" t="s">
        <v>266</v>
      </c>
      <c r="H732" s="815">
        <v>744630</v>
      </c>
      <c r="I732" s="815">
        <v>18000000</v>
      </c>
      <c r="J732" s="815">
        <v>744630</v>
      </c>
      <c r="K732" s="815">
        <f t="shared" si="49"/>
        <v>18000000</v>
      </c>
      <c r="L732" s="815"/>
      <c r="M732" s="815">
        <v>18000000</v>
      </c>
      <c r="N732" s="815"/>
      <c r="O732" s="811"/>
    </row>
    <row r="733" spans="1:15" x14ac:dyDescent="0.25">
      <c r="A733" s="836" t="s">
        <v>317</v>
      </c>
      <c r="B733" s="806" t="s">
        <v>17</v>
      </c>
      <c r="C733" s="1039" t="s">
        <v>18</v>
      </c>
      <c r="D733" s="865" t="s">
        <v>1807</v>
      </c>
      <c r="E733" s="883">
        <v>0</v>
      </c>
      <c r="F733" s="806" t="s">
        <v>27</v>
      </c>
      <c r="G733" s="809" t="s">
        <v>266</v>
      </c>
      <c r="H733" s="815"/>
      <c r="I733" s="815">
        <v>1067500</v>
      </c>
      <c r="J733" s="815"/>
      <c r="K733" s="815">
        <f t="shared" si="49"/>
        <v>1067500</v>
      </c>
      <c r="L733" s="815"/>
      <c r="M733" s="815">
        <v>1067500</v>
      </c>
      <c r="N733" s="815"/>
      <c r="O733" s="811"/>
    </row>
    <row r="734" spans="1:15" x14ac:dyDescent="0.25">
      <c r="A734" s="836" t="s">
        <v>317</v>
      </c>
      <c r="B734" s="806" t="s">
        <v>19</v>
      </c>
      <c r="C734" s="1039" t="s">
        <v>20</v>
      </c>
      <c r="D734" s="865" t="s">
        <v>1807</v>
      </c>
      <c r="E734" s="883">
        <v>0</v>
      </c>
      <c r="F734" s="806" t="s">
        <v>27</v>
      </c>
      <c r="G734" s="809" t="s">
        <v>266</v>
      </c>
      <c r="H734" s="815"/>
      <c r="I734" s="815">
        <v>50000</v>
      </c>
      <c r="J734" s="815"/>
      <c r="K734" s="815">
        <f t="shared" si="49"/>
        <v>50000</v>
      </c>
      <c r="L734" s="815"/>
      <c r="M734" s="815">
        <v>50000</v>
      </c>
      <c r="N734" s="815"/>
      <c r="O734" s="811"/>
    </row>
    <row r="735" spans="1:15" x14ac:dyDescent="0.25">
      <c r="A735" s="836" t="s">
        <v>317</v>
      </c>
      <c r="B735" s="806" t="s">
        <v>127</v>
      </c>
      <c r="C735" s="1039" t="s">
        <v>128</v>
      </c>
      <c r="D735" s="865" t="s">
        <v>1807</v>
      </c>
      <c r="E735" s="883">
        <v>0</v>
      </c>
      <c r="F735" s="806" t="s">
        <v>27</v>
      </c>
      <c r="G735" s="809" t="s">
        <v>266</v>
      </c>
      <c r="H735" s="815"/>
      <c r="I735" s="815">
        <v>4000000</v>
      </c>
      <c r="J735" s="815"/>
      <c r="K735" s="815">
        <f t="shared" si="49"/>
        <v>4000000</v>
      </c>
      <c r="L735" s="815"/>
      <c r="M735" s="815">
        <v>4000000</v>
      </c>
      <c r="N735" s="815"/>
      <c r="O735" s="811"/>
    </row>
    <row r="736" spans="1:15" x14ac:dyDescent="0.25">
      <c r="A736" s="836" t="s">
        <v>317</v>
      </c>
      <c r="B736" s="806" t="s">
        <v>37</v>
      </c>
      <c r="C736" s="1039" t="s">
        <v>38</v>
      </c>
      <c r="D736" s="865" t="s">
        <v>1807</v>
      </c>
      <c r="E736" s="883">
        <v>0</v>
      </c>
      <c r="F736" s="806" t="s">
        <v>27</v>
      </c>
      <c r="G736" s="809" t="s">
        <v>266</v>
      </c>
      <c r="H736" s="815"/>
      <c r="I736" s="815">
        <v>25000</v>
      </c>
      <c r="J736" s="815"/>
      <c r="K736" s="815">
        <f t="shared" si="49"/>
        <v>25000</v>
      </c>
      <c r="L736" s="815"/>
      <c r="M736" s="815">
        <v>25000</v>
      </c>
      <c r="N736" s="815"/>
      <c r="O736" s="811"/>
    </row>
    <row r="737" spans="1:15" x14ac:dyDescent="0.25">
      <c r="A737" s="836" t="s">
        <v>317</v>
      </c>
      <c r="B737" s="806" t="s">
        <v>183</v>
      </c>
      <c r="C737" s="1039" t="s">
        <v>184</v>
      </c>
      <c r="D737" s="865" t="s">
        <v>1807</v>
      </c>
      <c r="E737" s="883">
        <v>0</v>
      </c>
      <c r="F737" s="806" t="s">
        <v>27</v>
      </c>
      <c r="G737" s="809" t="s">
        <v>266</v>
      </c>
      <c r="H737" s="815"/>
      <c r="I737" s="815">
        <v>2000000</v>
      </c>
      <c r="J737" s="815"/>
      <c r="K737" s="815">
        <f t="shared" si="49"/>
        <v>2000000</v>
      </c>
      <c r="L737" s="815"/>
      <c r="M737" s="815">
        <v>2000000</v>
      </c>
      <c r="N737" s="815"/>
      <c r="O737" s="811"/>
    </row>
    <row r="738" spans="1:15" x14ac:dyDescent="0.25">
      <c r="A738" s="836" t="s">
        <v>317</v>
      </c>
      <c r="B738" s="838"/>
      <c r="C738" s="968" t="s">
        <v>312</v>
      </c>
      <c r="D738" s="839"/>
      <c r="E738" s="840"/>
      <c r="F738" s="838"/>
      <c r="G738" s="895"/>
      <c r="H738" s="881">
        <f>SUM(H724:H737)</f>
        <v>1532130</v>
      </c>
      <c r="I738" s="821">
        <f>SUM(I724:I737)</f>
        <v>30000000</v>
      </c>
      <c r="J738" s="881">
        <f>SUM(J724:J737)</f>
        <v>1532130</v>
      </c>
      <c r="K738" s="881">
        <f>SUM(K724:K737)</f>
        <v>30000000</v>
      </c>
      <c r="L738" s="821"/>
      <c r="M738" s="821">
        <f>SUM(M724:M737)</f>
        <v>30000000</v>
      </c>
      <c r="N738" s="821"/>
      <c r="O738" s="822"/>
    </row>
    <row r="739" spans="1:15" s="887" customFormat="1" x14ac:dyDescent="0.25">
      <c r="B739" s="891"/>
      <c r="C739" s="1043"/>
      <c r="D739" s="891"/>
      <c r="E739" s="892"/>
      <c r="F739" s="891"/>
      <c r="G739" s="893"/>
      <c r="H739" s="894"/>
      <c r="I739" s="894"/>
      <c r="J739" s="894"/>
      <c r="K739" s="894"/>
      <c r="L739" s="879"/>
      <c r="M739" s="879"/>
      <c r="N739" s="879"/>
      <c r="O739" s="880"/>
    </row>
    <row r="740" spans="1:15" s="887" customFormat="1" x14ac:dyDescent="0.25">
      <c r="B740" s="891"/>
      <c r="C740" s="1043"/>
      <c r="D740" s="891"/>
      <c r="E740" s="892"/>
      <c r="F740" s="891"/>
      <c r="G740" s="893"/>
      <c r="H740" s="894"/>
      <c r="I740" s="894"/>
      <c r="J740" s="894"/>
      <c r="K740" s="894"/>
      <c r="L740" s="879"/>
      <c r="M740" s="879"/>
      <c r="N740" s="879"/>
      <c r="O740" s="880"/>
    </row>
    <row r="741" spans="1:15" x14ac:dyDescent="0.25">
      <c r="B741" s="1127" t="s">
        <v>1397</v>
      </c>
      <c r="C741" s="1127"/>
      <c r="D741" s="1127"/>
      <c r="E741" s="1127"/>
      <c r="F741" s="1127"/>
      <c r="G741" s="1127"/>
      <c r="H741" s="1127"/>
      <c r="I741" s="1127"/>
      <c r="J741" s="1127"/>
      <c r="K741" s="1127"/>
      <c r="L741" s="1127"/>
      <c r="M741" s="1127"/>
      <c r="N741" s="1127"/>
      <c r="O741" s="1127"/>
    </row>
    <row r="742" spans="1:15" x14ac:dyDescent="0.25">
      <c r="B742" s="854" t="s">
        <v>1583</v>
      </c>
      <c r="C742" s="1041"/>
      <c r="D742" s="855"/>
      <c r="E742" s="855"/>
      <c r="F742" s="855"/>
      <c r="G742" s="855"/>
      <c r="H742" s="856"/>
      <c r="I742" s="856"/>
      <c r="J742" s="856"/>
      <c r="K742" s="856"/>
      <c r="L742" s="856"/>
      <c r="M742" s="856"/>
      <c r="N742" s="856"/>
      <c r="O742" s="857"/>
    </row>
    <row r="743" spans="1:15" s="800" customFormat="1" ht="45" x14ac:dyDescent="0.25">
      <c r="B743" s="1122" t="s">
        <v>971</v>
      </c>
      <c r="C743" s="1085" t="s">
        <v>939</v>
      </c>
      <c r="D743" s="1085" t="s">
        <v>1025</v>
      </c>
      <c r="E743" s="1124" t="s">
        <v>1026</v>
      </c>
      <c r="F743" s="1085" t="s">
        <v>1027</v>
      </c>
      <c r="G743" s="1120" t="s">
        <v>1028</v>
      </c>
      <c r="H743" s="801" t="s">
        <v>1868</v>
      </c>
      <c r="I743" s="802" t="s">
        <v>1839</v>
      </c>
      <c r="J743" s="801" t="s">
        <v>1868</v>
      </c>
      <c r="K743" s="1128" t="s">
        <v>1957</v>
      </c>
      <c r="L743" s="1128" t="s">
        <v>1956</v>
      </c>
      <c r="M743" s="802" t="s">
        <v>1905</v>
      </c>
      <c r="N743" s="1128" t="s">
        <v>1825</v>
      </c>
      <c r="O743" s="835" t="s">
        <v>1856</v>
      </c>
    </row>
    <row r="744" spans="1:15" s="800" customFormat="1" x14ac:dyDescent="0.25">
      <c r="B744" s="1123"/>
      <c r="C744" s="1086"/>
      <c r="D744" s="1086"/>
      <c r="E744" s="1125"/>
      <c r="F744" s="1086"/>
      <c r="G744" s="1121"/>
      <c r="H744" s="803"/>
      <c r="I744" s="803" t="s">
        <v>940</v>
      </c>
      <c r="J744" s="803"/>
      <c r="K744" s="1129"/>
      <c r="L744" s="1129"/>
      <c r="M744" s="803" t="s">
        <v>940</v>
      </c>
      <c r="N744" s="1129"/>
      <c r="O744" s="804"/>
    </row>
    <row r="745" spans="1:15" s="887" customFormat="1" x14ac:dyDescent="0.25">
      <c r="A745" s="836" t="s">
        <v>317</v>
      </c>
      <c r="B745" s="865" t="s">
        <v>350</v>
      </c>
      <c r="C745" s="967" t="s">
        <v>743</v>
      </c>
      <c r="D745" s="865" t="s">
        <v>1807</v>
      </c>
      <c r="E745" s="883">
        <v>0</v>
      </c>
      <c r="F745" s="863" t="s">
        <v>27</v>
      </c>
      <c r="G745" s="866" t="s">
        <v>235</v>
      </c>
      <c r="H745" s="867"/>
      <c r="I745" s="867">
        <v>30000000</v>
      </c>
      <c r="J745" s="867"/>
      <c r="K745" s="867">
        <f>M745</f>
        <v>5000000</v>
      </c>
      <c r="L745" s="867"/>
      <c r="M745" s="867">
        <v>5000000</v>
      </c>
      <c r="N745" s="867"/>
      <c r="O745" s="868"/>
    </row>
    <row r="746" spans="1:15" s="887" customFormat="1" x14ac:dyDescent="0.25">
      <c r="A746" s="836" t="s">
        <v>317</v>
      </c>
      <c r="B746" s="863" t="s">
        <v>450</v>
      </c>
      <c r="C746" s="967" t="s">
        <v>772</v>
      </c>
      <c r="D746" s="865" t="s">
        <v>1807</v>
      </c>
      <c r="E746" s="883">
        <v>0</v>
      </c>
      <c r="F746" s="863" t="s">
        <v>27</v>
      </c>
      <c r="G746" s="866" t="s">
        <v>235</v>
      </c>
      <c r="H746" s="867"/>
      <c r="I746" s="867">
        <v>8000000</v>
      </c>
      <c r="J746" s="867"/>
      <c r="K746" s="867">
        <f t="shared" ref="K746:K748" si="50">M746</f>
        <v>8000000</v>
      </c>
      <c r="L746" s="867"/>
      <c r="M746" s="867">
        <v>8000000</v>
      </c>
      <c r="N746" s="867"/>
      <c r="O746" s="868" t="s">
        <v>2122</v>
      </c>
    </row>
    <row r="747" spans="1:15" s="887" customFormat="1" x14ac:dyDescent="0.25">
      <c r="A747" s="836" t="s">
        <v>317</v>
      </c>
      <c r="B747" s="865" t="s">
        <v>522</v>
      </c>
      <c r="C747" s="967" t="s">
        <v>241</v>
      </c>
      <c r="D747" s="865" t="s">
        <v>1807</v>
      </c>
      <c r="E747" s="883">
        <v>0</v>
      </c>
      <c r="F747" s="863" t="s">
        <v>27</v>
      </c>
      <c r="G747" s="866" t="s">
        <v>235</v>
      </c>
      <c r="H747" s="867"/>
      <c r="I747" s="867">
        <v>20000000</v>
      </c>
      <c r="J747" s="867"/>
      <c r="K747" s="867">
        <f t="shared" si="50"/>
        <v>10000000</v>
      </c>
      <c r="L747" s="867"/>
      <c r="M747" s="867">
        <v>10000000</v>
      </c>
      <c r="N747" s="867"/>
      <c r="O747" s="868"/>
    </row>
    <row r="748" spans="1:15" s="887" customFormat="1" x14ac:dyDescent="0.25">
      <c r="A748" s="836" t="s">
        <v>317</v>
      </c>
      <c r="B748" s="865" t="s">
        <v>158</v>
      </c>
      <c r="C748" s="967" t="s">
        <v>366</v>
      </c>
      <c r="D748" s="865" t="s">
        <v>1807</v>
      </c>
      <c r="E748" s="883">
        <v>0</v>
      </c>
      <c r="F748" s="863" t="s">
        <v>27</v>
      </c>
      <c r="G748" s="866" t="s">
        <v>235</v>
      </c>
      <c r="H748" s="867"/>
      <c r="I748" s="867">
        <v>9000000</v>
      </c>
      <c r="J748" s="867"/>
      <c r="K748" s="867">
        <f t="shared" si="50"/>
        <v>0</v>
      </c>
      <c r="L748" s="867"/>
      <c r="M748" s="867">
        <v>0</v>
      </c>
      <c r="N748" s="867"/>
      <c r="O748" s="868"/>
    </row>
    <row r="749" spans="1:15" s="887" customFormat="1" x14ac:dyDescent="0.25">
      <c r="A749" s="836" t="s">
        <v>317</v>
      </c>
      <c r="B749" s="888"/>
      <c r="C749" s="1042" t="s">
        <v>26</v>
      </c>
      <c r="D749" s="888"/>
      <c r="E749" s="889"/>
      <c r="F749" s="888"/>
      <c r="G749" s="890"/>
      <c r="H749" s="872"/>
      <c r="I749" s="872">
        <f>SUM(I745:I748)</f>
        <v>67000000</v>
      </c>
      <c r="J749" s="872"/>
      <c r="K749" s="872">
        <f>SUM(K745:K748)</f>
        <v>23000000</v>
      </c>
      <c r="L749" s="872"/>
      <c r="M749" s="872">
        <f>SUM(M745:M748)</f>
        <v>23000000</v>
      </c>
      <c r="N749" s="872"/>
      <c r="O749" s="884"/>
    </row>
    <row r="750" spans="1:15" s="887" customFormat="1" x14ac:dyDescent="0.25">
      <c r="A750" s="836"/>
      <c r="B750" s="891"/>
      <c r="C750" s="1043"/>
      <c r="D750" s="891"/>
      <c r="E750" s="892"/>
      <c r="F750" s="891"/>
      <c r="G750" s="893"/>
      <c r="H750" s="879"/>
      <c r="I750" s="879"/>
      <c r="J750" s="879"/>
      <c r="K750" s="879"/>
      <c r="L750" s="879"/>
      <c r="M750" s="879"/>
      <c r="N750" s="879"/>
      <c r="O750" s="880"/>
    </row>
    <row r="751" spans="1:15" s="887" customFormat="1" x14ac:dyDescent="0.25">
      <c r="B751" s="891"/>
      <c r="C751" s="1043"/>
      <c r="D751" s="891"/>
      <c r="E751" s="892"/>
      <c r="F751" s="891"/>
      <c r="G751" s="893"/>
      <c r="H751" s="894"/>
      <c r="I751" s="894"/>
      <c r="J751" s="894"/>
      <c r="K751" s="894"/>
      <c r="L751" s="879"/>
      <c r="M751" s="879"/>
      <c r="N751" s="879"/>
      <c r="O751" s="880"/>
    </row>
    <row r="752" spans="1:15" x14ac:dyDescent="0.25">
      <c r="B752" s="1127" t="s">
        <v>1396</v>
      </c>
      <c r="C752" s="1127"/>
      <c r="D752" s="1127"/>
      <c r="E752" s="1127"/>
      <c r="F752" s="1127"/>
      <c r="G752" s="1127"/>
      <c r="H752" s="1127"/>
      <c r="I752" s="1127"/>
      <c r="J752" s="1127"/>
      <c r="K752" s="1127"/>
      <c r="L752" s="1127"/>
      <c r="M752" s="1127"/>
      <c r="N752" s="1127"/>
      <c r="O752" s="1127"/>
    </row>
    <row r="753" spans="1:15" x14ac:dyDescent="0.25">
      <c r="B753" s="854" t="s">
        <v>1584</v>
      </c>
      <c r="C753" s="1041"/>
      <c r="D753" s="855"/>
      <c r="E753" s="855"/>
      <c r="F753" s="855"/>
      <c r="G753" s="855"/>
      <c r="H753" s="856"/>
      <c r="I753" s="856"/>
      <c r="J753" s="856"/>
      <c r="K753" s="856"/>
      <c r="L753" s="856"/>
      <c r="M753" s="856"/>
      <c r="N753" s="856"/>
      <c r="O753" s="857"/>
    </row>
    <row r="754" spans="1:15" s="800" customFormat="1" ht="45" x14ac:dyDescent="0.25">
      <c r="B754" s="1122" t="s">
        <v>971</v>
      </c>
      <c r="C754" s="1085" t="s">
        <v>939</v>
      </c>
      <c r="D754" s="1085" t="s">
        <v>1025</v>
      </c>
      <c r="E754" s="1124" t="s">
        <v>1026</v>
      </c>
      <c r="F754" s="1085" t="s">
        <v>1027</v>
      </c>
      <c r="G754" s="1120" t="s">
        <v>1028</v>
      </c>
      <c r="H754" s="801" t="s">
        <v>1868</v>
      </c>
      <c r="I754" s="802" t="s">
        <v>1839</v>
      </c>
      <c r="J754" s="801" t="s">
        <v>1868</v>
      </c>
      <c r="K754" s="1128" t="s">
        <v>1957</v>
      </c>
      <c r="L754" s="1128" t="s">
        <v>1956</v>
      </c>
      <c r="M754" s="802" t="s">
        <v>1905</v>
      </c>
      <c r="N754" s="1128" t="s">
        <v>1825</v>
      </c>
      <c r="O754" s="835" t="s">
        <v>1856</v>
      </c>
    </row>
    <row r="755" spans="1:15" s="800" customFormat="1" x14ac:dyDescent="0.25">
      <c r="B755" s="1123"/>
      <c r="C755" s="1086"/>
      <c r="D755" s="1086"/>
      <c r="E755" s="1125"/>
      <c r="F755" s="1086"/>
      <c r="G755" s="1121"/>
      <c r="H755" s="803"/>
      <c r="I755" s="803" t="s">
        <v>940</v>
      </c>
      <c r="J755" s="803"/>
      <c r="K755" s="1129"/>
      <c r="L755" s="1129"/>
      <c r="M755" s="803" t="s">
        <v>940</v>
      </c>
      <c r="N755" s="1129"/>
      <c r="O755" s="804"/>
    </row>
    <row r="756" spans="1:15" x14ac:dyDescent="0.25">
      <c r="A756" s="836" t="s">
        <v>530</v>
      </c>
      <c r="B756" s="806" t="s">
        <v>24</v>
      </c>
      <c r="C756" s="966" t="s">
        <v>290</v>
      </c>
      <c r="D756" s="807" t="s">
        <v>1</v>
      </c>
      <c r="E756" s="883">
        <v>0</v>
      </c>
      <c r="F756" s="806">
        <v>23510200</v>
      </c>
      <c r="G756" s="809" t="s">
        <v>266</v>
      </c>
      <c r="H756" s="810">
        <v>11456790</v>
      </c>
      <c r="I756" s="810">
        <v>34772360</v>
      </c>
      <c r="J756" s="810">
        <v>11456790</v>
      </c>
      <c r="K756" s="810">
        <f>M756</f>
        <v>34772360</v>
      </c>
      <c r="L756" s="810"/>
      <c r="M756" s="810">
        <v>34772360</v>
      </c>
      <c r="N756" s="810"/>
      <c r="O756" s="885"/>
    </row>
    <row r="757" spans="1:15" x14ac:dyDescent="0.25">
      <c r="A757" s="836" t="s">
        <v>530</v>
      </c>
      <c r="B757" s="806" t="s">
        <v>2</v>
      </c>
      <c r="C757" s="1039" t="s">
        <v>60</v>
      </c>
      <c r="D757" s="865" t="s">
        <v>1807</v>
      </c>
      <c r="E757" s="883">
        <v>0</v>
      </c>
      <c r="F757" s="806">
        <v>23510200</v>
      </c>
      <c r="G757" s="809" t="s">
        <v>266</v>
      </c>
      <c r="H757" s="815"/>
      <c r="I757" s="815">
        <v>285000</v>
      </c>
      <c r="J757" s="815"/>
      <c r="K757" s="815">
        <f>M757</f>
        <v>285000</v>
      </c>
      <c r="L757" s="815"/>
      <c r="M757" s="815">
        <v>285000</v>
      </c>
      <c r="N757" s="815"/>
      <c r="O757" s="811"/>
    </row>
    <row r="758" spans="1:15" x14ac:dyDescent="0.25">
      <c r="A758" s="836" t="s">
        <v>530</v>
      </c>
      <c r="B758" s="806" t="s">
        <v>3</v>
      </c>
      <c r="C758" s="1039" t="s">
        <v>4</v>
      </c>
      <c r="D758" s="865" t="s">
        <v>1807</v>
      </c>
      <c r="E758" s="883">
        <v>0</v>
      </c>
      <c r="F758" s="806">
        <v>23510200</v>
      </c>
      <c r="G758" s="809" t="s">
        <v>266</v>
      </c>
      <c r="H758" s="815"/>
      <c r="I758" s="815">
        <v>200000</v>
      </c>
      <c r="J758" s="815"/>
      <c r="K758" s="815">
        <f t="shared" ref="K758:K767" si="51">M758</f>
        <v>200000</v>
      </c>
      <c r="L758" s="815"/>
      <c r="M758" s="815">
        <v>200000</v>
      </c>
      <c r="N758" s="815"/>
      <c r="O758" s="811"/>
    </row>
    <row r="759" spans="1:15" x14ac:dyDescent="0.25">
      <c r="A759" s="836" t="s">
        <v>530</v>
      </c>
      <c r="B759" s="806" t="s">
        <v>106</v>
      </c>
      <c r="C759" s="1039" t="s">
        <v>107</v>
      </c>
      <c r="D759" s="865" t="s">
        <v>1807</v>
      </c>
      <c r="E759" s="883">
        <v>0</v>
      </c>
      <c r="F759" s="806">
        <v>23510200</v>
      </c>
      <c r="G759" s="809" t="s">
        <v>266</v>
      </c>
      <c r="H759" s="815"/>
      <c r="I759" s="815">
        <v>1921000</v>
      </c>
      <c r="J759" s="815"/>
      <c r="K759" s="815">
        <f t="shared" si="51"/>
        <v>1921000</v>
      </c>
      <c r="L759" s="815"/>
      <c r="M759" s="815">
        <v>1921000</v>
      </c>
      <c r="N759" s="815"/>
      <c r="O759" s="811"/>
    </row>
    <row r="760" spans="1:15" x14ac:dyDescent="0.25">
      <c r="A760" s="836" t="s">
        <v>530</v>
      </c>
      <c r="B760" s="806" t="s">
        <v>32</v>
      </c>
      <c r="C760" s="1039" t="s">
        <v>33</v>
      </c>
      <c r="D760" s="865" t="s">
        <v>1807</v>
      </c>
      <c r="E760" s="883">
        <v>0</v>
      </c>
      <c r="F760" s="806">
        <v>23510200</v>
      </c>
      <c r="G760" s="809" t="s">
        <v>266</v>
      </c>
      <c r="H760" s="815"/>
      <c r="I760" s="815">
        <v>2628000</v>
      </c>
      <c r="J760" s="815"/>
      <c r="K760" s="815">
        <f t="shared" si="51"/>
        <v>1753000</v>
      </c>
      <c r="L760" s="815"/>
      <c r="M760" s="815">
        <v>1753000</v>
      </c>
      <c r="N760" s="815"/>
      <c r="O760" s="811"/>
    </row>
    <row r="761" spans="1:15" x14ac:dyDescent="0.25">
      <c r="A761" s="836" t="s">
        <v>530</v>
      </c>
      <c r="B761" s="806" t="s">
        <v>9</v>
      </c>
      <c r="C761" s="1039" t="s">
        <v>10</v>
      </c>
      <c r="D761" s="865" t="s">
        <v>1807</v>
      </c>
      <c r="E761" s="883">
        <v>0</v>
      </c>
      <c r="F761" s="806">
        <v>23510200</v>
      </c>
      <c r="G761" s="809" t="s">
        <v>266</v>
      </c>
      <c r="H761" s="815"/>
      <c r="I761" s="815">
        <v>200000</v>
      </c>
      <c r="J761" s="815"/>
      <c r="K761" s="815">
        <f t="shared" si="51"/>
        <v>200000</v>
      </c>
      <c r="L761" s="815"/>
      <c r="M761" s="815">
        <v>200000</v>
      </c>
      <c r="N761" s="815"/>
      <c r="O761" s="811"/>
    </row>
    <row r="762" spans="1:15" x14ac:dyDescent="0.25">
      <c r="A762" s="836" t="s">
        <v>530</v>
      </c>
      <c r="B762" s="806" t="s">
        <v>13</v>
      </c>
      <c r="C762" s="1039" t="s">
        <v>14</v>
      </c>
      <c r="D762" s="865" t="s">
        <v>1807</v>
      </c>
      <c r="E762" s="883">
        <v>0</v>
      </c>
      <c r="F762" s="806">
        <v>23510200</v>
      </c>
      <c r="G762" s="809" t="s">
        <v>266</v>
      </c>
      <c r="H762" s="815"/>
      <c r="I762" s="815">
        <v>1346000</v>
      </c>
      <c r="J762" s="815"/>
      <c r="K762" s="815">
        <f t="shared" si="51"/>
        <v>1346000</v>
      </c>
      <c r="L762" s="815"/>
      <c r="M762" s="815">
        <v>1346000</v>
      </c>
      <c r="N762" s="815"/>
      <c r="O762" s="811"/>
    </row>
    <row r="763" spans="1:15" x14ac:dyDescent="0.25">
      <c r="A763" s="836" t="s">
        <v>530</v>
      </c>
      <c r="B763" s="806" t="s">
        <v>15</v>
      </c>
      <c r="C763" s="1039" t="s">
        <v>436</v>
      </c>
      <c r="D763" s="865" t="s">
        <v>1807</v>
      </c>
      <c r="E763" s="883">
        <v>0</v>
      </c>
      <c r="F763" s="806">
        <v>23510200</v>
      </c>
      <c r="G763" s="809" t="s">
        <v>266</v>
      </c>
      <c r="H763" s="815"/>
      <c r="I763" s="815">
        <v>375000</v>
      </c>
      <c r="J763" s="815"/>
      <c r="K763" s="815">
        <f t="shared" si="51"/>
        <v>375000</v>
      </c>
      <c r="L763" s="815"/>
      <c r="M763" s="815">
        <v>375000</v>
      </c>
      <c r="N763" s="815"/>
      <c r="O763" s="811"/>
    </row>
    <row r="764" spans="1:15" x14ac:dyDescent="0.25">
      <c r="A764" s="836" t="s">
        <v>530</v>
      </c>
      <c r="B764" s="806" t="s">
        <v>17</v>
      </c>
      <c r="C764" s="1039" t="s">
        <v>18</v>
      </c>
      <c r="D764" s="865" t="s">
        <v>1807</v>
      </c>
      <c r="E764" s="883">
        <v>0</v>
      </c>
      <c r="F764" s="806">
        <v>23510200</v>
      </c>
      <c r="G764" s="809" t="s">
        <v>266</v>
      </c>
      <c r="H764" s="815"/>
      <c r="I764" s="815">
        <v>290000</v>
      </c>
      <c r="J764" s="815"/>
      <c r="K764" s="815">
        <f t="shared" si="51"/>
        <v>290000</v>
      </c>
      <c r="L764" s="815"/>
      <c r="M764" s="815">
        <v>290000</v>
      </c>
      <c r="N764" s="815"/>
      <c r="O764" s="811"/>
    </row>
    <row r="765" spans="1:15" x14ac:dyDescent="0.25">
      <c r="A765" s="836" t="s">
        <v>530</v>
      </c>
      <c r="B765" s="806" t="s">
        <v>19</v>
      </c>
      <c r="C765" s="1039" t="s">
        <v>20</v>
      </c>
      <c r="D765" s="865" t="s">
        <v>1807</v>
      </c>
      <c r="E765" s="883">
        <v>0</v>
      </c>
      <c r="F765" s="806">
        <v>23510200</v>
      </c>
      <c r="G765" s="809" t="s">
        <v>266</v>
      </c>
      <c r="H765" s="815"/>
      <c r="I765" s="815">
        <v>15000</v>
      </c>
      <c r="J765" s="815"/>
      <c r="K765" s="815">
        <f t="shared" si="51"/>
        <v>15000</v>
      </c>
      <c r="L765" s="815"/>
      <c r="M765" s="815">
        <v>15000</v>
      </c>
      <c r="N765" s="815"/>
      <c r="O765" s="811"/>
    </row>
    <row r="766" spans="1:15" x14ac:dyDescent="0.25">
      <c r="A766" s="836" t="s">
        <v>530</v>
      </c>
      <c r="B766" s="806" t="s">
        <v>22</v>
      </c>
      <c r="C766" s="1039" t="s">
        <v>23</v>
      </c>
      <c r="D766" s="865" t="s">
        <v>1807</v>
      </c>
      <c r="E766" s="883">
        <v>0</v>
      </c>
      <c r="F766" s="806">
        <v>23510200</v>
      </c>
      <c r="G766" s="809" t="s">
        <v>266</v>
      </c>
      <c r="H766" s="815"/>
      <c r="I766" s="815">
        <v>500000</v>
      </c>
      <c r="J766" s="815"/>
      <c r="K766" s="815">
        <f t="shared" si="51"/>
        <v>500000</v>
      </c>
      <c r="L766" s="815"/>
      <c r="M766" s="815">
        <v>500000</v>
      </c>
      <c r="N766" s="815"/>
      <c r="O766" s="811"/>
    </row>
    <row r="767" spans="1:15" x14ac:dyDescent="0.25">
      <c r="A767" s="836" t="s">
        <v>530</v>
      </c>
      <c r="B767" s="806" t="s">
        <v>37</v>
      </c>
      <c r="C767" s="1039" t="s">
        <v>38</v>
      </c>
      <c r="D767" s="865" t="s">
        <v>1807</v>
      </c>
      <c r="E767" s="883">
        <v>0</v>
      </c>
      <c r="F767" s="806">
        <v>23510200</v>
      </c>
      <c r="G767" s="809" t="s">
        <v>266</v>
      </c>
      <c r="H767" s="815"/>
      <c r="I767" s="815">
        <v>240000</v>
      </c>
      <c r="J767" s="815"/>
      <c r="K767" s="815">
        <f t="shared" si="51"/>
        <v>240000</v>
      </c>
      <c r="L767" s="815"/>
      <c r="M767" s="815">
        <v>240000</v>
      </c>
      <c r="N767" s="815"/>
      <c r="O767" s="811"/>
    </row>
    <row r="768" spans="1:15" x14ac:dyDescent="0.25">
      <c r="A768" s="836" t="s">
        <v>530</v>
      </c>
      <c r="B768" s="838"/>
      <c r="C768" s="968" t="s">
        <v>312</v>
      </c>
      <c r="D768" s="839"/>
      <c r="E768" s="840"/>
      <c r="F768" s="838"/>
      <c r="G768" s="895"/>
      <c r="H768" s="821">
        <v>612000</v>
      </c>
      <c r="I768" s="821">
        <f>SUM(I757:I767)</f>
        <v>8000000</v>
      </c>
      <c r="J768" s="821">
        <v>612000</v>
      </c>
      <c r="K768" s="821">
        <f>SUM(K757:K767)</f>
        <v>7125000</v>
      </c>
      <c r="L768" s="821"/>
      <c r="M768" s="821">
        <f>SUM(M757:M767)</f>
        <v>7125000</v>
      </c>
      <c r="N768" s="821"/>
      <c r="O768" s="822"/>
    </row>
    <row r="769" spans="1:15" x14ac:dyDescent="0.25">
      <c r="C769" s="970"/>
      <c r="G769" s="896"/>
      <c r="H769" s="901"/>
      <c r="I769" s="901"/>
      <c r="J769" s="901"/>
      <c r="K769" s="901"/>
      <c r="L769" s="826"/>
      <c r="M769" s="826"/>
      <c r="N769" s="826"/>
      <c r="O769" s="827"/>
    </row>
    <row r="770" spans="1:15" x14ac:dyDescent="0.25">
      <c r="C770" s="970"/>
      <c r="G770" s="896"/>
      <c r="H770" s="901"/>
      <c r="I770" s="901"/>
      <c r="J770" s="901"/>
      <c r="K770" s="901"/>
      <c r="L770" s="826"/>
      <c r="M770" s="826"/>
      <c r="N770" s="826"/>
      <c r="O770" s="827"/>
    </row>
    <row r="771" spans="1:15" x14ac:dyDescent="0.25">
      <c r="B771" s="1127" t="s">
        <v>1397</v>
      </c>
      <c r="C771" s="1127"/>
      <c r="D771" s="1127"/>
      <c r="E771" s="1127"/>
      <c r="F771" s="1127"/>
      <c r="G771" s="1127"/>
      <c r="H771" s="1127"/>
      <c r="I771" s="1127"/>
      <c r="J771" s="1127"/>
      <c r="K771" s="1127"/>
      <c r="L771" s="1127"/>
      <c r="M771" s="1127"/>
      <c r="N771" s="1127"/>
      <c r="O771" s="1127"/>
    </row>
    <row r="772" spans="1:15" x14ac:dyDescent="0.25">
      <c r="B772" s="854" t="s">
        <v>1584</v>
      </c>
      <c r="C772" s="1041"/>
      <c r="D772" s="855"/>
      <c r="E772" s="855"/>
      <c r="F772" s="855"/>
      <c r="G772" s="855"/>
      <c r="H772" s="856"/>
      <c r="I772" s="856"/>
      <c r="J772" s="856"/>
      <c r="K772" s="856"/>
      <c r="L772" s="856"/>
      <c r="M772" s="856"/>
      <c r="N772" s="856"/>
      <c r="O772" s="857"/>
    </row>
    <row r="773" spans="1:15" s="800" customFormat="1" ht="45" x14ac:dyDescent="0.25">
      <c r="B773" s="1122" t="s">
        <v>971</v>
      </c>
      <c r="C773" s="1085" t="s">
        <v>939</v>
      </c>
      <c r="D773" s="1085" t="s">
        <v>1025</v>
      </c>
      <c r="E773" s="1124" t="s">
        <v>1026</v>
      </c>
      <c r="F773" s="1085" t="s">
        <v>1027</v>
      </c>
      <c r="G773" s="1120" t="s">
        <v>1028</v>
      </c>
      <c r="H773" s="801" t="s">
        <v>1868</v>
      </c>
      <c r="I773" s="802" t="s">
        <v>1839</v>
      </c>
      <c r="J773" s="801" t="s">
        <v>1868</v>
      </c>
      <c r="K773" s="1128" t="s">
        <v>1957</v>
      </c>
      <c r="L773" s="1128" t="s">
        <v>1956</v>
      </c>
      <c r="M773" s="802" t="s">
        <v>1905</v>
      </c>
      <c r="N773" s="1128" t="s">
        <v>1825</v>
      </c>
      <c r="O773" s="835" t="s">
        <v>1856</v>
      </c>
    </row>
    <row r="774" spans="1:15" s="800" customFormat="1" x14ac:dyDescent="0.25">
      <c r="B774" s="1123"/>
      <c r="C774" s="1086"/>
      <c r="D774" s="1086"/>
      <c r="E774" s="1125"/>
      <c r="F774" s="1086"/>
      <c r="G774" s="1121"/>
      <c r="H774" s="803"/>
      <c r="I774" s="803" t="s">
        <v>940</v>
      </c>
      <c r="J774" s="803"/>
      <c r="K774" s="1129"/>
      <c r="L774" s="1129"/>
      <c r="M774" s="803" t="s">
        <v>940</v>
      </c>
      <c r="N774" s="1129"/>
      <c r="O774" s="804"/>
    </row>
    <row r="775" spans="1:15" s="887" customFormat="1" x14ac:dyDescent="0.25">
      <c r="A775" s="836" t="s">
        <v>530</v>
      </c>
      <c r="B775" s="865" t="s">
        <v>744</v>
      </c>
      <c r="C775" s="967" t="s">
        <v>771</v>
      </c>
      <c r="D775" s="865" t="s">
        <v>1807</v>
      </c>
      <c r="E775" s="883">
        <v>0</v>
      </c>
      <c r="F775" s="863">
        <v>23510200</v>
      </c>
      <c r="G775" s="866" t="s">
        <v>235</v>
      </c>
      <c r="H775" s="867"/>
      <c r="I775" s="867">
        <v>20000000</v>
      </c>
      <c r="J775" s="867"/>
      <c r="K775" s="867">
        <f>M775</f>
        <v>10000000</v>
      </c>
      <c r="L775" s="867"/>
      <c r="M775" s="867">
        <v>10000000</v>
      </c>
      <c r="N775" s="867"/>
      <c r="O775" s="868"/>
    </row>
    <row r="776" spans="1:15" s="887" customFormat="1" x14ac:dyDescent="0.25">
      <c r="A776" s="836" t="s">
        <v>530</v>
      </c>
      <c r="B776" s="865" t="s">
        <v>371</v>
      </c>
      <c r="C776" s="967" t="s">
        <v>732</v>
      </c>
      <c r="D776" s="865" t="s">
        <v>1807</v>
      </c>
      <c r="E776" s="883">
        <v>0</v>
      </c>
      <c r="F776" s="863">
        <v>23510200</v>
      </c>
      <c r="G776" s="866" t="s">
        <v>235</v>
      </c>
      <c r="H776" s="867"/>
      <c r="I776" s="867">
        <v>20700000</v>
      </c>
      <c r="J776" s="867"/>
      <c r="K776" s="867">
        <f t="shared" ref="K776:K781" si="52">M776</f>
        <v>10000000</v>
      </c>
      <c r="L776" s="867"/>
      <c r="M776" s="867">
        <v>10000000</v>
      </c>
      <c r="N776" s="867"/>
      <c r="O776" s="868"/>
    </row>
    <row r="777" spans="1:15" s="887" customFormat="1" x14ac:dyDescent="0.25">
      <c r="A777" s="836" t="s">
        <v>530</v>
      </c>
      <c r="B777" s="863" t="s">
        <v>450</v>
      </c>
      <c r="C777" s="967" t="s">
        <v>772</v>
      </c>
      <c r="D777" s="865" t="s">
        <v>1807</v>
      </c>
      <c r="E777" s="883">
        <v>0</v>
      </c>
      <c r="F777" s="863">
        <v>23510200</v>
      </c>
      <c r="G777" s="866" t="s">
        <v>235</v>
      </c>
      <c r="H777" s="867"/>
      <c r="I777" s="867">
        <v>500000</v>
      </c>
      <c r="J777" s="867"/>
      <c r="K777" s="867">
        <f t="shared" si="52"/>
        <v>500000</v>
      </c>
      <c r="L777" s="867"/>
      <c r="M777" s="867">
        <v>500000</v>
      </c>
      <c r="N777" s="867"/>
      <c r="O777" s="868"/>
    </row>
    <row r="778" spans="1:15" s="887" customFormat="1" x14ac:dyDescent="0.25">
      <c r="A778" s="836" t="s">
        <v>530</v>
      </c>
      <c r="B778" s="865" t="s">
        <v>158</v>
      </c>
      <c r="C778" s="967" t="s">
        <v>366</v>
      </c>
      <c r="D778" s="865" t="s">
        <v>1807</v>
      </c>
      <c r="E778" s="883">
        <v>0</v>
      </c>
      <c r="F778" s="863">
        <v>23510200</v>
      </c>
      <c r="G778" s="866" t="s">
        <v>235</v>
      </c>
      <c r="H778" s="867"/>
      <c r="I778" s="867">
        <v>3540000</v>
      </c>
      <c r="J778" s="867"/>
      <c r="K778" s="867">
        <f t="shared" si="52"/>
        <v>0</v>
      </c>
      <c r="L778" s="867"/>
      <c r="M778" s="867">
        <v>0</v>
      </c>
      <c r="N778" s="867"/>
      <c r="O778" s="868"/>
    </row>
    <row r="779" spans="1:15" s="887" customFormat="1" x14ac:dyDescent="0.25">
      <c r="A779" s="836" t="s">
        <v>530</v>
      </c>
      <c r="B779" s="865" t="s">
        <v>357</v>
      </c>
      <c r="C779" s="967" t="s">
        <v>764</v>
      </c>
      <c r="D779" s="865" t="s">
        <v>1807</v>
      </c>
      <c r="E779" s="883">
        <v>0</v>
      </c>
      <c r="F779" s="863">
        <v>23510200</v>
      </c>
      <c r="G779" s="866" t="s">
        <v>235</v>
      </c>
      <c r="H779" s="867"/>
      <c r="I779" s="867">
        <v>1100000</v>
      </c>
      <c r="J779" s="867"/>
      <c r="K779" s="867">
        <f t="shared" si="52"/>
        <v>0</v>
      </c>
      <c r="L779" s="867"/>
      <c r="M779" s="867">
        <v>0</v>
      </c>
      <c r="N779" s="867"/>
      <c r="O779" s="868"/>
    </row>
    <row r="780" spans="1:15" s="887" customFormat="1" x14ac:dyDescent="0.25">
      <c r="A780" s="836" t="s">
        <v>530</v>
      </c>
      <c r="B780" s="863" t="s">
        <v>248</v>
      </c>
      <c r="C780" s="967" t="s">
        <v>779</v>
      </c>
      <c r="D780" s="865" t="s">
        <v>1807</v>
      </c>
      <c r="E780" s="883">
        <v>0</v>
      </c>
      <c r="F780" s="863">
        <v>23510200</v>
      </c>
      <c r="G780" s="866" t="s">
        <v>235</v>
      </c>
      <c r="H780" s="867"/>
      <c r="I780" s="867">
        <v>3500000</v>
      </c>
      <c r="J780" s="867"/>
      <c r="K780" s="867">
        <f t="shared" si="52"/>
        <v>0</v>
      </c>
      <c r="L780" s="867"/>
      <c r="M780" s="867">
        <v>0</v>
      </c>
      <c r="N780" s="867"/>
      <c r="O780" s="868"/>
    </row>
    <row r="781" spans="1:15" s="887" customFormat="1" x14ac:dyDescent="0.25">
      <c r="A781" s="836" t="s">
        <v>530</v>
      </c>
      <c r="B781" s="865" t="s">
        <v>749</v>
      </c>
      <c r="C781" s="967" t="s">
        <v>731</v>
      </c>
      <c r="D781" s="865" t="s">
        <v>1807</v>
      </c>
      <c r="E781" s="883">
        <v>0</v>
      </c>
      <c r="F781" s="863">
        <v>23510200</v>
      </c>
      <c r="G781" s="866" t="s">
        <v>235</v>
      </c>
      <c r="H781" s="867"/>
      <c r="I781" s="867">
        <v>10660000</v>
      </c>
      <c r="J781" s="867"/>
      <c r="K781" s="867">
        <f t="shared" si="52"/>
        <v>0</v>
      </c>
      <c r="L781" s="867"/>
      <c r="M781" s="867">
        <v>0</v>
      </c>
      <c r="N781" s="867"/>
      <c r="O781" s="868"/>
    </row>
    <row r="782" spans="1:15" s="887" customFormat="1" x14ac:dyDescent="0.25">
      <c r="A782" s="836" t="s">
        <v>530</v>
      </c>
      <c r="B782" s="888"/>
      <c r="C782" s="1042" t="s">
        <v>26</v>
      </c>
      <c r="D782" s="888"/>
      <c r="E782" s="889"/>
      <c r="F782" s="888"/>
      <c r="G782" s="890"/>
      <c r="H782" s="872"/>
      <c r="I782" s="872">
        <f>SUM(I775:I781)</f>
        <v>60000000</v>
      </c>
      <c r="J782" s="872"/>
      <c r="K782" s="872">
        <f>SUM(K775:K781)</f>
        <v>20500000</v>
      </c>
      <c r="L782" s="872"/>
      <c r="M782" s="872">
        <f>SUM(M775:M781)</f>
        <v>20500000</v>
      </c>
      <c r="N782" s="872"/>
      <c r="O782" s="884"/>
    </row>
    <row r="783" spans="1:15" s="887" customFormat="1" x14ac:dyDescent="0.25">
      <c r="A783" s="836"/>
      <c r="B783" s="891"/>
      <c r="C783" s="1043"/>
      <c r="D783" s="891"/>
      <c r="E783" s="892"/>
      <c r="F783" s="891"/>
      <c r="G783" s="893"/>
      <c r="H783" s="879"/>
      <c r="I783" s="879"/>
      <c r="J783" s="879"/>
      <c r="K783" s="879"/>
      <c r="L783" s="879"/>
      <c r="M783" s="879"/>
      <c r="N783" s="879"/>
      <c r="O783" s="880"/>
    </row>
    <row r="784" spans="1:15" s="887" customFormat="1" x14ac:dyDescent="0.25">
      <c r="A784" s="836"/>
      <c r="B784" s="891"/>
      <c r="C784" s="1043"/>
      <c r="D784" s="891"/>
      <c r="E784" s="892"/>
      <c r="F784" s="891"/>
      <c r="G784" s="893"/>
      <c r="H784" s="879"/>
      <c r="I784" s="879"/>
      <c r="J784" s="879"/>
      <c r="K784" s="879"/>
      <c r="L784" s="879"/>
      <c r="M784" s="879"/>
      <c r="N784" s="879"/>
      <c r="O784" s="880"/>
    </row>
    <row r="785" spans="1:15" x14ac:dyDescent="0.25">
      <c r="B785" s="1127" t="s">
        <v>1396</v>
      </c>
      <c r="C785" s="1127"/>
      <c r="D785" s="1127"/>
      <c r="E785" s="1127"/>
      <c r="F785" s="1127"/>
      <c r="G785" s="1127"/>
      <c r="H785" s="1127"/>
      <c r="I785" s="1127"/>
      <c r="J785" s="1127"/>
      <c r="K785" s="1127"/>
      <c r="L785" s="1127"/>
      <c r="M785" s="1127"/>
      <c r="N785" s="1127"/>
      <c r="O785" s="1127"/>
    </row>
    <row r="786" spans="1:15" x14ac:dyDescent="0.25">
      <c r="B786" s="854" t="s">
        <v>1585</v>
      </c>
      <c r="C786" s="1041"/>
      <c r="D786" s="855"/>
      <c r="E786" s="855"/>
      <c r="F786" s="855"/>
      <c r="G786" s="855"/>
      <c r="H786" s="856"/>
      <c r="I786" s="856"/>
      <c r="J786" s="856"/>
      <c r="K786" s="856"/>
      <c r="L786" s="856"/>
      <c r="M786" s="856"/>
      <c r="N786" s="856"/>
      <c r="O786" s="857"/>
    </row>
    <row r="787" spans="1:15" s="800" customFormat="1" ht="45" x14ac:dyDescent="0.25">
      <c r="B787" s="1122" t="s">
        <v>971</v>
      </c>
      <c r="C787" s="1085" t="s">
        <v>939</v>
      </c>
      <c r="D787" s="1085" t="s">
        <v>1025</v>
      </c>
      <c r="E787" s="1124" t="s">
        <v>1026</v>
      </c>
      <c r="F787" s="1085" t="s">
        <v>1027</v>
      </c>
      <c r="G787" s="1120" t="s">
        <v>1028</v>
      </c>
      <c r="H787" s="801" t="s">
        <v>1868</v>
      </c>
      <c r="I787" s="802" t="s">
        <v>1839</v>
      </c>
      <c r="J787" s="801" t="s">
        <v>1868</v>
      </c>
      <c r="K787" s="1128" t="s">
        <v>1957</v>
      </c>
      <c r="L787" s="1128" t="s">
        <v>1956</v>
      </c>
      <c r="M787" s="802" t="s">
        <v>1905</v>
      </c>
      <c r="N787" s="1128" t="s">
        <v>1825</v>
      </c>
      <c r="O787" s="835" t="s">
        <v>1856</v>
      </c>
    </row>
    <row r="788" spans="1:15" s="800" customFormat="1" x14ac:dyDescent="0.25">
      <c r="B788" s="1123"/>
      <c r="C788" s="1086"/>
      <c r="D788" s="1086"/>
      <c r="E788" s="1125"/>
      <c r="F788" s="1086"/>
      <c r="G788" s="1121"/>
      <c r="H788" s="803"/>
      <c r="I788" s="803" t="s">
        <v>940</v>
      </c>
      <c r="J788" s="803"/>
      <c r="K788" s="1129"/>
      <c r="L788" s="1129"/>
      <c r="M788" s="803" t="s">
        <v>940</v>
      </c>
      <c r="N788" s="1129"/>
      <c r="O788" s="804"/>
    </row>
    <row r="789" spans="1:15" x14ac:dyDescent="0.25">
      <c r="A789" s="836" t="s">
        <v>535</v>
      </c>
      <c r="B789" s="806" t="s">
        <v>24</v>
      </c>
      <c r="C789" s="966" t="s">
        <v>290</v>
      </c>
      <c r="D789" s="807" t="s">
        <v>1</v>
      </c>
      <c r="E789" s="883">
        <v>0</v>
      </c>
      <c r="F789" s="806">
        <v>23540000</v>
      </c>
      <c r="G789" s="809" t="s">
        <v>266</v>
      </c>
      <c r="H789" s="810">
        <v>23138066</v>
      </c>
      <c r="I789" s="810">
        <v>56843520</v>
      </c>
      <c r="J789" s="810">
        <v>23138066</v>
      </c>
      <c r="K789" s="810">
        <f>M789</f>
        <v>56843520</v>
      </c>
      <c r="L789" s="810"/>
      <c r="M789" s="810">
        <v>56843520</v>
      </c>
      <c r="N789" s="810"/>
      <c r="O789" s="885"/>
    </row>
    <row r="790" spans="1:15" x14ac:dyDescent="0.25">
      <c r="A790" s="836" t="s">
        <v>535</v>
      </c>
      <c r="B790" s="806" t="s">
        <v>2</v>
      </c>
      <c r="C790" s="1039" t="s">
        <v>60</v>
      </c>
      <c r="D790" s="807" t="s">
        <v>1806</v>
      </c>
      <c r="E790" s="883">
        <v>0</v>
      </c>
      <c r="F790" s="806">
        <v>23540000</v>
      </c>
      <c r="G790" s="809" t="s">
        <v>266</v>
      </c>
      <c r="H790" s="815"/>
      <c r="I790" s="815">
        <v>2700000</v>
      </c>
      <c r="J790" s="815"/>
      <c r="K790" s="815">
        <f>M790</f>
        <v>1525000</v>
      </c>
      <c r="L790" s="815"/>
      <c r="M790" s="815">
        <f>1350000+175000</f>
        <v>1525000</v>
      </c>
      <c r="N790" s="815"/>
      <c r="O790" s="811"/>
    </row>
    <row r="791" spans="1:15" x14ac:dyDescent="0.25">
      <c r="A791" s="836" t="s">
        <v>535</v>
      </c>
      <c r="B791" s="806" t="s">
        <v>3</v>
      </c>
      <c r="C791" s="1039" t="s">
        <v>4</v>
      </c>
      <c r="D791" s="807" t="s">
        <v>1806</v>
      </c>
      <c r="E791" s="883">
        <v>0</v>
      </c>
      <c r="F791" s="806">
        <v>23540000</v>
      </c>
      <c r="G791" s="809" t="s">
        <v>266</v>
      </c>
      <c r="H791" s="815"/>
      <c r="I791" s="815">
        <v>600000</v>
      </c>
      <c r="J791" s="815"/>
      <c r="K791" s="815">
        <f t="shared" ref="K791:K799" si="53">M791</f>
        <v>300000</v>
      </c>
      <c r="L791" s="815"/>
      <c r="M791" s="815">
        <f t="shared" ref="M791:M799" si="54">I791/2</f>
        <v>300000</v>
      </c>
      <c r="N791" s="815"/>
      <c r="O791" s="811"/>
    </row>
    <row r="792" spans="1:15" x14ac:dyDescent="0.25">
      <c r="A792" s="836" t="s">
        <v>535</v>
      </c>
      <c r="B792" s="806" t="s">
        <v>52</v>
      </c>
      <c r="C792" s="1039" t="s">
        <v>464</v>
      </c>
      <c r="D792" s="807" t="s">
        <v>1806</v>
      </c>
      <c r="E792" s="883">
        <v>0</v>
      </c>
      <c r="F792" s="806">
        <v>23540000</v>
      </c>
      <c r="G792" s="809" t="s">
        <v>266</v>
      </c>
      <c r="H792" s="815"/>
      <c r="I792" s="815">
        <v>1000000</v>
      </c>
      <c r="J792" s="815"/>
      <c r="K792" s="815">
        <f t="shared" si="53"/>
        <v>500000</v>
      </c>
      <c r="L792" s="815"/>
      <c r="M792" s="815">
        <f t="shared" si="54"/>
        <v>500000</v>
      </c>
      <c r="N792" s="815"/>
      <c r="O792" s="811"/>
    </row>
    <row r="793" spans="1:15" x14ac:dyDescent="0.25">
      <c r="A793" s="836" t="s">
        <v>535</v>
      </c>
      <c r="B793" s="806" t="s">
        <v>32</v>
      </c>
      <c r="C793" s="1039" t="s">
        <v>440</v>
      </c>
      <c r="D793" s="807" t="s">
        <v>1806</v>
      </c>
      <c r="E793" s="883">
        <v>0</v>
      </c>
      <c r="F793" s="806">
        <v>23540000</v>
      </c>
      <c r="G793" s="809" t="s">
        <v>266</v>
      </c>
      <c r="H793" s="815"/>
      <c r="I793" s="815">
        <v>300000</v>
      </c>
      <c r="J793" s="815"/>
      <c r="K793" s="815">
        <f t="shared" si="53"/>
        <v>150000</v>
      </c>
      <c r="L793" s="815"/>
      <c r="M793" s="815">
        <f t="shared" si="54"/>
        <v>150000</v>
      </c>
      <c r="N793" s="815"/>
      <c r="O793" s="811"/>
    </row>
    <row r="794" spans="1:15" x14ac:dyDescent="0.25">
      <c r="A794" s="836" t="s">
        <v>535</v>
      </c>
      <c r="B794" s="806" t="s">
        <v>7</v>
      </c>
      <c r="C794" s="1039" t="s">
        <v>8</v>
      </c>
      <c r="D794" s="807" t="s">
        <v>1806</v>
      </c>
      <c r="E794" s="883">
        <v>0</v>
      </c>
      <c r="F794" s="806">
        <v>23540000</v>
      </c>
      <c r="G794" s="809" t="s">
        <v>266</v>
      </c>
      <c r="H794" s="815"/>
      <c r="I794" s="815">
        <v>100000</v>
      </c>
      <c r="J794" s="815"/>
      <c r="K794" s="815">
        <f t="shared" si="53"/>
        <v>50000</v>
      </c>
      <c r="L794" s="815"/>
      <c r="M794" s="815">
        <f t="shared" si="54"/>
        <v>50000</v>
      </c>
      <c r="N794" s="815"/>
      <c r="O794" s="811"/>
    </row>
    <row r="795" spans="1:15" x14ac:dyDescent="0.25">
      <c r="A795" s="836" t="s">
        <v>535</v>
      </c>
      <c r="B795" s="806" t="s">
        <v>34</v>
      </c>
      <c r="C795" s="1039" t="s">
        <v>761</v>
      </c>
      <c r="D795" s="807" t="s">
        <v>1806</v>
      </c>
      <c r="E795" s="883">
        <v>0</v>
      </c>
      <c r="F795" s="806">
        <v>23540000</v>
      </c>
      <c r="G795" s="809" t="s">
        <v>266</v>
      </c>
      <c r="H795" s="815"/>
      <c r="I795" s="815">
        <v>1000000</v>
      </c>
      <c r="J795" s="815"/>
      <c r="K795" s="815">
        <f t="shared" si="53"/>
        <v>500000</v>
      </c>
      <c r="L795" s="815"/>
      <c r="M795" s="815">
        <f t="shared" si="54"/>
        <v>500000</v>
      </c>
      <c r="N795" s="815"/>
      <c r="O795" s="811"/>
    </row>
    <row r="796" spans="1:15" x14ac:dyDescent="0.25">
      <c r="A796" s="836" t="s">
        <v>535</v>
      </c>
      <c r="B796" s="806" t="s">
        <v>13</v>
      </c>
      <c r="C796" s="1039" t="s">
        <v>14</v>
      </c>
      <c r="D796" s="807" t="s">
        <v>1806</v>
      </c>
      <c r="E796" s="883">
        <v>0</v>
      </c>
      <c r="F796" s="806">
        <v>23540000</v>
      </c>
      <c r="G796" s="809" t="s">
        <v>266</v>
      </c>
      <c r="H796" s="815"/>
      <c r="I796" s="815">
        <v>1350000</v>
      </c>
      <c r="J796" s="815"/>
      <c r="K796" s="815">
        <f t="shared" si="53"/>
        <v>675000</v>
      </c>
      <c r="L796" s="815"/>
      <c r="M796" s="815">
        <f t="shared" si="54"/>
        <v>675000</v>
      </c>
      <c r="N796" s="815"/>
      <c r="O796" s="811"/>
    </row>
    <row r="797" spans="1:15" x14ac:dyDescent="0.25">
      <c r="A797" s="836" t="s">
        <v>535</v>
      </c>
      <c r="B797" s="806" t="s">
        <v>15</v>
      </c>
      <c r="C797" s="1039" t="s">
        <v>436</v>
      </c>
      <c r="D797" s="807" t="s">
        <v>1806</v>
      </c>
      <c r="E797" s="883">
        <v>0</v>
      </c>
      <c r="F797" s="806">
        <v>23540000</v>
      </c>
      <c r="G797" s="809" t="s">
        <v>266</v>
      </c>
      <c r="H797" s="815"/>
      <c r="I797" s="815">
        <v>300000</v>
      </c>
      <c r="J797" s="815"/>
      <c r="K797" s="815">
        <f t="shared" si="53"/>
        <v>150000</v>
      </c>
      <c r="L797" s="815"/>
      <c r="M797" s="815">
        <f t="shared" si="54"/>
        <v>150000</v>
      </c>
      <c r="N797" s="815"/>
      <c r="O797" s="811"/>
    </row>
    <row r="798" spans="1:15" x14ac:dyDescent="0.25">
      <c r="A798" s="836" t="s">
        <v>535</v>
      </c>
      <c r="B798" s="806" t="s">
        <v>19</v>
      </c>
      <c r="C798" s="1039" t="s">
        <v>20</v>
      </c>
      <c r="D798" s="807" t="s">
        <v>1806</v>
      </c>
      <c r="E798" s="883">
        <v>0</v>
      </c>
      <c r="F798" s="806">
        <v>23540000</v>
      </c>
      <c r="G798" s="809" t="s">
        <v>266</v>
      </c>
      <c r="H798" s="815"/>
      <c r="I798" s="815">
        <v>15000</v>
      </c>
      <c r="J798" s="815"/>
      <c r="K798" s="815">
        <f t="shared" si="53"/>
        <v>7500</v>
      </c>
      <c r="L798" s="815"/>
      <c r="M798" s="815">
        <f t="shared" si="54"/>
        <v>7500</v>
      </c>
      <c r="N798" s="815"/>
      <c r="O798" s="811"/>
    </row>
    <row r="799" spans="1:15" x14ac:dyDescent="0.25">
      <c r="A799" s="836" t="s">
        <v>535</v>
      </c>
      <c r="B799" s="806" t="s">
        <v>37</v>
      </c>
      <c r="C799" s="1039" t="s">
        <v>38</v>
      </c>
      <c r="D799" s="807" t="s">
        <v>1806</v>
      </c>
      <c r="E799" s="883">
        <v>0</v>
      </c>
      <c r="F799" s="806">
        <v>23540000</v>
      </c>
      <c r="G799" s="809" t="s">
        <v>266</v>
      </c>
      <c r="H799" s="815"/>
      <c r="I799" s="815">
        <v>235000</v>
      </c>
      <c r="J799" s="815"/>
      <c r="K799" s="815">
        <f t="shared" si="53"/>
        <v>117500</v>
      </c>
      <c r="L799" s="815"/>
      <c r="M799" s="815">
        <f t="shared" si="54"/>
        <v>117500</v>
      </c>
      <c r="N799" s="815"/>
      <c r="O799" s="811"/>
    </row>
    <row r="800" spans="1:15" x14ac:dyDescent="0.25">
      <c r="A800" s="836" t="s">
        <v>535</v>
      </c>
      <c r="B800" s="838"/>
      <c r="C800" s="968" t="s">
        <v>312</v>
      </c>
      <c r="D800" s="839"/>
      <c r="E800" s="840"/>
      <c r="F800" s="838"/>
      <c r="G800" s="895"/>
      <c r="H800" s="821">
        <v>656250</v>
      </c>
      <c r="I800" s="821">
        <f>SUM(I790:I799)</f>
        <v>7600000</v>
      </c>
      <c r="J800" s="821">
        <v>656250</v>
      </c>
      <c r="K800" s="821">
        <f>SUM(K790:K799)</f>
        <v>3975000</v>
      </c>
      <c r="L800" s="821"/>
      <c r="M800" s="821">
        <f>SUM(M790:M799)</f>
        <v>3975000</v>
      </c>
      <c r="N800" s="821"/>
      <c r="O800" s="822"/>
    </row>
    <row r="801" spans="1:15" x14ac:dyDescent="0.25">
      <c r="C801" s="970"/>
      <c r="G801" s="896"/>
      <c r="H801" s="901"/>
      <c r="I801" s="901"/>
      <c r="J801" s="901"/>
      <c r="K801" s="901"/>
      <c r="L801" s="826"/>
      <c r="M801" s="826"/>
      <c r="N801" s="826"/>
      <c r="O801" s="827"/>
    </row>
    <row r="802" spans="1:15" x14ac:dyDescent="0.25">
      <c r="C802" s="970"/>
      <c r="G802" s="896"/>
      <c r="H802" s="901"/>
      <c r="I802" s="901"/>
      <c r="J802" s="901"/>
      <c r="K802" s="901"/>
      <c r="L802" s="826"/>
      <c r="M802" s="826"/>
      <c r="N802" s="826"/>
      <c r="O802" s="827"/>
    </row>
    <row r="803" spans="1:15" x14ac:dyDescent="0.25">
      <c r="B803" s="1127" t="s">
        <v>1397</v>
      </c>
      <c r="C803" s="1127"/>
      <c r="D803" s="1127"/>
      <c r="E803" s="1127"/>
      <c r="F803" s="1127"/>
      <c r="G803" s="1127"/>
      <c r="H803" s="1127"/>
      <c r="I803" s="1127"/>
      <c r="J803" s="1127"/>
      <c r="K803" s="1127"/>
      <c r="L803" s="1127"/>
      <c r="M803" s="1127"/>
      <c r="N803" s="1127"/>
      <c r="O803" s="1127"/>
    </row>
    <row r="804" spans="1:15" x14ac:dyDescent="0.25">
      <c r="B804" s="854" t="s">
        <v>1585</v>
      </c>
      <c r="C804" s="1041"/>
      <c r="D804" s="855"/>
      <c r="E804" s="855"/>
      <c r="F804" s="855"/>
      <c r="G804" s="855"/>
      <c r="H804" s="856"/>
      <c r="I804" s="856"/>
      <c r="J804" s="856"/>
      <c r="K804" s="856"/>
      <c r="L804" s="856"/>
      <c r="M804" s="856"/>
      <c r="N804" s="856"/>
      <c r="O804" s="857"/>
    </row>
    <row r="805" spans="1:15" s="800" customFormat="1" ht="45" x14ac:dyDescent="0.25">
      <c r="B805" s="1122" t="s">
        <v>971</v>
      </c>
      <c r="C805" s="1085" t="s">
        <v>939</v>
      </c>
      <c r="D805" s="1085" t="s">
        <v>1025</v>
      </c>
      <c r="E805" s="1124" t="s">
        <v>1026</v>
      </c>
      <c r="F805" s="1085" t="s">
        <v>1027</v>
      </c>
      <c r="G805" s="1120" t="s">
        <v>1028</v>
      </c>
      <c r="H805" s="801" t="s">
        <v>1868</v>
      </c>
      <c r="I805" s="802" t="s">
        <v>1839</v>
      </c>
      <c r="J805" s="801" t="s">
        <v>1868</v>
      </c>
      <c r="K805" s="1128" t="s">
        <v>1957</v>
      </c>
      <c r="L805" s="1128" t="s">
        <v>1956</v>
      </c>
      <c r="M805" s="802" t="s">
        <v>1905</v>
      </c>
      <c r="N805" s="1128" t="s">
        <v>1825</v>
      </c>
      <c r="O805" s="835" t="s">
        <v>1856</v>
      </c>
    </row>
    <row r="806" spans="1:15" s="800" customFormat="1" x14ac:dyDescent="0.25">
      <c r="B806" s="1123"/>
      <c r="C806" s="1086"/>
      <c r="D806" s="1086"/>
      <c r="E806" s="1125"/>
      <c r="F806" s="1086"/>
      <c r="G806" s="1121"/>
      <c r="H806" s="803"/>
      <c r="I806" s="803" t="s">
        <v>940</v>
      </c>
      <c r="J806" s="803"/>
      <c r="K806" s="1129"/>
      <c r="L806" s="1129"/>
      <c r="M806" s="803" t="s">
        <v>940</v>
      </c>
      <c r="N806" s="1129"/>
      <c r="O806" s="804"/>
    </row>
    <row r="807" spans="1:15" s="887" customFormat="1" x14ac:dyDescent="0.25">
      <c r="A807" s="836" t="s">
        <v>535</v>
      </c>
      <c r="B807" s="863" t="s">
        <v>161</v>
      </c>
      <c r="C807" s="967" t="s">
        <v>233</v>
      </c>
      <c r="D807" s="807" t="s">
        <v>1806</v>
      </c>
      <c r="E807" s="883">
        <v>0</v>
      </c>
      <c r="F807" s="863" t="s">
        <v>27</v>
      </c>
      <c r="G807" s="866" t="s">
        <v>235</v>
      </c>
      <c r="H807" s="867"/>
      <c r="I807" s="867">
        <v>5000000</v>
      </c>
      <c r="J807" s="867"/>
      <c r="K807" s="867">
        <f>M807</f>
        <v>0</v>
      </c>
      <c r="L807" s="867"/>
      <c r="M807" s="867">
        <v>0</v>
      </c>
      <c r="N807" s="867"/>
      <c r="O807" s="868"/>
    </row>
    <row r="808" spans="1:15" s="887" customFormat="1" x14ac:dyDescent="0.25">
      <c r="A808" s="836" t="s">
        <v>535</v>
      </c>
      <c r="B808" s="865" t="s">
        <v>508</v>
      </c>
      <c r="C808" s="967" t="s">
        <v>766</v>
      </c>
      <c r="D808" s="807" t="s">
        <v>1806</v>
      </c>
      <c r="E808" s="883">
        <v>0</v>
      </c>
      <c r="F808" s="863" t="s">
        <v>27</v>
      </c>
      <c r="G808" s="866" t="s">
        <v>235</v>
      </c>
      <c r="H808" s="867"/>
      <c r="I808" s="867">
        <v>3000000</v>
      </c>
      <c r="J808" s="867"/>
      <c r="K808" s="867">
        <f t="shared" ref="K808:K810" si="55">M808</f>
        <v>0</v>
      </c>
      <c r="L808" s="867"/>
      <c r="M808" s="867">
        <v>0</v>
      </c>
      <c r="N808" s="867"/>
      <c r="O808" s="868"/>
    </row>
    <row r="809" spans="1:15" s="887" customFormat="1" x14ac:dyDescent="0.25">
      <c r="A809" s="836" t="s">
        <v>535</v>
      </c>
      <c r="B809" s="865" t="s">
        <v>468</v>
      </c>
      <c r="C809" s="967" t="s">
        <v>466</v>
      </c>
      <c r="D809" s="807" t="s">
        <v>1806</v>
      </c>
      <c r="E809" s="883">
        <v>0</v>
      </c>
      <c r="F809" s="863" t="s">
        <v>27</v>
      </c>
      <c r="G809" s="866" t="s">
        <v>235</v>
      </c>
      <c r="H809" s="867"/>
      <c r="I809" s="867">
        <v>14000000</v>
      </c>
      <c r="J809" s="867"/>
      <c r="K809" s="867">
        <f t="shared" si="55"/>
        <v>14000000</v>
      </c>
      <c r="L809" s="867"/>
      <c r="M809" s="867">
        <v>14000000</v>
      </c>
      <c r="N809" s="867"/>
      <c r="O809" s="868"/>
    </row>
    <row r="810" spans="1:15" s="887" customFormat="1" x14ac:dyDescent="0.25">
      <c r="A810" s="836" t="s">
        <v>535</v>
      </c>
      <c r="B810" s="869"/>
      <c r="C810" s="1042" t="s">
        <v>26</v>
      </c>
      <c r="D810" s="869"/>
      <c r="E810" s="870"/>
      <c r="F810" s="869"/>
      <c r="G810" s="871"/>
      <c r="H810" s="872"/>
      <c r="I810" s="872">
        <f>SUM(I807:I809)</f>
        <v>22000000</v>
      </c>
      <c r="J810" s="872"/>
      <c r="K810" s="872">
        <f t="shared" si="55"/>
        <v>14000000</v>
      </c>
      <c r="L810" s="872"/>
      <c r="M810" s="872">
        <f>SUM(M807:M809)</f>
        <v>14000000</v>
      </c>
      <c r="N810" s="872"/>
      <c r="O810" s="884"/>
    </row>
    <row r="811" spans="1:15" s="887" customFormat="1" x14ac:dyDescent="0.25">
      <c r="B811" s="875"/>
      <c r="C811" s="1043"/>
      <c r="D811" s="875"/>
      <c r="E811" s="877"/>
      <c r="F811" s="875"/>
      <c r="G811" s="878"/>
      <c r="H811" s="902"/>
      <c r="I811" s="902"/>
      <c r="J811" s="902"/>
      <c r="K811" s="902"/>
      <c r="L811" s="879"/>
      <c r="M811" s="879"/>
      <c r="N811" s="879"/>
      <c r="O811" s="880"/>
    </row>
    <row r="812" spans="1:15" s="887" customFormat="1" x14ac:dyDescent="0.25">
      <c r="B812" s="875"/>
      <c r="C812" s="1043"/>
      <c r="D812" s="875"/>
      <c r="E812" s="877"/>
      <c r="F812" s="875"/>
      <c r="G812" s="878"/>
      <c r="H812" s="902"/>
      <c r="I812" s="902"/>
      <c r="J812" s="902"/>
      <c r="K812" s="902"/>
      <c r="L812" s="879"/>
      <c r="M812" s="879"/>
      <c r="N812" s="879"/>
      <c r="O812" s="880"/>
    </row>
    <row r="813" spans="1:15" x14ac:dyDescent="0.25">
      <c r="B813" s="1127" t="s">
        <v>1396</v>
      </c>
      <c r="C813" s="1127"/>
      <c r="D813" s="1127"/>
      <c r="E813" s="1127"/>
      <c r="F813" s="1127"/>
      <c r="G813" s="1127"/>
      <c r="H813" s="1127"/>
      <c r="I813" s="1127"/>
      <c r="J813" s="1127"/>
      <c r="K813" s="1127"/>
      <c r="L813" s="1127"/>
      <c r="M813" s="1127"/>
      <c r="N813" s="1127"/>
      <c r="O813" s="1127"/>
    </row>
    <row r="814" spans="1:15" x14ac:dyDescent="0.25">
      <c r="B814" s="854" t="s">
        <v>1586</v>
      </c>
      <c r="C814" s="1041"/>
      <c r="D814" s="855"/>
      <c r="E814" s="855"/>
      <c r="F814" s="855"/>
      <c r="G814" s="855"/>
      <c r="H814" s="856"/>
      <c r="I814" s="856"/>
      <c r="J814" s="856"/>
      <c r="K814" s="856"/>
      <c r="L814" s="856"/>
      <c r="M814" s="856"/>
      <c r="N814" s="856"/>
      <c r="O814" s="857"/>
    </row>
    <row r="815" spans="1:15" s="800" customFormat="1" ht="45" x14ac:dyDescent="0.25">
      <c r="B815" s="1122" t="s">
        <v>971</v>
      </c>
      <c r="C815" s="1085" t="s">
        <v>939</v>
      </c>
      <c r="D815" s="1085" t="s">
        <v>1025</v>
      </c>
      <c r="E815" s="1124" t="s">
        <v>1026</v>
      </c>
      <c r="F815" s="1085" t="s">
        <v>1027</v>
      </c>
      <c r="G815" s="1120" t="s">
        <v>1028</v>
      </c>
      <c r="H815" s="801" t="s">
        <v>1868</v>
      </c>
      <c r="I815" s="802" t="s">
        <v>1839</v>
      </c>
      <c r="J815" s="801" t="s">
        <v>1868</v>
      </c>
      <c r="K815" s="1128" t="s">
        <v>1957</v>
      </c>
      <c r="L815" s="1128" t="s">
        <v>1956</v>
      </c>
      <c r="M815" s="802" t="s">
        <v>1905</v>
      </c>
      <c r="N815" s="1128" t="s">
        <v>1825</v>
      </c>
      <c r="O815" s="835" t="s">
        <v>1856</v>
      </c>
    </row>
    <row r="816" spans="1:15" s="800" customFormat="1" x14ac:dyDescent="0.25">
      <c r="B816" s="1123"/>
      <c r="C816" s="1086"/>
      <c r="D816" s="1086"/>
      <c r="E816" s="1125"/>
      <c r="F816" s="1086"/>
      <c r="G816" s="1121"/>
      <c r="H816" s="803"/>
      <c r="I816" s="803" t="s">
        <v>940</v>
      </c>
      <c r="J816" s="803"/>
      <c r="K816" s="1129"/>
      <c r="L816" s="1129"/>
      <c r="M816" s="803" t="s">
        <v>940</v>
      </c>
      <c r="N816" s="1129"/>
      <c r="O816" s="804"/>
    </row>
    <row r="817" spans="1:15" x14ac:dyDescent="0.25">
      <c r="A817" s="836" t="s">
        <v>30</v>
      </c>
      <c r="B817" s="806" t="s">
        <v>24</v>
      </c>
      <c r="C817" s="966" t="s">
        <v>290</v>
      </c>
      <c r="D817" s="807" t="s">
        <v>1</v>
      </c>
      <c r="E817" s="883">
        <v>0</v>
      </c>
      <c r="F817" s="806" t="s">
        <v>27</v>
      </c>
      <c r="G817" s="809" t="s">
        <v>266</v>
      </c>
      <c r="H817" s="810">
        <v>70233699</v>
      </c>
      <c r="I817" s="810">
        <v>167712340</v>
      </c>
      <c r="J817" s="810">
        <v>70233699</v>
      </c>
      <c r="K817" s="810">
        <f>M817</f>
        <v>169712340</v>
      </c>
      <c r="L817" s="810"/>
      <c r="M817" s="810">
        <f>167712340+2000000</f>
        <v>169712340</v>
      </c>
      <c r="N817" s="810"/>
      <c r="O817" s="885"/>
    </row>
    <row r="818" spans="1:15" x14ac:dyDescent="0.25">
      <c r="A818" s="836" t="s">
        <v>30</v>
      </c>
      <c r="B818" s="809" t="s">
        <v>25</v>
      </c>
      <c r="C818" s="1039" t="s">
        <v>59</v>
      </c>
      <c r="D818" s="807" t="s">
        <v>1808</v>
      </c>
      <c r="E818" s="883">
        <v>0</v>
      </c>
      <c r="F818" s="806" t="s">
        <v>27</v>
      </c>
      <c r="G818" s="809" t="s">
        <v>266</v>
      </c>
      <c r="H818" s="815"/>
      <c r="I818" s="815">
        <v>1750000</v>
      </c>
      <c r="J818" s="815"/>
      <c r="K818" s="815">
        <f>M818</f>
        <v>1750000</v>
      </c>
      <c r="L818" s="815"/>
      <c r="M818" s="815">
        <v>1750000</v>
      </c>
      <c r="N818" s="815"/>
      <c r="O818" s="811"/>
    </row>
    <row r="819" spans="1:15" s="816" customFormat="1" x14ac:dyDescent="0.25">
      <c r="A819" s="836" t="s">
        <v>30</v>
      </c>
      <c r="B819" s="806" t="s">
        <v>3</v>
      </c>
      <c r="C819" s="1039" t="s">
        <v>4</v>
      </c>
      <c r="D819" s="807" t="s">
        <v>1808</v>
      </c>
      <c r="E819" s="883">
        <v>0</v>
      </c>
      <c r="F819" s="806" t="s">
        <v>27</v>
      </c>
      <c r="G819" s="809" t="s">
        <v>266</v>
      </c>
      <c r="H819" s="815"/>
      <c r="I819" s="815">
        <v>5000000</v>
      </c>
      <c r="J819" s="815"/>
      <c r="K819" s="815">
        <f t="shared" ref="K819:K827" si="56">M819</f>
        <v>5000000</v>
      </c>
      <c r="L819" s="815"/>
      <c r="M819" s="815">
        <v>5000000</v>
      </c>
      <c r="N819" s="815"/>
      <c r="O819" s="811"/>
    </row>
    <row r="820" spans="1:15" x14ac:dyDescent="0.25">
      <c r="A820" s="836" t="s">
        <v>30</v>
      </c>
      <c r="B820" s="806" t="s">
        <v>32</v>
      </c>
      <c r="C820" s="1039" t="s">
        <v>33</v>
      </c>
      <c r="D820" s="807" t="s">
        <v>1808</v>
      </c>
      <c r="E820" s="883">
        <v>0</v>
      </c>
      <c r="F820" s="806" t="s">
        <v>27</v>
      </c>
      <c r="G820" s="809" t="s">
        <v>266</v>
      </c>
      <c r="H820" s="815"/>
      <c r="I820" s="815">
        <v>5100000</v>
      </c>
      <c r="J820" s="815"/>
      <c r="K820" s="815">
        <f t="shared" si="56"/>
        <v>40100000</v>
      </c>
      <c r="L820" s="815"/>
      <c r="M820" s="815">
        <v>40100000</v>
      </c>
      <c r="N820" s="815"/>
      <c r="O820" s="811"/>
    </row>
    <row r="821" spans="1:15" x14ac:dyDescent="0.25">
      <c r="A821" s="836" t="s">
        <v>30</v>
      </c>
      <c r="B821" s="806" t="s">
        <v>34</v>
      </c>
      <c r="C821" s="1039" t="s">
        <v>761</v>
      </c>
      <c r="D821" s="807" t="s">
        <v>1808</v>
      </c>
      <c r="E821" s="883">
        <v>0</v>
      </c>
      <c r="F821" s="806" t="s">
        <v>27</v>
      </c>
      <c r="G821" s="809" t="s">
        <v>266</v>
      </c>
      <c r="H821" s="815"/>
      <c r="I821" s="815">
        <v>1000000</v>
      </c>
      <c r="J821" s="815"/>
      <c r="K821" s="815">
        <f t="shared" si="56"/>
        <v>1000000</v>
      </c>
      <c r="L821" s="815"/>
      <c r="M821" s="815">
        <v>1000000</v>
      </c>
      <c r="N821" s="815"/>
      <c r="O821" s="811"/>
    </row>
    <row r="822" spans="1:15" x14ac:dyDescent="0.25">
      <c r="A822" s="836" t="s">
        <v>30</v>
      </c>
      <c r="B822" s="806" t="s">
        <v>9</v>
      </c>
      <c r="C822" s="1039" t="s">
        <v>10</v>
      </c>
      <c r="D822" s="807" t="s">
        <v>1808</v>
      </c>
      <c r="E822" s="883">
        <v>0</v>
      </c>
      <c r="F822" s="806" t="s">
        <v>27</v>
      </c>
      <c r="G822" s="809" t="s">
        <v>266</v>
      </c>
      <c r="H822" s="815"/>
      <c r="I822" s="815">
        <v>500000</v>
      </c>
      <c r="J822" s="815"/>
      <c r="K822" s="815">
        <f t="shared" si="56"/>
        <v>500000</v>
      </c>
      <c r="L822" s="815"/>
      <c r="M822" s="815">
        <v>500000</v>
      </c>
      <c r="N822" s="815"/>
      <c r="O822" s="811"/>
    </row>
    <row r="823" spans="1:15" x14ac:dyDescent="0.25">
      <c r="A823" s="836" t="s">
        <v>30</v>
      </c>
      <c r="B823" s="806" t="s">
        <v>35</v>
      </c>
      <c r="C823" s="1039" t="s">
        <v>36</v>
      </c>
      <c r="D823" s="807" t="s">
        <v>1808</v>
      </c>
      <c r="E823" s="883">
        <v>0</v>
      </c>
      <c r="F823" s="806" t="s">
        <v>27</v>
      </c>
      <c r="G823" s="809" t="s">
        <v>266</v>
      </c>
      <c r="H823" s="815"/>
      <c r="I823" s="815">
        <v>150000</v>
      </c>
      <c r="J823" s="815"/>
      <c r="K823" s="815">
        <f t="shared" si="56"/>
        <v>150000</v>
      </c>
      <c r="L823" s="815"/>
      <c r="M823" s="815">
        <v>150000</v>
      </c>
      <c r="N823" s="815"/>
      <c r="O823" s="811"/>
    </row>
    <row r="824" spans="1:15" x14ac:dyDescent="0.25">
      <c r="A824" s="836" t="s">
        <v>30</v>
      </c>
      <c r="B824" s="806" t="s">
        <v>15</v>
      </c>
      <c r="C824" s="1039" t="s">
        <v>436</v>
      </c>
      <c r="D824" s="807" t="s">
        <v>1808</v>
      </c>
      <c r="E824" s="883">
        <v>0</v>
      </c>
      <c r="F824" s="806" t="s">
        <v>27</v>
      </c>
      <c r="G824" s="809" t="s">
        <v>266</v>
      </c>
      <c r="H824" s="815"/>
      <c r="I824" s="815">
        <v>1200000</v>
      </c>
      <c r="J824" s="815"/>
      <c r="K824" s="815">
        <f t="shared" si="56"/>
        <v>1200000</v>
      </c>
      <c r="L824" s="815"/>
      <c r="M824" s="815">
        <v>1200000</v>
      </c>
      <c r="N824" s="815"/>
      <c r="O824" s="811"/>
    </row>
    <row r="825" spans="1:15" x14ac:dyDescent="0.25">
      <c r="A825" s="836" t="s">
        <v>30</v>
      </c>
      <c r="B825" s="806" t="s">
        <v>17</v>
      </c>
      <c r="C825" s="1039" t="s">
        <v>18</v>
      </c>
      <c r="D825" s="807" t="s">
        <v>1808</v>
      </c>
      <c r="E825" s="883">
        <v>0</v>
      </c>
      <c r="F825" s="806" t="s">
        <v>27</v>
      </c>
      <c r="G825" s="809" t="s">
        <v>266</v>
      </c>
      <c r="H825" s="815"/>
      <c r="I825" s="815">
        <v>800000</v>
      </c>
      <c r="J825" s="815"/>
      <c r="K825" s="815">
        <f t="shared" si="56"/>
        <v>800000</v>
      </c>
      <c r="L825" s="815"/>
      <c r="M825" s="815">
        <v>800000</v>
      </c>
      <c r="N825" s="815"/>
      <c r="O825" s="811"/>
    </row>
    <row r="826" spans="1:15" x14ac:dyDescent="0.25">
      <c r="A826" s="836" t="s">
        <v>30</v>
      </c>
      <c r="B826" s="806" t="s">
        <v>19</v>
      </c>
      <c r="C826" s="1039" t="s">
        <v>20</v>
      </c>
      <c r="D826" s="807" t="s">
        <v>1808</v>
      </c>
      <c r="E826" s="883">
        <v>0</v>
      </c>
      <c r="F826" s="806" t="s">
        <v>27</v>
      </c>
      <c r="G826" s="809" t="s">
        <v>266</v>
      </c>
      <c r="H826" s="815"/>
      <c r="I826" s="815">
        <v>50000</v>
      </c>
      <c r="J826" s="815"/>
      <c r="K826" s="815">
        <f t="shared" si="56"/>
        <v>50000</v>
      </c>
      <c r="L826" s="815"/>
      <c r="M826" s="815">
        <v>50000</v>
      </c>
      <c r="N826" s="815"/>
      <c r="O826" s="811"/>
    </row>
    <row r="827" spans="1:15" x14ac:dyDescent="0.25">
      <c r="A827" s="836" t="s">
        <v>30</v>
      </c>
      <c r="B827" s="806" t="s">
        <v>37</v>
      </c>
      <c r="C827" s="1039" t="s">
        <v>38</v>
      </c>
      <c r="D827" s="807" t="s">
        <v>1808</v>
      </c>
      <c r="E827" s="883">
        <v>0</v>
      </c>
      <c r="F827" s="806" t="s">
        <v>27</v>
      </c>
      <c r="G827" s="809" t="s">
        <v>266</v>
      </c>
      <c r="H827" s="815"/>
      <c r="I827" s="815">
        <v>1100000</v>
      </c>
      <c r="J827" s="815"/>
      <c r="K827" s="815">
        <f t="shared" si="56"/>
        <v>1100000</v>
      </c>
      <c r="L827" s="815"/>
      <c r="M827" s="815">
        <v>1100000</v>
      </c>
      <c r="N827" s="815"/>
      <c r="O827" s="811"/>
    </row>
    <row r="828" spans="1:15" s="816" customFormat="1" x14ac:dyDescent="0.25">
      <c r="A828" s="836" t="s">
        <v>30</v>
      </c>
      <c r="B828" s="838"/>
      <c r="C828" s="968" t="s">
        <v>312</v>
      </c>
      <c r="D828" s="839"/>
      <c r="E828" s="840"/>
      <c r="F828" s="838"/>
      <c r="G828" s="895"/>
      <c r="H828" s="821">
        <v>3150000</v>
      </c>
      <c r="I828" s="821">
        <f>SUM(I818:I827)</f>
        <v>16650000</v>
      </c>
      <c r="J828" s="821">
        <v>3150000</v>
      </c>
      <c r="K828" s="821">
        <f>SUM(K818:K827)</f>
        <v>51650000</v>
      </c>
      <c r="L828" s="821"/>
      <c r="M828" s="821">
        <f>SUM(M818:M827)</f>
        <v>51650000</v>
      </c>
      <c r="N828" s="821"/>
      <c r="O828" s="822"/>
    </row>
    <row r="829" spans="1:15" x14ac:dyDescent="0.25">
      <c r="C829" s="970"/>
      <c r="G829" s="896"/>
      <c r="H829" s="901"/>
      <c r="I829" s="901"/>
      <c r="J829" s="901"/>
      <c r="K829" s="901"/>
      <c r="L829" s="826"/>
      <c r="M829" s="826"/>
      <c r="N829" s="826"/>
      <c r="O829" s="827"/>
    </row>
    <row r="830" spans="1:15" x14ac:dyDescent="0.25">
      <c r="C830" s="970"/>
      <c r="G830" s="896"/>
      <c r="H830" s="901"/>
      <c r="I830" s="901"/>
      <c r="J830" s="901"/>
      <c r="K830" s="901"/>
      <c r="L830" s="826"/>
      <c r="M830" s="826"/>
      <c r="N830" s="826"/>
      <c r="O830" s="827"/>
    </row>
    <row r="831" spans="1:15" x14ac:dyDescent="0.25">
      <c r="B831" s="1127" t="s">
        <v>1397</v>
      </c>
      <c r="C831" s="1127"/>
      <c r="D831" s="1127"/>
      <c r="E831" s="1127"/>
      <c r="F831" s="1127"/>
      <c r="G831" s="1127"/>
      <c r="H831" s="1127"/>
      <c r="I831" s="1127"/>
      <c r="J831" s="1127"/>
      <c r="K831" s="1127"/>
      <c r="L831" s="1127"/>
      <c r="M831" s="1127"/>
      <c r="N831" s="1127"/>
      <c r="O831" s="1127"/>
    </row>
    <row r="832" spans="1:15" x14ac:dyDescent="0.25">
      <c r="B832" s="854" t="s">
        <v>1586</v>
      </c>
      <c r="C832" s="1041"/>
      <c r="D832" s="855"/>
      <c r="E832" s="855"/>
      <c r="F832" s="855"/>
      <c r="G832" s="855"/>
      <c r="H832" s="856"/>
      <c r="I832" s="856"/>
      <c r="J832" s="856"/>
      <c r="K832" s="856"/>
      <c r="L832" s="856"/>
      <c r="M832" s="856"/>
      <c r="N832" s="856"/>
      <c r="O832" s="857"/>
    </row>
    <row r="833" spans="1:15" s="800" customFormat="1" ht="45" x14ac:dyDescent="0.25">
      <c r="B833" s="1122" t="s">
        <v>971</v>
      </c>
      <c r="C833" s="1085" t="s">
        <v>939</v>
      </c>
      <c r="D833" s="1085" t="s">
        <v>1025</v>
      </c>
      <c r="E833" s="1124" t="s">
        <v>1026</v>
      </c>
      <c r="F833" s="1085" t="s">
        <v>1027</v>
      </c>
      <c r="G833" s="1120" t="s">
        <v>1028</v>
      </c>
      <c r="H833" s="801" t="s">
        <v>1868</v>
      </c>
      <c r="I833" s="802" t="s">
        <v>1839</v>
      </c>
      <c r="J833" s="801" t="s">
        <v>1868</v>
      </c>
      <c r="K833" s="1128" t="s">
        <v>1957</v>
      </c>
      <c r="L833" s="1128" t="s">
        <v>1956</v>
      </c>
      <c r="M833" s="802" t="s">
        <v>1905</v>
      </c>
      <c r="N833" s="1128" t="s">
        <v>1825</v>
      </c>
      <c r="O833" s="835" t="s">
        <v>1856</v>
      </c>
    </row>
    <row r="834" spans="1:15" s="800" customFormat="1" x14ac:dyDescent="0.25">
      <c r="B834" s="1123"/>
      <c r="C834" s="1086"/>
      <c r="D834" s="1086"/>
      <c r="E834" s="1125"/>
      <c r="F834" s="1086"/>
      <c r="G834" s="1121"/>
      <c r="H834" s="803"/>
      <c r="I834" s="803" t="s">
        <v>940</v>
      </c>
      <c r="J834" s="803"/>
      <c r="K834" s="1129"/>
      <c r="L834" s="1129"/>
      <c r="M834" s="803" t="s">
        <v>940</v>
      </c>
      <c r="N834" s="1129"/>
      <c r="O834" s="804"/>
    </row>
    <row r="835" spans="1:15" s="887" customFormat="1" x14ac:dyDescent="0.25">
      <c r="A835" s="836" t="s">
        <v>30</v>
      </c>
      <c r="B835" s="863" t="s">
        <v>161</v>
      </c>
      <c r="C835" s="967" t="s">
        <v>233</v>
      </c>
      <c r="D835" s="807" t="s">
        <v>1808</v>
      </c>
      <c r="E835" s="883">
        <v>0</v>
      </c>
      <c r="F835" s="863" t="s">
        <v>27</v>
      </c>
      <c r="G835" s="866" t="s">
        <v>235</v>
      </c>
      <c r="H835" s="867"/>
      <c r="I835" s="867">
        <v>30000000</v>
      </c>
      <c r="J835" s="867"/>
      <c r="K835" s="867">
        <f>M835</f>
        <v>0</v>
      </c>
      <c r="L835" s="867"/>
      <c r="M835" s="867">
        <v>0</v>
      </c>
      <c r="N835" s="867"/>
      <c r="O835" s="868"/>
    </row>
    <row r="836" spans="1:15" s="887" customFormat="1" x14ac:dyDescent="0.25">
      <c r="A836" s="836" t="s">
        <v>30</v>
      </c>
      <c r="B836" s="863" t="s">
        <v>450</v>
      </c>
      <c r="C836" s="967" t="s">
        <v>772</v>
      </c>
      <c r="D836" s="807" t="s">
        <v>1808</v>
      </c>
      <c r="E836" s="883">
        <v>0</v>
      </c>
      <c r="F836" s="863" t="s">
        <v>27</v>
      </c>
      <c r="G836" s="866" t="s">
        <v>235</v>
      </c>
      <c r="H836" s="867"/>
      <c r="I836" s="867">
        <v>30000000</v>
      </c>
      <c r="J836" s="867"/>
      <c r="K836" s="867">
        <f t="shared" ref="K836:K844" si="57">M836</f>
        <v>30000000</v>
      </c>
      <c r="L836" s="867"/>
      <c r="M836" s="867">
        <v>30000000</v>
      </c>
      <c r="N836" s="867"/>
      <c r="O836" s="868"/>
    </row>
    <row r="837" spans="1:15" s="887" customFormat="1" x14ac:dyDescent="0.25">
      <c r="A837" s="836" t="s">
        <v>30</v>
      </c>
      <c r="B837" s="865" t="s">
        <v>158</v>
      </c>
      <c r="C837" s="967" t="s">
        <v>366</v>
      </c>
      <c r="D837" s="807" t="s">
        <v>1808</v>
      </c>
      <c r="E837" s="883">
        <v>0</v>
      </c>
      <c r="F837" s="863" t="s">
        <v>27</v>
      </c>
      <c r="G837" s="866" t="s">
        <v>235</v>
      </c>
      <c r="H837" s="867"/>
      <c r="I837" s="867">
        <v>2000000</v>
      </c>
      <c r="J837" s="867"/>
      <c r="K837" s="867">
        <f t="shared" si="57"/>
        <v>0</v>
      </c>
      <c r="L837" s="867"/>
      <c r="M837" s="867">
        <v>0</v>
      </c>
      <c r="N837" s="867"/>
      <c r="O837" s="868"/>
    </row>
    <row r="838" spans="1:15" s="887" customFormat="1" x14ac:dyDescent="0.25">
      <c r="A838" s="836" t="s">
        <v>30</v>
      </c>
      <c r="B838" s="863" t="s">
        <v>206</v>
      </c>
      <c r="C838" s="967" t="s">
        <v>1863</v>
      </c>
      <c r="D838" s="807" t="s">
        <v>1808</v>
      </c>
      <c r="E838" s="883">
        <v>0</v>
      </c>
      <c r="F838" s="863" t="s">
        <v>27</v>
      </c>
      <c r="G838" s="866" t="s">
        <v>235</v>
      </c>
      <c r="H838" s="867"/>
      <c r="I838" s="867">
        <v>1800000</v>
      </c>
      <c r="J838" s="867"/>
      <c r="K838" s="867">
        <f t="shared" si="57"/>
        <v>0</v>
      </c>
      <c r="L838" s="867"/>
      <c r="M838" s="867">
        <v>0</v>
      </c>
      <c r="N838" s="867"/>
      <c r="O838" s="868"/>
    </row>
    <row r="839" spans="1:15" s="887" customFormat="1" x14ac:dyDescent="0.25">
      <c r="A839" s="836" t="s">
        <v>30</v>
      </c>
      <c r="B839" s="863" t="s">
        <v>207</v>
      </c>
      <c r="C839" s="967" t="s">
        <v>220</v>
      </c>
      <c r="D839" s="807" t="s">
        <v>1808</v>
      </c>
      <c r="E839" s="883">
        <v>0</v>
      </c>
      <c r="F839" s="863" t="s">
        <v>27</v>
      </c>
      <c r="G839" s="866" t="s">
        <v>235</v>
      </c>
      <c r="H839" s="867"/>
      <c r="I839" s="867">
        <v>2500000</v>
      </c>
      <c r="J839" s="867"/>
      <c r="K839" s="867">
        <f t="shared" si="57"/>
        <v>0</v>
      </c>
      <c r="L839" s="867"/>
      <c r="M839" s="867">
        <v>0</v>
      </c>
      <c r="N839" s="867"/>
      <c r="O839" s="868"/>
    </row>
    <row r="840" spans="1:15" s="887" customFormat="1" x14ac:dyDescent="0.25">
      <c r="A840" s="836" t="s">
        <v>30</v>
      </c>
      <c r="B840" s="863" t="s">
        <v>208</v>
      </c>
      <c r="C840" s="967" t="s">
        <v>751</v>
      </c>
      <c r="D840" s="807" t="s">
        <v>1808</v>
      </c>
      <c r="E840" s="883">
        <v>0</v>
      </c>
      <c r="F840" s="863" t="s">
        <v>27</v>
      </c>
      <c r="G840" s="866" t="s">
        <v>235</v>
      </c>
      <c r="H840" s="867"/>
      <c r="I840" s="867">
        <v>1500000</v>
      </c>
      <c r="J840" s="867"/>
      <c r="K840" s="867">
        <f t="shared" si="57"/>
        <v>0</v>
      </c>
      <c r="L840" s="867"/>
      <c r="M840" s="867">
        <v>0</v>
      </c>
      <c r="N840" s="867"/>
      <c r="O840" s="868"/>
    </row>
    <row r="841" spans="1:15" s="887" customFormat="1" x14ac:dyDescent="0.25">
      <c r="A841" s="836" t="s">
        <v>30</v>
      </c>
      <c r="B841" s="865" t="s">
        <v>501</v>
      </c>
      <c r="C841" s="967" t="s">
        <v>227</v>
      </c>
      <c r="D841" s="807" t="s">
        <v>1808</v>
      </c>
      <c r="E841" s="883">
        <v>0</v>
      </c>
      <c r="F841" s="863" t="s">
        <v>27</v>
      </c>
      <c r="G841" s="866" t="s">
        <v>235</v>
      </c>
      <c r="H841" s="867"/>
      <c r="I841" s="867">
        <v>700000</v>
      </c>
      <c r="J841" s="867"/>
      <c r="K841" s="867">
        <f t="shared" si="57"/>
        <v>0</v>
      </c>
      <c r="L841" s="867"/>
      <c r="M841" s="867">
        <v>0</v>
      </c>
      <c r="N841" s="867"/>
      <c r="O841" s="868"/>
    </row>
    <row r="842" spans="1:15" s="887" customFormat="1" x14ac:dyDescent="0.25">
      <c r="A842" s="836" t="s">
        <v>30</v>
      </c>
      <c r="B842" s="865" t="s">
        <v>231</v>
      </c>
      <c r="C842" s="967" t="s">
        <v>229</v>
      </c>
      <c r="D842" s="807" t="s">
        <v>1808</v>
      </c>
      <c r="E842" s="883">
        <v>0</v>
      </c>
      <c r="F842" s="863" t="s">
        <v>27</v>
      </c>
      <c r="G842" s="866" t="s">
        <v>235</v>
      </c>
      <c r="H842" s="867"/>
      <c r="I842" s="867">
        <v>1000000</v>
      </c>
      <c r="J842" s="867"/>
      <c r="K842" s="867">
        <f t="shared" si="57"/>
        <v>0</v>
      </c>
      <c r="L842" s="867"/>
      <c r="M842" s="867">
        <v>0</v>
      </c>
      <c r="N842" s="867"/>
      <c r="O842" s="868"/>
    </row>
    <row r="843" spans="1:15" s="887" customFormat="1" x14ac:dyDescent="0.25">
      <c r="A843" s="836" t="s">
        <v>30</v>
      </c>
      <c r="B843" s="865" t="s">
        <v>503</v>
      </c>
      <c r="C843" s="967" t="s">
        <v>230</v>
      </c>
      <c r="D843" s="807" t="s">
        <v>1808</v>
      </c>
      <c r="E843" s="883">
        <v>0</v>
      </c>
      <c r="F843" s="863" t="s">
        <v>27</v>
      </c>
      <c r="G843" s="866" t="s">
        <v>235</v>
      </c>
      <c r="H843" s="867"/>
      <c r="I843" s="867">
        <v>2000000</v>
      </c>
      <c r="J843" s="867"/>
      <c r="K843" s="867">
        <f t="shared" si="57"/>
        <v>0</v>
      </c>
      <c r="L843" s="867"/>
      <c r="M843" s="867">
        <v>0</v>
      </c>
      <c r="N843" s="867"/>
      <c r="O843" s="868"/>
    </row>
    <row r="844" spans="1:15" s="887" customFormat="1" x14ac:dyDescent="0.25">
      <c r="A844" s="836" t="s">
        <v>30</v>
      </c>
      <c r="B844" s="865" t="s">
        <v>984</v>
      </c>
      <c r="C844" s="967" t="s">
        <v>232</v>
      </c>
      <c r="D844" s="807" t="s">
        <v>1808</v>
      </c>
      <c r="E844" s="883">
        <v>0</v>
      </c>
      <c r="F844" s="863" t="s">
        <v>27</v>
      </c>
      <c r="G844" s="866" t="s">
        <v>235</v>
      </c>
      <c r="H844" s="867"/>
      <c r="I844" s="867">
        <v>500000</v>
      </c>
      <c r="J844" s="867"/>
      <c r="K844" s="867">
        <f t="shared" si="57"/>
        <v>0</v>
      </c>
      <c r="L844" s="867"/>
      <c r="M844" s="867">
        <v>0</v>
      </c>
      <c r="N844" s="867"/>
      <c r="O844" s="868"/>
    </row>
    <row r="845" spans="1:15" s="887" customFormat="1" x14ac:dyDescent="0.25">
      <c r="A845" s="836" t="s">
        <v>30</v>
      </c>
      <c r="B845" s="869"/>
      <c r="C845" s="1042" t="s">
        <v>26</v>
      </c>
      <c r="D845" s="888"/>
      <c r="E845" s="889"/>
      <c r="F845" s="888"/>
      <c r="G845" s="890"/>
      <c r="H845" s="872"/>
      <c r="I845" s="872">
        <f>SUM(I835:I844)</f>
        <v>72000000</v>
      </c>
      <c r="J845" s="872"/>
      <c r="K845" s="872">
        <f>SUM(K835:K844)</f>
        <v>30000000</v>
      </c>
      <c r="L845" s="872"/>
      <c r="M845" s="872">
        <f>SUM(M835:M844)</f>
        <v>30000000</v>
      </c>
      <c r="N845" s="872"/>
      <c r="O845" s="884"/>
    </row>
    <row r="846" spans="1:15" s="887" customFormat="1" x14ac:dyDescent="0.25">
      <c r="A846" s="836"/>
      <c r="B846" s="875"/>
      <c r="C846" s="1043"/>
      <c r="D846" s="891"/>
      <c r="E846" s="892"/>
      <c r="F846" s="891"/>
      <c r="G846" s="893"/>
      <c r="H846" s="879"/>
      <c r="I846" s="879"/>
      <c r="J846" s="879"/>
      <c r="K846" s="879"/>
      <c r="L846" s="879"/>
      <c r="M846" s="879"/>
      <c r="N846" s="879"/>
      <c r="O846" s="880"/>
    </row>
    <row r="847" spans="1:15" s="887" customFormat="1" x14ac:dyDescent="0.25">
      <c r="A847" s="836"/>
      <c r="B847" s="875"/>
      <c r="C847" s="1043"/>
      <c r="D847" s="891"/>
      <c r="E847" s="892"/>
      <c r="F847" s="891"/>
      <c r="G847" s="893"/>
      <c r="H847" s="879"/>
      <c r="I847" s="879"/>
      <c r="J847" s="879"/>
      <c r="K847" s="879"/>
      <c r="L847" s="879"/>
      <c r="M847" s="879"/>
      <c r="N847" s="879"/>
      <c r="O847" s="880"/>
    </row>
    <row r="848" spans="1:15" x14ac:dyDescent="0.25">
      <c r="B848" s="1127" t="s">
        <v>1396</v>
      </c>
      <c r="C848" s="1127"/>
      <c r="D848" s="1127"/>
      <c r="E848" s="1127"/>
      <c r="F848" s="1127"/>
      <c r="G848" s="1127"/>
      <c r="H848" s="1127"/>
      <c r="I848" s="1127"/>
      <c r="J848" s="1127"/>
      <c r="K848" s="1127"/>
      <c r="L848" s="1127"/>
      <c r="M848" s="1127"/>
      <c r="N848" s="1127"/>
      <c r="O848" s="1127"/>
    </row>
    <row r="849" spans="1:15" x14ac:dyDescent="0.25">
      <c r="B849" s="854" t="s">
        <v>1587</v>
      </c>
      <c r="C849" s="1041"/>
      <c r="D849" s="855"/>
      <c r="E849" s="855"/>
      <c r="F849" s="855"/>
      <c r="G849" s="855"/>
      <c r="H849" s="856"/>
      <c r="I849" s="856"/>
      <c r="J849" s="856"/>
      <c r="K849" s="856"/>
      <c r="L849" s="856"/>
      <c r="M849" s="856"/>
      <c r="N849" s="856"/>
      <c r="O849" s="857"/>
    </row>
    <row r="850" spans="1:15" s="800" customFormat="1" ht="45" x14ac:dyDescent="0.25">
      <c r="B850" s="1122" t="s">
        <v>971</v>
      </c>
      <c r="C850" s="1085" t="s">
        <v>939</v>
      </c>
      <c r="D850" s="1085" t="s">
        <v>1025</v>
      </c>
      <c r="E850" s="1124" t="s">
        <v>1026</v>
      </c>
      <c r="F850" s="1085" t="s">
        <v>1027</v>
      </c>
      <c r="G850" s="1120" t="s">
        <v>1028</v>
      </c>
      <c r="H850" s="801" t="s">
        <v>1868</v>
      </c>
      <c r="I850" s="802" t="s">
        <v>1839</v>
      </c>
      <c r="J850" s="801" t="s">
        <v>1868</v>
      </c>
      <c r="K850" s="1128" t="s">
        <v>1957</v>
      </c>
      <c r="L850" s="1128" t="s">
        <v>1956</v>
      </c>
      <c r="M850" s="802" t="s">
        <v>1905</v>
      </c>
      <c r="N850" s="1128" t="s">
        <v>1825</v>
      </c>
      <c r="O850" s="835" t="s">
        <v>1856</v>
      </c>
    </row>
    <row r="851" spans="1:15" s="800" customFormat="1" x14ac:dyDescent="0.25">
      <c r="B851" s="1123"/>
      <c r="C851" s="1086"/>
      <c r="D851" s="1086"/>
      <c r="E851" s="1125"/>
      <c r="F851" s="1086"/>
      <c r="G851" s="1121"/>
      <c r="H851" s="803"/>
      <c r="I851" s="803" t="s">
        <v>940</v>
      </c>
      <c r="J851" s="803"/>
      <c r="K851" s="1129"/>
      <c r="L851" s="1129"/>
      <c r="M851" s="803" t="s">
        <v>940</v>
      </c>
      <c r="N851" s="1129"/>
      <c r="O851" s="804"/>
    </row>
    <row r="852" spans="1:15" x14ac:dyDescent="0.25">
      <c r="A852" s="836" t="s">
        <v>390</v>
      </c>
      <c r="B852" s="806" t="s">
        <v>24</v>
      </c>
      <c r="C852" s="966" t="s">
        <v>290</v>
      </c>
      <c r="D852" s="807" t="s">
        <v>1</v>
      </c>
      <c r="E852" s="883">
        <v>0</v>
      </c>
      <c r="F852" s="806">
        <v>23510200</v>
      </c>
      <c r="G852" s="809" t="s">
        <v>266</v>
      </c>
      <c r="H852" s="810">
        <v>107570452</v>
      </c>
      <c r="I852" s="810">
        <v>291576160</v>
      </c>
      <c r="J852" s="810">
        <v>107570452</v>
      </c>
      <c r="K852" s="810">
        <f>M852</f>
        <v>291576160</v>
      </c>
      <c r="L852" s="810"/>
      <c r="M852" s="810">
        <v>291576160</v>
      </c>
      <c r="N852" s="810"/>
      <c r="O852" s="885"/>
    </row>
    <row r="853" spans="1:15" x14ac:dyDescent="0.25">
      <c r="A853" s="836" t="s">
        <v>390</v>
      </c>
      <c r="B853" s="809" t="s">
        <v>25</v>
      </c>
      <c r="C853" s="1039" t="s">
        <v>59</v>
      </c>
      <c r="D853" s="814" t="s">
        <v>1</v>
      </c>
      <c r="E853" s="883">
        <v>0</v>
      </c>
      <c r="F853" s="806">
        <v>23510200</v>
      </c>
      <c r="G853" s="809" t="s">
        <v>266</v>
      </c>
      <c r="H853" s="815">
        <v>2000000</v>
      </c>
      <c r="I853" s="815">
        <v>5450000</v>
      </c>
      <c r="J853" s="815">
        <v>2000000</v>
      </c>
      <c r="K853" s="815">
        <f>M853</f>
        <v>5450000</v>
      </c>
      <c r="L853" s="815"/>
      <c r="M853" s="815">
        <v>5450000</v>
      </c>
      <c r="N853" s="815"/>
      <c r="O853" s="811"/>
    </row>
    <row r="854" spans="1:15" x14ac:dyDescent="0.25">
      <c r="A854" s="836" t="s">
        <v>390</v>
      </c>
      <c r="B854" s="806" t="s">
        <v>67</v>
      </c>
      <c r="C854" s="1039" t="s">
        <v>92</v>
      </c>
      <c r="D854" s="814" t="s">
        <v>1</v>
      </c>
      <c r="E854" s="883">
        <v>0</v>
      </c>
      <c r="F854" s="806">
        <v>23510200</v>
      </c>
      <c r="G854" s="809" t="s">
        <v>266</v>
      </c>
      <c r="H854" s="815">
        <v>250000</v>
      </c>
      <c r="I854" s="815">
        <v>500000</v>
      </c>
      <c r="J854" s="815">
        <v>250000</v>
      </c>
      <c r="K854" s="815">
        <f t="shared" ref="K854:K873" si="58">M854</f>
        <v>500000</v>
      </c>
      <c r="L854" s="815"/>
      <c r="M854" s="815">
        <v>500000</v>
      </c>
      <c r="N854" s="815"/>
      <c r="O854" s="811"/>
    </row>
    <row r="855" spans="1:15" x14ac:dyDescent="0.25">
      <c r="A855" s="836" t="s">
        <v>390</v>
      </c>
      <c r="B855" s="806" t="s">
        <v>392</v>
      </c>
      <c r="C855" s="1039" t="s">
        <v>393</v>
      </c>
      <c r="D855" s="814" t="s">
        <v>1</v>
      </c>
      <c r="E855" s="883">
        <v>0</v>
      </c>
      <c r="F855" s="806">
        <v>23510200</v>
      </c>
      <c r="G855" s="809" t="s">
        <v>266</v>
      </c>
      <c r="H855" s="815"/>
      <c r="I855" s="815">
        <v>250000</v>
      </c>
      <c r="J855" s="815"/>
      <c r="K855" s="815">
        <f t="shared" si="58"/>
        <v>250000</v>
      </c>
      <c r="L855" s="815"/>
      <c r="M855" s="815">
        <v>250000</v>
      </c>
      <c r="N855" s="815"/>
      <c r="O855" s="811"/>
    </row>
    <row r="856" spans="1:15" x14ac:dyDescent="0.25">
      <c r="A856" s="836" t="s">
        <v>390</v>
      </c>
      <c r="B856" s="806" t="s">
        <v>95</v>
      </c>
      <c r="C856" s="1039" t="s">
        <v>96</v>
      </c>
      <c r="D856" s="814" t="s">
        <v>1</v>
      </c>
      <c r="E856" s="883">
        <v>0</v>
      </c>
      <c r="F856" s="806">
        <v>23510200</v>
      </c>
      <c r="G856" s="809" t="s">
        <v>266</v>
      </c>
      <c r="H856" s="815"/>
      <c r="I856" s="815">
        <v>250000</v>
      </c>
      <c r="J856" s="815"/>
      <c r="K856" s="815">
        <f t="shared" si="58"/>
        <v>250000</v>
      </c>
      <c r="L856" s="815"/>
      <c r="M856" s="815">
        <v>250000</v>
      </c>
      <c r="N856" s="815"/>
      <c r="O856" s="811"/>
    </row>
    <row r="857" spans="1:15" x14ac:dyDescent="0.25">
      <c r="A857" s="836" t="s">
        <v>390</v>
      </c>
      <c r="B857" s="806" t="s">
        <v>3</v>
      </c>
      <c r="C857" s="1039" t="s">
        <v>4</v>
      </c>
      <c r="D857" s="814" t="s">
        <v>1</v>
      </c>
      <c r="E857" s="883">
        <v>0</v>
      </c>
      <c r="F857" s="806">
        <v>23510200</v>
      </c>
      <c r="G857" s="809" t="s">
        <v>266</v>
      </c>
      <c r="H857" s="815">
        <v>250000</v>
      </c>
      <c r="I857" s="815">
        <v>1250000</v>
      </c>
      <c r="J857" s="815">
        <v>250000</v>
      </c>
      <c r="K857" s="815">
        <f t="shared" si="58"/>
        <v>1250000</v>
      </c>
      <c r="L857" s="815"/>
      <c r="M857" s="815">
        <v>1250000</v>
      </c>
      <c r="N857" s="815"/>
      <c r="O857" s="811"/>
    </row>
    <row r="858" spans="1:15" x14ac:dyDescent="0.25">
      <c r="A858" s="836" t="s">
        <v>390</v>
      </c>
      <c r="B858" s="806" t="s">
        <v>85</v>
      </c>
      <c r="C858" s="1039" t="s">
        <v>86</v>
      </c>
      <c r="D858" s="814" t="s">
        <v>1</v>
      </c>
      <c r="E858" s="883">
        <v>0</v>
      </c>
      <c r="F858" s="806">
        <v>23510200</v>
      </c>
      <c r="G858" s="809" t="s">
        <v>266</v>
      </c>
      <c r="H858" s="815"/>
      <c r="I858" s="815">
        <v>250000</v>
      </c>
      <c r="J858" s="815"/>
      <c r="K858" s="815">
        <f t="shared" si="58"/>
        <v>250000</v>
      </c>
      <c r="L858" s="815"/>
      <c r="M858" s="815">
        <v>250000</v>
      </c>
      <c r="N858" s="815"/>
      <c r="O858" s="811"/>
    </row>
    <row r="859" spans="1:15" x14ac:dyDescent="0.25">
      <c r="A859" s="836" t="s">
        <v>390</v>
      </c>
      <c r="B859" s="806" t="s">
        <v>5</v>
      </c>
      <c r="C859" s="1039" t="s">
        <v>6</v>
      </c>
      <c r="D859" s="814" t="s">
        <v>1</v>
      </c>
      <c r="E859" s="883">
        <v>0</v>
      </c>
      <c r="F859" s="806">
        <v>23510200</v>
      </c>
      <c r="G859" s="809" t="s">
        <v>266</v>
      </c>
      <c r="H859" s="815"/>
      <c r="I859" s="815">
        <v>500000</v>
      </c>
      <c r="J859" s="815"/>
      <c r="K859" s="815">
        <f t="shared" si="58"/>
        <v>500000</v>
      </c>
      <c r="L859" s="815"/>
      <c r="M859" s="815">
        <v>500000</v>
      </c>
      <c r="N859" s="815"/>
      <c r="O859" s="811"/>
    </row>
    <row r="860" spans="1:15" x14ac:dyDescent="0.25">
      <c r="A860" s="836" t="s">
        <v>390</v>
      </c>
      <c r="B860" s="806" t="s">
        <v>71</v>
      </c>
      <c r="C860" s="1039" t="s">
        <v>72</v>
      </c>
      <c r="D860" s="814" t="s">
        <v>1</v>
      </c>
      <c r="E860" s="883">
        <v>0</v>
      </c>
      <c r="F860" s="806">
        <v>23510200</v>
      </c>
      <c r="G860" s="809" t="s">
        <v>266</v>
      </c>
      <c r="H860" s="815"/>
      <c r="I860" s="815">
        <v>1100000</v>
      </c>
      <c r="J860" s="815"/>
      <c r="K860" s="815">
        <f t="shared" si="58"/>
        <v>1100000</v>
      </c>
      <c r="L860" s="815"/>
      <c r="M860" s="815">
        <v>1100000</v>
      </c>
      <c r="N860" s="815"/>
      <c r="O860" s="811"/>
    </row>
    <row r="861" spans="1:15" x14ac:dyDescent="0.25">
      <c r="A861" s="836" t="s">
        <v>390</v>
      </c>
      <c r="B861" s="806" t="s">
        <v>32</v>
      </c>
      <c r="C861" s="1039" t="s">
        <v>33</v>
      </c>
      <c r="D861" s="814" t="s">
        <v>1</v>
      </c>
      <c r="E861" s="883">
        <v>0</v>
      </c>
      <c r="F861" s="806">
        <v>23510200</v>
      </c>
      <c r="G861" s="809" t="s">
        <v>266</v>
      </c>
      <c r="H861" s="815"/>
      <c r="I861" s="815">
        <v>750000</v>
      </c>
      <c r="J861" s="815"/>
      <c r="K861" s="815">
        <f t="shared" si="58"/>
        <v>750000</v>
      </c>
      <c r="L861" s="815"/>
      <c r="M861" s="815">
        <v>750000</v>
      </c>
      <c r="N861" s="815"/>
      <c r="O861" s="811"/>
    </row>
    <row r="862" spans="1:15" x14ac:dyDescent="0.25">
      <c r="A862" s="836" t="s">
        <v>390</v>
      </c>
      <c r="B862" s="806" t="s">
        <v>61</v>
      </c>
      <c r="C862" s="1039" t="s">
        <v>75</v>
      </c>
      <c r="D862" s="814" t="s">
        <v>1</v>
      </c>
      <c r="E862" s="883">
        <v>0</v>
      </c>
      <c r="F862" s="806">
        <v>23510200</v>
      </c>
      <c r="G862" s="809" t="s">
        <v>266</v>
      </c>
      <c r="H862" s="815"/>
      <c r="I862" s="815">
        <v>500000</v>
      </c>
      <c r="J862" s="815"/>
      <c r="K862" s="815">
        <f t="shared" si="58"/>
        <v>500000</v>
      </c>
      <c r="L862" s="815"/>
      <c r="M862" s="815">
        <v>500000</v>
      </c>
      <c r="N862" s="815"/>
      <c r="O862" s="811"/>
    </row>
    <row r="863" spans="1:15" x14ac:dyDescent="0.25">
      <c r="A863" s="836" t="s">
        <v>390</v>
      </c>
      <c r="B863" s="806" t="s">
        <v>7</v>
      </c>
      <c r="C863" s="1039" t="s">
        <v>8</v>
      </c>
      <c r="D863" s="814" t="s">
        <v>1</v>
      </c>
      <c r="E863" s="883">
        <v>0</v>
      </c>
      <c r="F863" s="806">
        <v>23510200</v>
      </c>
      <c r="G863" s="809" t="s">
        <v>266</v>
      </c>
      <c r="H863" s="815"/>
      <c r="I863" s="815">
        <v>1250000</v>
      </c>
      <c r="J863" s="815"/>
      <c r="K863" s="815">
        <f t="shared" si="58"/>
        <v>1250000</v>
      </c>
      <c r="L863" s="815"/>
      <c r="M863" s="815">
        <v>1250000</v>
      </c>
      <c r="N863" s="815"/>
      <c r="O863" s="811"/>
    </row>
    <row r="864" spans="1:15" s="816" customFormat="1" x14ac:dyDescent="0.25">
      <c r="A864" s="836" t="s">
        <v>390</v>
      </c>
      <c r="B864" s="806" t="s">
        <v>34</v>
      </c>
      <c r="C864" s="1039" t="s">
        <v>761</v>
      </c>
      <c r="D864" s="814" t="s">
        <v>1</v>
      </c>
      <c r="E864" s="883">
        <v>0</v>
      </c>
      <c r="F864" s="806">
        <v>23510200</v>
      </c>
      <c r="G864" s="809" t="s">
        <v>266</v>
      </c>
      <c r="H864" s="815"/>
      <c r="I864" s="815">
        <v>1250000</v>
      </c>
      <c r="J864" s="815"/>
      <c r="K864" s="815">
        <f t="shared" si="58"/>
        <v>1250000</v>
      </c>
      <c r="L864" s="815"/>
      <c r="M864" s="815">
        <v>1250000</v>
      </c>
      <c r="N864" s="815"/>
      <c r="O864" s="811"/>
    </row>
    <row r="865" spans="1:15" x14ac:dyDescent="0.25">
      <c r="A865" s="836" t="s">
        <v>390</v>
      </c>
      <c r="B865" s="806" t="s">
        <v>11</v>
      </c>
      <c r="C865" s="1039" t="s">
        <v>12</v>
      </c>
      <c r="D865" s="814" t="s">
        <v>1</v>
      </c>
      <c r="E865" s="883">
        <v>0</v>
      </c>
      <c r="F865" s="806">
        <v>23510200</v>
      </c>
      <c r="G865" s="809" t="s">
        <v>266</v>
      </c>
      <c r="H865" s="815">
        <v>382925645</v>
      </c>
      <c r="I865" s="815">
        <v>500000000</v>
      </c>
      <c r="J865" s="815">
        <v>382925645</v>
      </c>
      <c r="K865" s="815">
        <f t="shared" si="58"/>
        <v>920000000</v>
      </c>
      <c r="L865" s="815"/>
      <c r="M865" s="815">
        <v>920000000</v>
      </c>
      <c r="N865" s="815"/>
      <c r="O865" s="811"/>
    </row>
    <row r="866" spans="1:15" x14ac:dyDescent="0.25">
      <c r="A866" s="836" t="s">
        <v>390</v>
      </c>
      <c r="B866" s="806" t="s">
        <v>13</v>
      </c>
      <c r="C866" s="1039" t="s">
        <v>14</v>
      </c>
      <c r="D866" s="814" t="s">
        <v>1</v>
      </c>
      <c r="E866" s="883">
        <v>0</v>
      </c>
      <c r="F866" s="806">
        <v>23510200</v>
      </c>
      <c r="G866" s="809" t="s">
        <v>266</v>
      </c>
      <c r="H866" s="815">
        <v>70001671</v>
      </c>
      <c r="I866" s="815">
        <v>220000000</v>
      </c>
      <c r="J866" s="815">
        <v>70001671</v>
      </c>
      <c r="K866" s="815">
        <f t="shared" si="58"/>
        <v>200000000</v>
      </c>
      <c r="L866" s="815"/>
      <c r="M866" s="815">
        <v>200000000</v>
      </c>
      <c r="N866" s="815"/>
      <c r="O866" s="811"/>
    </row>
    <row r="867" spans="1:15" x14ac:dyDescent="0.25">
      <c r="A867" s="836" t="s">
        <v>390</v>
      </c>
      <c r="B867" s="806" t="s">
        <v>79</v>
      </c>
      <c r="C867" s="1039" t="s">
        <v>80</v>
      </c>
      <c r="D867" s="814" t="s">
        <v>1</v>
      </c>
      <c r="E867" s="883">
        <v>0</v>
      </c>
      <c r="F867" s="806">
        <v>23510200</v>
      </c>
      <c r="G867" s="809" t="s">
        <v>266</v>
      </c>
      <c r="H867" s="815">
        <v>1000000</v>
      </c>
      <c r="I867" s="815">
        <v>3000000</v>
      </c>
      <c r="J867" s="815">
        <v>1000000</v>
      </c>
      <c r="K867" s="815">
        <f t="shared" si="58"/>
        <v>3000000</v>
      </c>
      <c r="L867" s="815"/>
      <c r="M867" s="815">
        <v>3000000</v>
      </c>
      <c r="N867" s="815"/>
      <c r="O867" s="811"/>
    </row>
    <row r="868" spans="1:15" x14ac:dyDescent="0.25">
      <c r="A868" s="836" t="s">
        <v>390</v>
      </c>
      <c r="B868" s="806" t="s">
        <v>150</v>
      </c>
      <c r="C868" s="1039" t="s">
        <v>151</v>
      </c>
      <c r="D868" s="814" t="s">
        <v>1</v>
      </c>
      <c r="E868" s="883">
        <v>0</v>
      </c>
      <c r="F868" s="806">
        <v>23510200</v>
      </c>
      <c r="G868" s="809" t="s">
        <v>266</v>
      </c>
      <c r="H868" s="815">
        <v>1000000</v>
      </c>
      <c r="I868" s="815">
        <v>2400000</v>
      </c>
      <c r="J868" s="815">
        <v>1000000</v>
      </c>
      <c r="K868" s="815">
        <f t="shared" si="58"/>
        <v>2400000</v>
      </c>
      <c r="L868" s="815"/>
      <c r="M868" s="815">
        <v>2400000</v>
      </c>
      <c r="N868" s="815"/>
      <c r="O868" s="811"/>
    </row>
    <row r="869" spans="1:15" x14ac:dyDescent="0.25">
      <c r="A869" s="836" t="s">
        <v>390</v>
      </c>
      <c r="B869" s="806" t="s">
        <v>15</v>
      </c>
      <c r="C869" s="1039" t="s">
        <v>436</v>
      </c>
      <c r="D869" s="814" t="s">
        <v>1</v>
      </c>
      <c r="E869" s="883">
        <v>0</v>
      </c>
      <c r="F869" s="806">
        <v>23510200</v>
      </c>
      <c r="G869" s="809" t="s">
        <v>266</v>
      </c>
      <c r="H869" s="815">
        <v>1000000</v>
      </c>
      <c r="I869" s="815">
        <v>2000000</v>
      </c>
      <c r="J869" s="815">
        <v>1000000</v>
      </c>
      <c r="K869" s="815">
        <f t="shared" si="58"/>
        <v>2000000</v>
      </c>
      <c r="L869" s="815"/>
      <c r="M869" s="815">
        <v>2000000</v>
      </c>
      <c r="N869" s="815"/>
      <c r="O869" s="811"/>
    </row>
    <row r="870" spans="1:15" x14ac:dyDescent="0.25">
      <c r="A870" s="836" t="s">
        <v>390</v>
      </c>
      <c r="B870" s="806" t="s">
        <v>47</v>
      </c>
      <c r="C870" s="1039" t="s">
        <v>48</v>
      </c>
      <c r="D870" s="814" t="s">
        <v>1</v>
      </c>
      <c r="E870" s="883">
        <v>0</v>
      </c>
      <c r="F870" s="806">
        <v>23510200</v>
      </c>
      <c r="G870" s="809" t="s">
        <v>266</v>
      </c>
      <c r="H870" s="815">
        <v>1000000</v>
      </c>
      <c r="I870" s="815">
        <v>2000000</v>
      </c>
      <c r="J870" s="815">
        <v>1000000</v>
      </c>
      <c r="K870" s="815">
        <f t="shared" si="58"/>
        <v>2000000</v>
      </c>
      <c r="L870" s="815"/>
      <c r="M870" s="815">
        <v>2000000</v>
      </c>
      <c r="N870" s="815"/>
      <c r="O870" s="811"/>
    </row>
    <row r="871" spans="1:15" x14ac:dyDescent="0.25">
      <c r="A871" s="836" t="s">
        <v>390</v>
      </c>
      <c r="B871" s="806" t="s">
        <v>19</v>
      </c>
      <c r="C871" s="1039" t="s">
        <v>20</v>
      </c>
      <c r="D871" s="814" t="s">
        <v>1</v>
      </c>
      <c r="E871" s="883">
        <v>0</v>
      </c>
      <c r="F871" s="806">
        <v>23510200</v>
      </c>
      <c r="G871" s="809" t="s">
        <v>266</v>
      </c>
      <c r="H871" s="815"/>
      <c r="I871" s="815">
        <v>200000</v>
      </c>
      <c r="J871" s="815"/>
      <c r="K871" s="815">
        <f t="shared" si="58"/>
        <v>200000</v>
      </c>
      <c r="L871" s="815"/>
      <c r="M871" s="815">
        <v>200000</v>
      </c>
      <c r="N871" s="815"/>
      <c r="O871" s="811"/>
    </row>
    <row r="872" spans="1:15" x14ac:dyDescent="0.25">
      <c r="A872" s="836" t="s">
        <v>390</v>
      </c>
      <c r="B872" s="806" t="s">
        <v>93</v>
      </c>
      <c r="C872" s="1039" t="s">
        <v>394</v>
      </c>
      <c r="D872" s="814" t="s">
        <v>1</v>
      </c>
      <c r="E872" s="883">
        <v>0</v>
      </c>
      <c r="F872" s="806">
        <v>23510200</v>
      </c>
      <c r="G872" s="809" t="s">
        <v>266</v>
      </c>
      <c r="H872" s="815"/>
      <c r="I872" s="815">
        <v>100000</v>
      </c>
      <c r="J872" s="815"/>
      <c r="K872" s="815">
        <f t="shared" si="58"/>
        <v>100000</v>
      </c>
      <c r="L872" s="815"/>
      <c r="M872" s="815">
        <v>100000</v>
      </c>
      <c r="N872" s="815"/>
      <c r="O872" s="811"/>
    </row>
    <row r="873" spans="1:15" x14ac:dyDescent="0.25">
      <c r="A873" s="836" t="s">
        <v>390</v>
      </c>
      <c r="B873" s="806" t="s">
        <v>99</v>
      </c>
      <c r="C873" s="1039" t="s">
        <v>100</v>
      </c>
      <c r="D873" s="814" t="s">
        <v>1</v>
      </c>
      <c r="E873" s="883">
        <v>0</v>
      </c>
      <c r="F873" s="806">
        <v>23510200</v>
      </c>
      <c r="G873" s="809" t="s">
        <v>266</v>
      </c>
      <c r="H873" s="815">
        <v>500000</v>
      </c>
      <c r="I873" s="815">
        <v>1000000</v>
      </c>
      <c r="J873" s="815">
        <v>500000</v>
      </c>
      <c r="K873" s="815">
        <f t="shared" si="58"/>
        <v>1000000</v>
      </c>
      <c r="L873" s="815"/>
      <c r="M873" s="815">
        <v>1000000</v>
      </c>
      <c r="N873" s="815"/>
      <c r="O873" s="811"/>
    </row>
    <row r="874" spans="1:15" x14ac:dyDescent="0.25">
      <c r="A874" s="836" t="s">
        <v>390</v>
      </c>
      <c r="B874" s="817"/>
      <c r="C874" s="968" t="s">
        <v>312</v>
      </c>
      <c r="D874" s="819"/>
      <c r="E874" s="820"/>
      <c r="F874" s="817"/>
      <c r="G874" s="817"/>
      <c r="H874" s="881">
        <f>SUM(H853:H873)</f>
        <v>459927316</v>
      </c>
      <c r="I874" s="821">
        <f>SUM(I853:I873)</f>
        <v>744000000</v>
      </c>
      <c r="J874" s="881">
        <f>SUM(J853:J873)</f>
        <v>459927316</v>
      </c>
      <c r="K874" s="881">
        <f>SUM(K853:K873)</f>
        <v>1144000000</v>
      </c>
      <c r="L874" s="821"/>
      <c r="M874" s="821">
        <f>SUM(M853:M873)</f>
        <v>1144000000</v>
      </c>
      <c r="N874" s="821"/>
      <c r="O874" s="822"/>
    </row>
    <row r="875" spans="1:15" x14ac:dyDescent="0.25">
      <c r="A875" s="836"/>
      <c r="B875" s="823"/>
      <c r="C875" s="970"/>
      <c r="D875" s="824"/>
      <c r="E875" s="825"/>
      <c r="F875" s="823"/>
      <c r="G875" s="823"/>
      <c r="H875" s="886"/>
      <c r="I875" s="826"/>
      <c r="J875" s="886"/>
      <c r="K875" s="886"/>
      <c r="L875" s="826"/>
      <c r="M875" s="826"/>
      <c r="N875" s="826"/>
      <c r="O875" s="827"/>
    </row>
    <row r="876" spans="1:15" x14ac:dyDescent="0.25">
      <c r="A876" s="836"/>
      <c r="B876" s="823"/>
      <c r="C876" s="970"/>
      <c r="D876" s="824"/>
      <c r="E876" s="825"/>
      <c r="F876" s="823"/>
      <c r="G876" s="823"/>
      <c r="H876" s="886"/>
      <c r="I876" s="826"/>
      <c r="J876" s="886"/>
      <c r="K876" s="886"/>
      <c r="L876" s="826"/>
      <c r="M876" s="826"/>
      <c r="N876" s="826"/>
      <c r="O876" s="827"/>
    </row>
    <row r="877" spans="1:15" x14ac:dyDescent="0.25">
      <c r="B877" s="1127" t="s">
        <v>1397</v>
      </c>
      <c r="C877" s="1127"/>
      <c r="D877" s="1127"/>
      <c r="E877" s="1127"/>
      <c r="F877" s="1127"/>
      <c r="G877" s="1127"/>
      <c r="H877" s="1127"/>
      <c r="I877" s="1127"/>
      <c r="J877" s="1127"/>
      <c r="K877" s="1127"/>
      <c r="L877" s="1127"/>
      <c r="M877" s="1127"/>
      <c r="N877" s="1127"/>
      <c r="O877" s="1127"/>
    </row>
    <row r="878" spans="1:15" x14ac:dyDescent="0.25">
      <c r="B878" s="854" t="s">
        <v>1587</v>
      </c>
      <c r="C878" s="1041"/>
      <c r="D878" s="855"/>
      <c r="E878" s="855"/>
      <c r="F878" s="855"/>
      <c r="G878" s="855"/>
      <c r="H878" s="856"/>
      <c r="I878" s="856"/>
      <c r="J878" s="856"/>
      <c r="K878" s="856"/>
      <c r="L878" s="856"/>
      <c r="M878" s="856"/>
      <c r="N878" s="856"/>
      <c r="O878" s="857"/>
    </row>
    <row r="879" spans="1:15" s="800" customFormat="1" ht="45" x14ac:dyDescent="0.25">
      <c r="B879" s="1122" t="s">
        <v>971</v>
      </c>
      <c r="C879" s="1085" t="s">
        <v>939</v>
      </c>
      <c r="D879" s="1085" t="s">
        <v>1025</v>
      </c>
      <c r="E879" s="1124" t="s">
        <v>1026</v>
      </c>
      <c r="F879" s="1085" t="s">
        <v>1027</v>
      </c>
      <c r="G879" s="1120" t="s">
        <v>1028</v>
      </c>
      <c r="H879" s="801" t="s">
        <v>1868</v>
      </c>
      <c r="I879" s="802" t="s">
        <v>1839</v>
      </c>
      <c r="J879" s="801" t="s">
        <v>1868</v>
      </c>
      <c r="K879" s="1128" t="s">
        <v>1957</v>
      </c>
      <c r="L879" s="1128" t="s">
        <v>1956</v>
      </c>
      <c r="M879" s="802" t="s">
        <v>1905</v>
      </c>
      <c r="N879" s="1128" t="s">
        <v>1825</v>
      </c>
      <c r="O879" s="835" t="s">
        <v>1856</v>
      </c>
    </row>
    <row r="880" spans="1:15" s="800" customFormat="1" x14ac:dyDescent="0.25">
      <c r="B880" s="1123"/>
      <c r="C880" s="1086"/>
      <c r="D880" s="1086"/>
      <c r="E880" s="1125"/>
      <c r="F880" s="1086"/>
      <c r="G880" s="1121"/>
      <c r="H880" s="803"/>
      <c r="I880" s="803" t="s">
        <v>940</v>
      </c>
      <c r="J880" s="803"/>
      <c r="K880" s="1129"/>
      <c r="L880" s="1129"/>
      <c r="M880" s="803" t="s">
        <v>940</v>
      </c>
      <c r="N880" s="1129"/>
      <c r="O880" s="804"/>
    </row>
    <row r="881" spans="1:15" s="887" customFormat="1" ht="45" x14ac:dyDescent="0.25">
      <c r="A881" s="836" t="s">
        <v>390</v>
      </c>
      <c r="B881" s="863" t="s">
        <v>253</v>
      </c>
      <c r="C881" s="967" t="s">
        <v>238</v>
      </c>
      <c r="D881" s="863" t="s">
        <v>1</v>
      </c>
      <c r="E881" s="883">
        <v>0</v>
      </c>
      <c r="F881" s="865" t="s">
        <v>354</v>
      </c>
      <c r="G881" s="866" t="s">
        <v>235</v>
      </c>
      <c r="H881" s="867">
        <v>177167418</v>
      </c>
      <c r="I881" s="867">
        <v>350000000</v>
      </c>
      <c r="J881" s="867">
        <v>177167418</v>
      </c>
      <c r="K881" s="867">
        <f>M881</f>
        <v>250000000</v>
      </c>
      <c r="L881" s="867"/>
      <c r="M881" s="867">
        <v>250000000</v>
      </c>
      <c r="N881" s="867"/>
      <c r="O881" s="868" t="s">
        <v>2123</v>
      </c>
    </row>
    <row r="882" spans="1:15" s="887" customFormat="1" ht="45" x14ac:dyDescent="0.25">
      <c r="A882" s="836" t="s">
        <v>390</v>
      </c>
      <c r="B882" s="863" t="s">
        <v>161</v>
      </c>
      <c r="C882" s="967" t="s">
        <v>233</v>
      </c>
      <c r="D882" s="863" t="s">
        <v>1</v>
      </c>
      <c r="E882" s="883">
        <v>0</v>
      </c>
      <c r="F882" s="865" t="s">
        <v>354</v>
      </c>
      <c r="G882" s="866" t="s">
        <v>235</v>
      </c>
      <c r="H882" s="867">
        <v>50937491</v>
      </c>
      <c r="I882" s="867">
        <v>200000000</v>
      </c>
      <c r="J882" s="867">
        <v>50937491</v>
      </c>
      <c r="K882" s="867">
        <f t="shared" ref="K882:K885" si="59">M882</f>
        <v>150000000</v>
      </c>
      <c r="L882" s="867"/>
      <c r="M882" s="867">
        <v>150000000</v>
      </c>
      <c r="N882" s="867"/>
      <c r="O882" s="868" t="s">
        <v>2124</v>
      </c>
    </row>
    <row r="883" spans="1:15" s="887" customFormat="1" x14ac:dyDescent="0.25">
      <c r="A883" s="836" t="s">
        <v>390</v>
      </c>
      <c r="B883" s="865" t="s">
        <v>158</v>
      </c>
      <c r="C883" s="967" t="s">
        <v>366</v>
      </c>
      <c r="D883" s="863" t="s">
        <v>1</v>
      </c>
      <c r="E883" s="883">
        <v>0</v>
      </c>
      <c r="F883" s="865" t="s">
        <v>354</v>
      </c>
      <c r="G883" s="866" t="s">
        <v>235</v>
      </c>
      <c r="H883" s="867"/>
      <c r="I883" s="867">
        <v>10000000</v>
      </c>
      <c r="J883" s="867"/>
      <c r="K883" s="867">
        <f t="shared" si="59"/>
        <v>0</v>
      </c>
      <c r="L883" s="867"/>
      <c r="M883" s="867">
        <v>0</v>
      </c>
      <c r="N883" s="867"/>
      <c r="O883" s="868"/>
    </row>
    <row r="884" spans="1:15" s="887" customFormat="1" x14ac:dyDescent="0.25">
      <c r="A884" s="836" t="s">
        <v>390</v>
      </c>
      <c r="B884" s="865" t="s">
        <v>206</v>
      </c>
      <c r="C884" s="967" t="s">
        <v>1862</v>
      </c>
      <c r="D884" s="863" t="s">
        <v>1</v>
      </c>
      <c r="E884" s="883">
        <v>0</v>
      </c>
      <c r="F884" s="865" t="s">
        <v>354</v>
      </c>
      <c r="G884" s="866" t="s">
        <v>235</v>
      </c>
      <c r="H884" s="867">
        <v>18638837</v>
      </c>
      <c r="I884" s="867">
        <v>50000000</v>
      </c>
      <c r="J884" s="867">
        <v>18638837</v>
      </c>
      <c r="K884" s="867">
        <f t="shared" si="59"/>
        <v>50000000</v>
      </c>
      <c r="L884" s="867"/>
      <c r="M884" s="867">
        <v>50000000</v>
      </c>
      <c r="N884" s="867"/>
      <c r="O884" s="868"/>
    </row>
    <row r="885" spans="1:15" s="887" customFormat="1" x14ac:dyDescent="0.25">
      <c r="A885" s="836" t="s">
        <v>390</v>
      </c>
      <c r="B885" s="865" t="s">
        <v>207</v>
      </c>
      <c r="C885" s="967" t="s">
        <v>220</v>
      </c>
      <c r="D885" s="863" t="s">
        <v>1</v>
      </c>
      <c r="E885" s="883">
        <v>0</v>
      </c>
      <c r="F885" s="865" t="s">
        <v>354</v>
      </c>
      <c r="G885" s="866" t="s">
        <v>235</v>
      </c>
      <c r="H885" s="867"/>
      <c r="I885" s="867">
        <v>20000000</v>
      </c>
      <c r="J885" s="867"/>
      <c r="K885" s="867">
        <f t="shared" si="59"/>
        <v>20000000</v>
      </c>
      <c r="L885" s="867"/>
      <c r="M885" s="867">
        <v>20000000</v>
      </c>
      <c r="N885" s="867"/>
      <c r="O885" s="868"/>
    </row>
    <row r="886" spans="1:15" s="887" customFormat="1" x14ac:dyDescent="0.25">
      <c r="A886" s="836" t="s">
        <v>390</v>
      </c>
      <c r="B886" s="888"/>
      <c r="C886" s="1042" t="s">
        <v>26</v>
      </c>
      <c r="D886" s="888"/>
      <c r="E886" s="889"/>
      <c r="F886" s="888"/>
      <c r="G886" s="890"/>
      <c r="H886" s="872">
        <f>SUM(H881:H885)</f>
        <v>246743746</v>
      </c>
      <c r="I886" s="872">
        <f>SUM(I881:I885)</f>
        <v>630000000</v>
      </c>
      <c r="J886" s="872">
        <f>SUM(J881:J885)</f>
        <v>246743746</v>
      </c>
      <c r="K886" s="872">
        <f>SUM(K881:K885)</f>
        <v>470000000</v>
      </c>
      <c r="L886" s="872"/>
      <c r="M886" s="872">
        <f>SUM(M881:M885)</f>
        <v>470000000</v>
      </c>
      <c r="N886" s="872"/>
      <c r="O886" s="884"/>
    </row>
    <row r="887" spans="1:15" s="887" customFormat="1" x14ac:dyDescent="0.25">
      <c r="B887" s="891"/>
      <c r="C887" s="1043"/>
      <c r="D887" s="891"/>
      <c r="E887" s="892"/>
      <c r="F887" s="891"/>
      <c r="G887" s="893"/>
      <c r="H887" s="894"/>
      <c r="I887" s="894"/>
      <c r="J887" s="894"/>
      <c r="K887" s="894"/>
      <c r="L887" s="879"/>
      <c r="M887" s="879"/>
      <c r="N887" s="879"/>
      <c r="O887" s="880"/>
    </row>
    <row r="888" spans="1:15" s="887" customFormat="1" x14ac:dyDescent="0.25">
      <c r="B888" s="891"/>
      <c r="C888" s="1043"/>
      <c r="D888" s="891"/>
      <c r="E888" s="892"/>
      <c r="F888" s="891"/>
      <c r="G888" s="893"/>
      <c r="H888" s="894"/>
      <c r="I888" s="894"/>
      <c r="J888" s="894"/>
      <c r="K888" s="894"/>
      <c r="L888" s="879"/>
      <c r="M888" s="879"/>
      <c r="N888" s="879"/>
      <c r="O888" s="880"/>
    </row>
    <row r="889" spans="1:15" x14ac:dyDescent="0.25">
      <c r="B889" s="1127" t="s">
        <v>1396</v>
      </c>
      <c r="C889" s="1127"/>
      <c r="D889" s="1127"/>
      <c r="E889" s="1127"/>
      <c r="F889" s="1127"/>
      <c r="G889" s="1127"/>
      <c r="H889" s="1127"/>
      <c r="I889" s="1127"/>
      <c r="J889" s="1127"/>
      <c r="K889" s="1127"/>
      <c r="L889" s="1127"/>
      <c r="M889" s="1127"/>
      <c r="N889" s="1127"/>
      <c r="O889" s="1127"/>
    </row>
    <row r="890" spans="1:15" x14ac:dyDescent="0.25">
      <c r="B890" s="854" t="s">
        <v>1588</v>
      </c>
      <c r="C890" s="1041"/>
      <c r="D890" s="855"/>
      <c r="E890" s="855"/>
      <c r="F890" s="855"/>
      <c r="G890" s="855"/>
      <c r="H890" s="856"/>
      <c r="I890" s="856"/>
      <c r="J890" s="856"/>
      <c r="K890" s="856"/>
      <c r="L890" s="856"/>
      <c r="M890" s="856"/>
      <c r="N890" s="856"/>
      <c r="O890" s="857"/>
    </row>
    <row r="891" spans="1:15" s="800" customFormat="1" ht="45" x14ac:dyDescent="0.25">
      <c r="B891" s="1122" t="s">
        <v>971</v>
      </c>
      <c r="C891" s="1085" t="s">
        <v>939</v>
      </c>
      <c r="D891" s="1085" t="s">
        <v>1025</v>
      </c>
      <c r="E891" s="1124" t="s">
        <v>1026</v>
      </c>
      <c r="F891" s="1085" t="s">
        <v>1027</v>
      </c>
      <c r="G891" s="1120" t="s">
        <v>1028</v>
      </c>
      <c r="H891" s="801" t="s">
        <v>1868</v>
      </c>
      <c r="I891" s="802" t="s">
        <v>1839</v>
      </c>
      <c r="J891" s="801" t="s">
        <v>1868</v>
      </c>
      <c r="K891" s="1128" t="s">
        <v>1957</v>
      </c>
      <c r="L891" s="1128" t="s">
        <v>1956</v>
      </c>
      <c r="M891" s="802" t="s">
        <v>1905</v>
      </c>
      <c r="N891" s="1128" t="s">
        <v>1825</v>
      </c>
      <c r="O891" s="835" t="s">
        <v>1856</v>
      </c>
    </row>
    <row r="892" spans="1:15" s="800" customFormat="1" x14ac:dyDescent="0.25">
      <c r="B892" s="1123"/>
      <c r="C892" s="1086"/>
      <c r="D892" s="1086"/>
      <c r="E892" s="1125"/>
      <c r="F892" s="1086"/>
      <c r="G892" s="1121"/>
      <c r="H892" s="803"/>
      <c r="I892" s="803" t="s">
        <v>940</v>
      </c>
      <c r="J892" s="803"/>
      <c r="K892" s="1129"/>
      <c r="L892" s="1129"/>
      <c r="M892" s="803" t="s">
        <v>940</v>
      </c>
      <c r="N892" s="1129"/>
      <c r="O892" s="804"/>
    </row>
    <row r="893" spans="1:15" x14ac:dyDescent="0.25">
      <c r="A893" s="836" t="s">
        <v>541</v>
      </c>
      <c r="B893" s="806" t="s">
        <v>24</v>
      </c>
      <c r="C893" s="966" t="s">
        <v>290</v>
      </c>
      <c r="D893" s="807" t="s">
        <v>1</v>
      </c>
      <c r="E893" s="883">
        <v>0</v>
      </c>
      <c r="F893" s="806">
        <v>23510200</v>
      </c>
      <c r="G893" s="809" t="s">
        <v>266</v>
      </c>
      <c r="H893" s="810">
        <v>26853036</v>
      </c>
      <c r="I893" s="810">
        <v>63564760</v>
      </c>
      <c r="J893" s="810">
        <v>26853036</v>
      </c>
      <c r="K893" s="810">
        <f>M893</f>
        <v>70564760</v>
      </c>
      <c r="L893" s="810"/>
      <c r="M893" s="810">
        <f>63564760+7000000</f>
        <v>70564760</v>
      </c>
      <c r="N893" s="810"/>
      <c r="O893" s="885"/>
    </row>
    <row r="894" spans="1:15" x14ac:dyDescent="0.25">
      <c r="A894" s="836" t="s">
        <v>541</v>
      </c>
      <c r="B894" s="809" t="s">
        <v>25</v>
      </c>
      <c r="C894" s="1039" t="s">
        <v>59</v>
      </c>
      <c r="D894" s="903" t="s">
        <v>21</v>
      </c>
      <c r="E894" s="883">
        <v>0</v>
      </c>
      <c r="F894" s="897">
        <v>23510200</v>
      </c>
      <c r="G894" s="809" t="s">
        <v>266</v>
      </c>
      <c r="H894" s="899">
        <v>1800000</v>
      </c>
      <c r="I894" s="899">
        <v>10000000</v>
      </c>
      <c r="J894" s="899">
        <v>1800000</v>
      </c>
      <c r="K894" s="815">
        <f t="shared" ref="K894:K907" si="60">M894</f>
        <v>10000000</v>
      </c>
      <c r="L894" s="899"/>
      <c r="M894" s="899">
        <v>10000000</v>
      </c>
      <c r="N894" s="899"/>
      <c r="O894" s="847"/>
    </row>
    <row r="895" spans="1:15" x14ac:dyDescent="0.25">
      <c r="A895" s="836" t="s">
        <v>541</v>
      </c>
      <c r="B895" s="806" t="s">
        <v>2</v>
      </c>
      <c r="C895" s="1039" t="s">
        <v>60</v>
      </c>
      <c r="D895" s="903" t="s">
        <v>21</v>
      </c>
      <c r="E895" s="883">
        <v>0</v>
      </c>
      <c r="F895" s="806">
        <v>23510200</v>
      </c>
      <c r="G895" s="809" t="s">
        <v>266</v>
      </c>
      <c r="H895" s="815"/>
      <c r="I895" s="815">
        <v>920000</v>
      </c>
      <c r="J895" s="815"/>
      <c r="K895" s="815">
        <f t="shared" si="60"/>
        <v>420000</v>
      </c>
      <c r="L895" s="815"/>
      <c r="M895" s="815">
        <v>420000</v>
      </c>
      <c r="N895" s="815"/>
      <c r="O895" s="811"/>
    </row>
    <row r="896" spans="1:15" x14ac:dyDescent="0.25">
      <c r="A896" s="836" t="s">
        <v>541</v>
      </c>
      <c r="B896" s="806" t="s">
        <v>67</v>
      </c>
      <c r="C896" s="1039" t="s">
        <v>92</v>
      </c>
      <c r="D896" s="903" t="s">
        <v>21</v>
      </c>
      <c r="E896" s="883">
        <v>0</v>
      </c>
      <c r="F896" s="806">
        <v>23510200</v>
      </c>
      <c r="G896" s="809" t="s">
        <v>266</v>
      </c>
      <c r="H896" s="815"/>
      <c r="I896" s="815">
        <v>900000</v>
      </c>
      <c r="J896" s="815"/>
      <c r="K896" s="815">
        <f t="shared" si="60"/>
        <v>900000</v>
      </c>
      <c r="L896" s="815"/>
      <c r="M896" s="815">
        <v>900000</v>
      </c>
      <c r="N896" s="815"/>
      <c r="O896" s="811"/>
    </row>
    <row r="897" spans="1:15" x14ac:dyDescent="0.25">
      <c r="A897" s="836" t="s">
        <v>541</v>
      </c>
      <c r="B897" s="806" t="s">
        <v>3</v>
      </c>
      <c r="C897" s="1039" t="s">
        <v>4</v>
      </c>
      <c r="D897" s="903" t="s">
        <v>21</v>
      </c>
      <c r="E897" s="883">
        <v>0</v>
      </c>
      <c r="F897" s="806">
        <v>23510200</v>
      </c>
      <c r="G897" s="809" t="s">
        <v>266</v>
      </c>
      <c r="H897" s="815">
        <v>500000</v>
      </c>
      <c r="I897" s="815">
        <v>1000000</v>
      </c>
      <c r="J897" s="815">
        <v>500000</v>
      </c>
      <c r="K897" s="815">
        <f t="shared" si="60"/>
        <v>1000000</v>
      </c>
      <c r="L897" s="815"/>
      <c r="M897" s="815">
        <v>1000000</v>
      </c>
      <c r="N897" s="815"/>
      <c r="O897" s="811"/>
    </row>
    <row r="898" spans="1:15" x14ac:dyDescent="0.25">
      <c r="A898" s="836" t="s">
        <v>541</v>
      </c>
      <c r="B898" s="806" t="s">
        <v>117</v>
      </c>
      <c r="C898" s="1039" t="s">
        <v>118</v>
      </c>
      <c r="D898" s="903" t="s">
        <v>21</v>
      </c>
      <c r="E898" s="883">
        <v>0</v>
      </c>
      <c r="F898" s="806">
        <v>23510200</v>
      </c>
      <c r="G898" s="809" t="s">
        <v>266</v>
      </c>
      <c r="H898" s="815">
        <v>11645876</v>
      </c>
      <c r="I898" s="815">
        <v>20000000</v>
      </c>
      <c r="J898" s="815">
        <v>11645876</v>
      </c>
      <c r="K898" s="815">
        <f t="shared" si="60"/>
        <v>20000000</v>
      </c>
      <c r="L898" s="815"/>
      <c r="M898" s="815">
        <v>20000000</v>
      </c>
      <c r="N898" s="815"/>
      <c r="O898" s="811"/>
    </row>
    <row r="899" spans="1:15" x14ac:dyDescent="0.25">
      <c r="A899" s="836" t="s">
        <v>541</v>
      </c>
      <c r="B899" s="806" t="s">
        <v>32</v>
      </c>
      <c r="C899" s="1039" t="s">
        <v>33</v>
      </c>
      <c r="D899" s="903" t="s">
        <v>21</v>
      </c>
      <c r="E899" s="883">
        <v>0</v>
      </c>
      <c r="F899" s="806">
        <v>23510200</v>
      </c>
      <c r="G899" s="809" t="s">
        <v>266</v>
      </c>
      <c r="H899" s="815">
        <v>25000</v>
      </c>
      <c r="I899" s="815">
        <v>250000</v>
      </c>
      <c r="J899" s="815">
        <v>25000</v>
      </c>
      <c r="K899" s="815">
        <f t="shared" si="60"/>
        <v>200000</v>
      </c>
      <c r="L899" s="815"/>
      <c r="M899" s="815">
        <v>200000</v>
      </c>
      <c r="N899" s="815"/>
      <c r="O899" s="811"/>
    </row>
    <row r="900" spans="1:15" x14ac:dyDescent="0.25">
      <c r="A900" s="836" t="s">
        <v>541</v>
      </c>
      <c r="B900" s="806" t="s">
        <v>7</v>
      </c>
      <c r="C900" s="1039" t="s">
        <v>8</v>
      </c>
      <c r="D900" s="903" t="s">
        <v>21</v>
      </c>
      <c r="E900" s="883">
        <v>0</v>
      </c>
      <c r="F900" s="806">
        <v>23510200</v>
      </c>
      <c r="G900" s="809" t="s">
        <v>266</v>
      </c>
      <c r="H900" s="815"/>
      <c r="I900" s="815">
        <v>200000</v>
      </c>
      <c r="J900" s="815"/>
      <c r="K900" s="815">
        <f t="shared" si="60"/>
        <v>200000</v>
      </c>
      <c r="L900" s="815"/>
      <c r="M900" s="815">
        <v>200000</v>
      </c>
      <c r="N900" s="815"/>
      <c r="O900" s="811"/>
    </row>
    <row r="901" spans="1:15" x14ac:dyDescent="0.25">
      <c r="A901" s="836" t="s">
        <v>541</v>
      </c>
      <c r="B901" s="806" t="s">
        <v>11</v>
      </c>
      <c r="C901" s="1039" t="s">
        <v>12</v>
      </c>
      <c r="D901" s="903" t="s">
        <v>21</v>
      </c>
      <c r="E901" s="883">
        <v>0</v>
      </c>
      <c r="F901" s="809" t="s">
        <v>27</v>
      </c>
      <c r="G901" s="809" t="s">
        <v>266</v>
      </c>
      <c r="H901" s="815">
        <v>1000000</v>
      </c>
      <c r="I901" s="815">
        <v>4000000</v>
      </c>
      <c r="J901" s="815">
        <v>1000000</v>
      </c>
      <c r="K901" s="815">
        <f t="shared" si="60"/>
        <v>4000000</v>
      </c>
      <c r="L901" s="815"/>
      <c r="M901" s="815">
        <v>4000000</v>
      </c>
      <c r="N901" s="815"/>
      <c r="O901" s="811"/>
    </row>
    <row r="902" spans="1:15" x14ac:dyDescent="0.25">
      <c r="A902" s="836" t="s">
        <v>541</v>
      </c>
      <c r="B902" s="806" t="s">
        <v>13</v>
      </c>
      <c r="C902" s="1039" t="s">
        <v>14</v>
      </c>
      <c r="D902" s="903" t="s">
        <v>21</v>
      </c>
      <c r="E902" s="883">
        <v>0</v>
      </c>
      <c r="F902" s="806">
        <v>23510200</v>
      </c>
      <c r="G902" s="809" t="s">
        <v>266</v>
      </c>
      <c r="H902" s="815">
        <v>6275000</v>
      </c>
      <c r="I902" s="815">
        <v>10000000</v>
      </c>
      <c r="J902" s="815">
        <v>6275000</v>
      </c>
      <c r="K902" s="815">
        <f t="shared" si="60"/>
        <v>10000000</v>
      </c>
      <c r="L902" s="815"/>
      <c r="M902" s="815">
        <v>10000000</v>
      </c>
      <c r="N902" s="815"/>
      <c r="O902" s="811"/>
    </row>
    <row r="903" spans="1:15" x14ac:dyDescent="0.25">
      <c r="A903" s="836" t="s">
        <v>541</v>
      </c>
      <c r="B903" s="806" t="s">
        <v>35</v>
      </c>
      <c r="C903" s="1039" t="s">
        <v>36</v>
      </c>
      <c r="D903" s="903" t="s">
        <v>21</v>
      </c>
      <c r="E903" s="883">
        <v>0</v>
      </c>
      <c r="F903" s="806">
        <v>23510200</v>
      </c>
      <c r="G903" s="809" t="s">
        <v>266</v>
      </c>
      <c r="H903" s="815"/>
      <c r="I903" s="815">
        <v>150000</v>
      </c>
      <c r="J903" s="815"/>
      <c r="K903" s="815">
        <f t="shared" si="60"/>
        <v>150000</v>
      </c>
      <c r="L903" s="815"/>
      <c r="M903" s="815">
        <v>150000</v>
      </c>
      <c r="N903" s="815"/>
      <c r="O903" s="811"/>
    </row>
    <row r="904" spans="1:15" x14ac:dyDescent="0.25">
      <c r="A904" s="836" t="s">
        <v>541</v>
      </c>
      <c r="B904" s="806" t="s">
        <v>255</v>
      </c>
      <c r="C904" s="1039" t="s">
        <v>256</v>
      </c>
      <c r="D904" s="903" t="s">
        <v>21</v>
      </c>
      <c r="E904" s="883">
        <v>0</v>
      </c>
      <c r="F904" s="806">
        <v>23510200</v>
      </c>
      <c r="G904" s="809" t="s">
        <v>266</v>
      </c>
      <c r="H904" s="815">
        <v>13000000</v>
      </c>
      <c r="I904" s="815">
        <v>25000000</v>
      </c>
      <c r="J904" s="815">
        <v>13000000</v>
      </c>
      <c r="K904" s="815">
        <f t="shared" si="60"/>
        <v>21000000</v>
      </c>
      <c r="L904" s="815"/>
      <c r="M904" s="815">
        <v>21000000</v>
      </c>
      <c r="N904" s="815"/>
      <c r="O904" s="811"/>
    </row>
    <row r="905" spans="1:15" x14ac:dyDescent="0.25">
      <c r="A905" s="836" t="s">
        <v>541</v>
      </c>
      <c r="B905" s="806" t="s">
        <v>15</v>
      </c>
      <c r="C905" s="1039" t="s">
        <v>436</v>
      </c>
      <c r="D905" s="903" t="s">
        <v>21</v>
      </c>
      <c r="E905" s="883">
        <v>0</v>
      </c>
      <c r="F905" s="806">
        <v>23510200</v>
      </c>
      <c r="G905" s="809" t="s">
        <v>266</v>
      </c>
      <c r="H905" s="815"/>
      <c r="I905" s="815">
        <v>450000</v>
      </c>
      <c r="J905" s="815"/>
      <c r="K905" s="815">
        <f t="shared" si="60"/>
        <v>250000</v>
      </c>
      <c r="L905" s="815"/>
      <c r="M905" s="815">
        <v>250000</v>
      </c>
      <c r="N905" s="815"/>
      <c r="O905" s="811"/>
    </row>
    <row r="906" spans="1:15" x14ac:dyDescent="0.25">
      <c r="A906" s="836" t="s">
        <v>541</v>
      </c>
      <c r="B906" s="806" t="s">
        <v>19</v>
      </c>
      <c r="C906" s="1039" t="s">
        <v>20</v>
      </c>
      <c r="D906" s="903" t="s">
        <v>21</v>
      </c>
      <c r="E906" s="883">
        <v>0</v>
      </c>
      <c r="F906" s="806">
        <v>23510200</v>
      </c>
      <c r="G906" s="809" t="s">
        <v>266</v>
      </c>
      <c r="H906" s="815"/>
      <c r="I906" s="815">
        <v>50000</v>
      </c>
      <c r="J906" s="815"/>
      <c r="K906" s="815">
        <f t="shared" si="60"/>
        <v>50000</v>
      </c>
      <c r="L906" s="815"/>
      <c r="M906" s="815">
        <v>50000</v>
      </c>
      <c r="N906" s="815"/>
      <c r="O906" s="811"/>
    </row>
    <row r="907" spans="1:15" x14ac:dyDescent="0.25">
      <c r="A907" s="836" t="s">
        <v>541</v>
      </c>
      <c r="B907" s="806" t="s">
        <v>37</v>
      </c>
      <c r="C907" s="1039" t="s">
        <v>38</v>
      </c>
      <c r="D907" s="903" t="s">
        <v>21</v>
      </c>
      <c r="E907" s="883">
        <v>0</v>
      </c>
      <c r="F907" s="806">
        <v>23510200</v>
      </c>
      <c r="G907" s="809" t="s">
        <v>266</v>
      </c>
      <c r="H907" s="815"/>
      <c r="I907" s="815">
        <v>1080000</v>
      </c>
      <c r="J907" s="815"/>
      <c r="K907" s="815">
        <f t="shared" si="60"/>
        <v>1080000</v>
      </c>
      <c r="L907" s="815"/>
      <c r="M907" s="815">
        <v>1080000</v>
      </c>
      <c r="N907" s="815"/>
      <c r="O907" s="811"/>
    </row>
    <row r="908" spans="1:15" s="816" customFormat="1" x14ac:dyDescent="0.25">
      <c r="A908" s="836" t="s">
        <v>541</v>
      </c>
      <c r="B908" s="817"/>
      <c r="C908" s="968" t="s">
        <v>312</v>
      </c>
      <c r="D908" s="819"/>
      <c r="E908" s="820"/>
      <c r="F908" s="817"/>
      <c r="G908" s="904"/>
      <c r="H908" s="881">
        <f>SUM(H894:H907)</f>
        <v>34245876</v>
      </c>
      <c r="I908" s="821">
        <f>SUM(I894:I907)</f>
        <v>74000000</v>
      </c>
      <c r="J908" s="881">
        <f>SUM(J894:J907)</f>
        <v>34245876</v>
      </c>
      <c r="K908" s="881">
        <f>SUM(K894:K907)</f>
        <v>69250000</v>
      </c>
      <c r="L908" s="821"/>
      <c r="M908" s="821">
        <f>SUM(M894:M907)</f>
        <v>69250000</v>
      </c>
      <c r="N908" s="821"/>
      <c r="O908" s="822"/>
    </row>
    <row r="909" spans="1:15" s="816" customFormat="1" x14ac:dyDescent="0.25">
      <c r="A909" s="836"/>
      <c r="B909" s="823"/>
      <c r="C909" s="970"/>
      <c r="D909" s="824"/>
      <c r="E909" s="825"/>
      <c r="F909" s="823"/>
      <c r="G909" s="905"/>
      <c r="H909" s="886"/>
      <c r="I909" s="826"/>
      <c r="J909" s="886"/>
      <c r="K909" s="886"/>
      <c r="L909" s="826"/>
      <c r="M909" s="826"/>
      <c r="N909" s="826"/>
      <c r="O909" s="827"/>
    </row>
    <row r="910" spans="1:15" s="816" customFormat="1" x14ac:dyDescent="0.25">
      <c r="A910" s="836"/>
      <c r="B910" s="823"/>
      <c r="C910" s="970"/>
      <c r="D910" s="824"/>
      <c r="E910" s="825"/>
      <c r="F910" s="823"/>
      <c r="G910" s="905"/>
      <c r="H910" s="886"/>
      <c r="I910" s="826"/>
      <c r="J910" s="886"/>
      <c r="K910" s="886"/>
      <c r="L910" s="826"/>
      <c r="M910" s="826"/>
      <c r="N910" s="826"/>
      <c r="O910" s="827"/>
    </row>
    <row r="911" spans="1:15" x14ac:dyDescent="0.25">
      <c r="B911" s="1127" t="s">
        <v>1397</v>
      </c>
      <c r="C911" s="1127"/>
      <c r="D911" s="1127"/>
      <c r="E911" s="1127"/>
      <c r="F911" s="1127"/>
      <c r="G911" s="1127"/>
      <c r="H911" s="1127"/>
      <c r="I911" s="1127"/>
      <c r="J911" s="1127"/>
      <c r="K911" s="1127"/>
      <c r="L911" s="1127"/>
      <c r="M911" s="1127"/>
      <c r="N911" s="1127"/>
      <c r="O911" s="1127"/>
    </row>
    <row r="912" spans="1:15" x14ac:dyDescent="0.25">
      <c r="B912" s="854" t="s">
        <v>1588</v>
      </c>
      <c r="C912" s="1041"/>
      <c r="D912" s="855"/>
      <c r="E912" s="855"/>
      <c r="F912" s="855"/>
      <c r="G912" s="855"/>
      <c r="H912" s="856"/>
      <c r="I912" s="856"/>
      <c r="J912" s="856"/>
      <c r="K912" s="856"/>
      <c r="L912" s="856"/>
      <c r="M912" s="856"/>
      <c r="N912" s="856"/>
      <c r="O912" s="857"/>
    </row>
    <row r="913" spans="1:15" s="800" customFormat="1" ht="45" x14ac:dyDescent="0.25">
      <c r="B913" s="1122" t="s">
        <v>971</v>
      </c>
      <c r="C913" s="1085" t="s">
        <v>939</v>
      </c>
      <c r="D913" s="1085" t="s">
        <v>1025</v>
      </c>
      <c r="E913" s="1124" t="s">
        <v>1026</v>
      </c>
      <c r="F913" s="1085" t="s">
        <v>1027</v>
      </c>
      <c r="G913" s="1120" t="s">
        <v>1028</v>
      </c>
      <c r="H913" s="801" t="s">
        <v>1868</v>
      </c>
      <c r="I913" s="802" t="s">
        <v>1839</v>
      </c>
      <c r="J913" s="801" t="s">
        <v>1868</v>
      </c>
      <c r="K913" s="1128" t="s">
        <v>1957</v>
      </c>
      <c r="L913" s="1128" t="s">
        <v>1956</v>
      </c>
      <c r="M913" s="802" t="s">
        <v>1905</v>
      </c>
      <c r="N913" s="1128" t="s">
        <v>1825</v>
      </c>
      <c r="O913" s="835" t="s">
        <v>1856</v>
      </c>
    </row>
    <row r="914" spans="1:15" s="800" customFormat="1" x14ac:dyDescent="0.25">
      <c r="B914" s="1123"/>
      <c r="C914" s="1086"/>
      <c r="D914" s="1086"/>
      <c r="E914" s="1125"/>
      <c r="F914" s="1086"/>
      <c r="G914" s="1121"/>
      <c r="H914" s="803"/>
      <c r="I914" s="803" t="s">
        <v>940</v>
      </c>
      <c r="J914" s="803"/>
      <c r="K914" s="1129"/>
      <c r="L914" s="1129"/>
      <c r="M914" s="803" t="s">
        <v>940</v>
      </c>
      <c r="N914" s="1129"/>
      <c r="O914" s="804"/>
    </row>
    <row r="915" spans="1:15" s="887" customFormat="1" x14ac:dyDescent="0.25">
      <c r="A915" s="836" t="s">
        <v>541</v>
      </c>
      <c r="B915" s="863" t="s">
        <v>243</v>
      </c>
      <c r="C915" s="967" t="s">
        <v>687</v>
      </c>
      <c r="D915" s="903" t="s">
        <v>21</v>
      </c>
      <c r="E915" s="883">
        <v>0</v>
      </c>
      <c r="F915" s="863" t="s">
        <v>27</v>
      </c>
      <c r="G915" s="866" t="s">
        <v>235</v>
      </c>
      <c r="H915" s="867"/>
      <c r="I915" s="867">
        <v>15800000</v>
      </c>
      <c r="J915" s="867"/>
      <c r="K915" s="867">
        <f>M915</f>
        <v>0</v>
      </c>
      <c r="L915" s="867"/>
      <c r="M915" s="867">
        <v>0</v>
      </c>
      <c r="N915" s="867"/>
      <c r="O915" s="868"/>
    </row>
    <row r="916" spans="1:15" s="887" customFormat="1" x14ac:dyDescent="0.25">
      <c r="A916" s="836" t="s">
        <v>541</v>
      </c>
      <c r="B916" s="865" t="s">
        <v>158</v>
      </c>
      <c r="C916" s="967" t="s">
        <v>366</v>
      </c>
      <c r="D916" s="903" t="s">
        <v>21</v>
      </c>
      <c r="E916" s="883">
        <v>0</v>
      </c>
      <c r="F916" s="863" t="s">
        <v>27</v>
      </c>
      <c r="G916" s="866" t="s">
        <v>235</v>
      </c>
      <c r="H916" s="867"/>
      <c r="I916" s="867">
        <v>4000000</v>
      </c>
      <c r="J916" s="867"/>
      <c r="K916" s="867">
        <f t="shared" ref="K916:K919" si="61">M916</f>
        <v>20000000</v>
      </c>
      <c r="L916" s="867"/>
      <c r="M916" s="867">
        <v>20000000</v>
      </c>
      <c r="N916" s="867"/>
      <c r="O916" s="868" t="s">
        <v>2119</v>
      </c>
    </row>
    <row r="917" spans="1:15" s="887" customFormat="1" x14ac:dyDescent="0.25">
      <c r="A917" s="836" t="s">
        <v>541</v>
      </c>
      <c r="B917" s="865" t="s">
        <v>206</v>
      </c>
      <c r="C917" s="967" t="s">
        <v>1862</v>
      </c>
      <c r="D917" s="903" t="s">
        <v>21</v>
      </c>
      <c r="E917" s="883">
        <v>0</v>
      </c>
      <c r="F917" s="863" t="s">
        <v>27</v>
      </c>
      <c r="G917" s="866" t="s">
        <v>235</v>
      </c>
      <c r="H917" s="867"/>
      <c r="I917" s="867">
        <v>6000000</v>
      </c>
      <c r="J917" s="867"/>
      <c r="K917" s="867">
        <f t="shared" si="61"/>
        <v>6000000</v>
      </c>
      <c r="L917" s="867"/>
      <c r="M917" s="867">
        <v>6000000</v>
      </c>
      <c r="N917" s="867"/>
      <c r="O917" s="868"/>
    </row>
    <row r="918" spans="1:15" s="887" customFormat="1" x14ac:dyDescent="0.25">
      <c r="A918" s="836" t="s">
        <v>541</v>
      </c>
      <c r="B918" s="865" t="s">
        <v>467</v>
      </c>
      <c r="C918" s="967" t="s">
        <v>163</v>
      </c>
      <c r="D918" s="903" t="s">
        <v>21</v>
      </c>
      <c r="E918" s="883">
        <v>0</v>
      </c>
      <c r="F918" s="863" t="s">
        <v>27</v>
      </c>
      <c r="G918" s="866" t="s">
        <v>235</v>
      </c>
      <c r="H918" s="867"/>
      <c r="I918" s="867">
        <v>6000000</v>
      </c>
      <c r="J918" s="867"/>
      <c r="K918" s="867">
        <f t="shared" si="61"/>
        <v>6000000</v>
      </c>
      <c r="L918" s="867"/>
      <c r="M918" s="867">
        <v>6000000</v>
      </c>
      <c r="N918" s="867"/>
      <c r="O918" s="868"/>
    </row>
    <row r="919" spans="1:15" s="876" customFormat="1" x14ac:dyDescent="0.25">
      <c r="A919" s="836" t="s">
        <v>541</v>
      </c>
      <c r="B919" s="869"/>
      <c r="C919" s="1042" t="s">
        <v>26</v>
      </c>
      <c r="D919" s="869"/>
      <c r="E919" s="870"/>
      <c r="F919" s="869"/>
      <c r="G919" s="871"/>
      <c r="H919" s="872"/>
      <c r="I919" s="872">
        <f>SUM(I915:I918)</f>
        <v>31800000</v>
      </c>
      <c r="J919" s="872"/>
      <c r="K919" s="872">
        <f t="shared" si="61"/>
        <v>32000000</v>
      </c>
      <c r="L919" s="872"/>
      <c r="M919" s="872">
        <f>SUM(M915:M918)</f>
        <v>32000000</v>
      </c>
      <c r="N919" s="872"/>
      <c r="O919" s="884"/>
    </row>
    <row r="920" spans="1:15" s="876" customFormat="1" x14ac:dyDescent="0.25">
      <c r="A920" s="887"/>
      <c r="B920" s="875"/>
      <c r="C920" s="1043"/>
      <c r="D920" s="875"/>
      <c r="E920" s="877"/>
      <c r="F920" s="875"/>
      <c r="G920" s="878"/>
      <c r="H920" s="902"/>
      <c r="I920" s="902"/>
      <c r="J920" s="902"/>
      <c r="K920" s="902"/>
      <c r="L920" s="879"/>
      <c r="M920" s="879"/>
      <c r="N920" s="879"/>
      <c r="O920" s="880"/>
    </row>
    <row r="921" spans="1:15" s="876" customFormat="1" x14ac:dyDescent="0.25">
      <c r="A921" s="887"/>
      <c r="B921" s="875"/>
      <c r="C921" s="1043"/>
      <c r="D921" s="875"/>
      <c r="E921" s="877"/>
      <c r="F921" s="875"/>
      <c r="G921" s="878"/>
      <c r="H921" s="902"/>
      <c r="I921" s="902"/>
      <c r="J921" s="902"/>
      <c r="K921" s="902"/>
      <c r="L921" s="879"/>
      <c r="M921" s="879"/>
      <c r="N921" s="879"/>
      <c r="O921" s="880"/>
    </row>
    <row r="922" spans="1:15" x14ac:dyDescent="0.25">
      <c r="B922" s="1127" t="s">
        <v>1396</v>
      </c>
      <c r="C922" s="1127"/>
      <c r="D922" s="1127"/>
      <c r="E922" s="1127"/>
      <c r="F922" s="1127"/>
      <c r="G922" s="1127"/>
      <c r="H922" s="1127"/>
      <c r="I922" s="1127"/>
      <c r="J922" s="1127"/>
      <c r="K922" s="1127"/>
      <c r="L922" s="1127"/>
      <c r="M922" s="1127"/>
      <c r="N922" s="1127"/>
      <c r="O922" s="1127"/>
    </row>
    <row r="923" spans="1:15" x14ac:dyDescent="0.25">
      <c r="B923" s="854" t="s">
        <v>1589</v>
      </c>
      <c r="C923" s="1041"/>
      <c r="D923" s="855"/>
      <c r="E923" s="855"/>
      <c r="F923" s="855"/>
      <c r="G923" s="855"/>
      <c r="H923" s="856"/>
      <c r="I923" s="856"/>
      <c r="J923" s="856"/>
      <c r="K923" s="856"/>
      <c r="L923" s="856"/>
      <c r="M923" s="856"/>
      <c r="N923" s="856"/>
      <c r="O923" s="857"/>
    </row>
    <row r="924" spans="1:15" s="800" customFormat="1" ht="45" x14ac:dyDescent="0.25">
      <c r="B924" s="1122" t="s">
        <v>971</v>
      </c>
      <c r="C924" s="1085" t="s">
        <v>939</v>
      </c>
      <c r="D924" s="1085" t="s">
        <v>1025</v>
      </c>
      <c r="E924" s="1124" t="s">
        <v>1026</v>
      </c>
      <c r="F924" s="1085" t="s">
        <v>1027</v>
      </c>
      <c r="G924" s="1120" t="s">
        <v>1028</v>
      </c>
      <c r="H924" s="801" t="s">
        <v>1868</v>
      </c>
      <c r="I924" s="802" t="s">
        <v>1839</v>
      </c>
      <c r="J924" s="801" t="s">
        <v>1868</v>
      </c>
      <c r="K924" s="1128" t="s">
        <v>1957</v>
      </c>
      <c r="L924" s="1128" t="s">
        <v>1956</v>
      </c>
      <c r="M924" s="802" t="s">
        <v>1905</v>
      </c>
      <c r="N924" s="1128" t="s">
        <v>1825</v>
      </c>
      <c r="O924" s="835" t="s">
        <v>1856</v>
      </c>
    </row>
    <row r="925" spans="1:15" s="800" customFormat="1" x14ac:dyDescent="0.25">
      <c r="B925" s="1123"/>
      <c r="C925" s="1086"/>
      <c r="D925" s="1086"/>
      <c r="E925" s="1125"/>
      <c r="F925" s="1086"/>
      <c r="G925" s="1121"/>
      <c r="H925" s="803"/>
      <c r="I925" s="803" t="s">
        <v>940</v>
      </c>
      <c r="J925" s="803"/>
      <c r="K925" s="1129"/>
      <c r="L925" s="1129"/>
      <c r="M925" s="803" t="s">
        <v>940</v>
      </c>
      <c r="N925" s="1129"/>
      <c r="O925" s="804"/>
    </row>
    <row r="926" spans="1:15" x14ac:dyDescent="0.25">
      <c r="A926" s="836" t="s">
        <v>348</v>
      </c>
      <c r="B926" s="806" t="s">
        <v>24</v>
      </c>
      <c r="C926" s="966" t="s">
        <v>290</v>
      </c>
      <c r="D926" s="807" t="s">
        <v>1</v>
      </c>
      <c r="E926" s="883">
        <v>0</v>
      </c>
      <c r="F926" s="806" t="s">
        <v>27</v>
      </c>
      <c r="G926" s="809" t="s">
        <v>266</v>
      </c>
      <c r="H926" s="810">
        <v>33299876</v>
      </c>
      <c r="I926" s="810">
        <v>85647220</v>
      </c>
      <c r="J926" s="810">
        <v>33299876</v>
      </c>
      <c r="K926" s="810">
        <f>M926</f>
        <v>85647220</v>
      </c>
      <c r="L926" s="810"/>
      <c r="M926" s="810">
        <v>85647220</v>
      </c>
      <c r="N926" s="810"/>
      <c r="O926" s="885"/>
    </row>
    <row r="927" spans="1:15" s="816" customFormat="1" x14ac:dyDescent="0.25">
      <c r="A927" s="836" t="s">
        <v>348</v>
      </c>
      <c r="B927" s="809" t="s">
        <v>25</v>
      </c>
      <c r="C927" s="1039" t="s">
        <v>59</v>
      </c>
      <c r="D927" s="903" t="s">
        <v>21</v>
      </c>
      <c r="E927" s="883">
        <v>0</v>
      </c>
      <c r="F927" s="806" t="s">
        <v>27</v>
      </c>
      <c r="G927" s="809" t="s">
        <v>266</v>
      </c>
      <c r="H927" s="815"/>
      <c r="I927" s="815">
        <v>2000000</v>
      </c>
      <c r="J927" s="815"/>
      <c r="K927" s="815">
        <f>M927</f>
        <v>1000000</v>
      </c>
      <c r="L927" s="815"/>
      <c r="M927" s="815">
        <v>1000000</v>
      </c>
      <c r="N927" s="815"/>
      <c r="O927" s="811"/>
    </row>
    <row r="928" spans="1:15" x14ac:dyDescent="0.25">
      <c r="A928" s="836" t="s">
        <v>348</v>
      </c>
      <c r="B928" s="809" t="s">
        <v>3</v>
      </c>
      <c r="C928" s="1039" t="s">
        <v>974</v>
      </c>
      <c r="D928" s="903" t="s">
        <v>21</v>
      </c>
      <c r="E928" s="883">
        <v>0</v>
      </c>
      <c r="F928" s="806" t="s">
        <v>27</v>
      </c>
      <c r="G928" s="809" t="s">
        <v>266</v>
      </c>
      <c r="H928" s="815"/>
      <c r="I928" s="815">
        <v>900000</v>
      </c>
      <c r="J928" s="815"/>
      <c r="K928" s="815">
        <f t="shared" ref="K928:K938" si="62">M928</f>
        <v>900000</v>
      </c>
      <c r="L928" s="815"/>
      <c r="M928" s="815">
        <v>900000</v>
      </c>
      <c r="N928" s="815"/>
      <c r="O928" s="811"/>
    </row>
    <row r="929" spans="1:15" x14ac:dyDescent="0.25">
      <c r="A929" s="836" t="s">
        <v>348</v>
      </c>
      <c r="B929" s="809" t="s">
        <v>117</v>
      </c>
      <c r="C929" s="1039" t="s">
        <v>118</v>
      </c>
      <c r="D929" s="903" t="s">
        <v>21</v>
      </c>
      <c r="E929" s="883">
        <v>0</v>
      </c>
      <c r="F929" s="806" t="s">
        <v>27</v>
      </c>
      <c r="G929" s="809" t="s">
        <v>266</v>
      </c>
      <c r="H929" s="815"/>
      <c r="I929" s="815">
        <v>6000000</v>
      </c>
      <c r="J929" s="815"/>
      <c r="K929" s="815">
        <f t="shared" si="62"/>
        <v>5000000</v>
      </c>
      <c r="L929" s="815"/>
      <c r="M929" s="815">
        <v>5000000</v>
      </c>
      <c r="N929" s="815"/>
      <c r="O929" s="811"/>
    </row>
    <row r="930" spans="1:15" x14ac:dyDescent="0.25">
      <c r="A930" s="836" t="s">
        <v>348</v>
      </c>
      <c r="B930" s="809" t="s">
        <v>32</v>
      </c>
      <c r="C930" s="1039" t="s">
        <v>349</v>
      </c>
      <c r="D930" s="903" t="s">
        <v>21</v>
      </c>
      <c r="E930" s="883">
        <v>0</v>
      </c>
      <c r="F930" s="806" t="s">
        <v>27</v>
      </c>
      <c r="G930" s="809" t="s">
        <v>266</v>
      </c>
      <c r="H930" s="815"/>
      <c r="I930" s="815">
        <v>2145000</v>
      </c>
      <c r="J930" s="815"/>
      <c r="K930" s="815">
        <f t="shared" si="62"/>
        <v>2145000</v>
      </c>
      <c r="L930" s="815"/>
      <c r="M930" s="815">
        <v>2145000</v>
      </c>
      <c r="N930" s="815"/>
      <c r="O930" s="811"/>
    </row>
    <row r="931" spans="1:15" x14ac:dyDescent="0.25">
      <c r="A931" s="836" t="s">
        <v>348</v>
      </c>
      <c r="B931" s="806" t="s">
        <v>61</v>
      </c>
      <c r="C931" s="1039" t="s">
        <v>62</v>
      </c>
      <c r="D931" s="903" t="s">
        <v>21</v>
      </c>
      <c r="E931" s="883">
        <v>0</v>
      </c>
      <c r="F931" s="806" t="s">
        <v>27</v>
      </c>
      <c r="G931" s="809" t="s">
        <v>266</v>
      </c>
      <c r="H931" s="815"/>
      <c r="I931" s="815">
        <v>100000</v>
      </c>
      <c r="J931" s="815"/>
      <c r="K931" s="815">
        <f t="shared" si="62"/>
        <v>100000</v>
      </c>
      <c r="L931" s="815"/>
      <c r="M931" s="815">
        <v>100000</v>
      </c>
      <c r="N931" s="815"/>
      <c r="O931" s="811"/>
    </row>
    <row r="932" spans="1:15" x14ac:dyDescent="0.25">
      <c r="A932" s="836" t="s">
        <v>348</v>
      </c>
      <c r="B932" s="809" t="s">
        <v>9</v>
      </c>
      <c r="C932" s="1039" t="s">
        <v>10</v>
      </c>
      <c r="D932" s="903" t="s">
        <v>21</v>
      </c>
      <c r="E932" s="883">
        <v>0</v>
      </c>
      <c r="F932" s="806" t="s">
        <v>27</v>
      </c>
      <c r="G932" s="809" t="s">
        <v>266</v>
      </c>
      <c r="H932" s="815"/>
      <c r="I932" s="815">
        <v>1300000</v>
      </c>
      <c r="J932" s="815"/>
      <c r="K932" s="815">
        <f t="shared" si="62"/>
        <v>1000000</v>
      </c>
      <c r="L932" s="815"/>
      <c r="M932" s="815">
        <v>1000000</v>
      </c>
      <c r="N932" s="815"/>
      <c r="O932" s="811"/>
    </row>
    <row r="933" spans="1:15" x14ac:dyDescent="0.25">
      <c r="A933" s="836" t="s">
        <v>348</v>
      </c>
      <c r="B933" s="809" t="s">
        <v>35</v>
      </c>
      <c r="C933" s="1039" t="s">
        <v>36</v>
      </c>
      <c r="D933" s="903" t="s">
        <v>21</v>
      </c>
      <c r="E933" s="883">
        <v>0</v>
      </c>
      <c r="F933" s="806" t="s">
        <v>27</v>
      </c>
      <c r="G933" s="809" t="s">
        <v>266</v>
      </c>
      <c r="H933" s="815"/>
      <c r="I933" s="815">
        <v>1363000</v>
      </c>
      <c r="J933" s="815"/>
      <c r="K933" s="815">
        <f t="shared" si="62"/>
        <v>500000</v>
      </c>
      <c r="L933" s="815"/>
      <c r="M933" s="815">
        <v>500000</v>
      </c>
      <c r="N933" s="815"/>
      <c r="O933" s="811"/>
    </row>
    <row r="934" spans="1:15" x14ac:dyDescent="0.25">
      <c r="A934" s="836" t="s">
        <v>348</v>
      </c>
      <c r="B934" s="809" t="s">
        <v>419</v>
      </c>
      <c r="C934" s="1039" t="s">
        <v>722</v>
      </c>
      <c r="D934" s="903" t="s">
        <v>21</v>
      </c>
      <c r="E934" s="883">
        <v>0</v>
      </c>
      <c r="F934" s="806" t="s">
        <v>27</v>
      </c>
      <c r="G934" s="809" t="s">
        <v>266</v>
      </c>
      <c r="H934" s="815"/>
      <c r="I934" s="815">
        <v>1000000</v>
      </c>
      <c r="J934" s="815"/>
      <c r="K934" s="815">
        <f t="shared" si="62"/>
        <v>1000000</v>
      </c>
      <c r="L934" s="815"/>
      <c r="M934" s="815">
        <v>1000000</v>
      </c>
      <c r="N934" s="815"/>
      <c r="O934" s="811"/>
    </row>
    <row r="935" spans="1:15" x14ac:dyDescent="0.25">
      <c r="A935" s="836" t="s">
        <v>348</v>
      </c>
      <c r="B935" s="806" t="s">
        <v>310</v>
      </c>
      <c r="C935" s="1039" t="s">
        <v>311</v>
      </c>
      <c r="D935" s="903" t="s">
        <v>21</v>
      </c>
      <c r="E935" s="883">
        <v>0</v>
      </c>
      <c r="F935" s="806" t="s">
        <v>27</v>
      </c>
      <c r="G935" s="809" t="s">
        <v>266</v>
      </c>
      <c r="H935" s="815"/>
      <c r="I935" s="815">
        <v>1000000</v>
      </c>
      <c r="J935" s="815"/>
      <c r="K935" s="815">
        <f t="shared" si="62"/>
        <v>1038000</v>
      </c>
      <c r="L935" s="815"/>
      <c r="M935" s="815">
        <v>1038000</v>
      </c>
      <c r="N935" s="815"/>
      <c r="O935" s="811"/>
    </row>
    <row r="936" spans="1:15" x14ac:dyDescent="0.25">
      <c r="A936" s="836" t="s">
        <v>348</v>
      </c>
      <c r="B936" s="806" t="s">
        <v>15</v>
      </c>
      <c r="C936" s="1039" t="s">
        <v>436</v>
      </c>
      <c r="D936" s="903" t="s">
        <v>21</v>
      </c>
      <c r="E936" s="883">
        <v>0</v>
      </c>
      <c r="F936" s="806" t="s">
        <v>27</v>
      </c>
      <c r="G936" s="809" t="s">
        <v>266</v>
      </c>
      <c r="H936" s="815"/>
      <c r="I936" s="815">
        <v>1000000</v>
      </c>
      <c r="J936" s="815"/>
      <c r="K936" s="815">
        <f t="shared" si="62"/>
        <v>500000</v>
      </c>
      <c r="L936" s="815"/>
      <c r="M936" s="815">
        <v>500000</v>
      </c>
      <c r="N936" s="815"/>
      <c r="O936" s="811"/>
    </row>
    <row r="937" spans="1:15" x14ac:dyDescent="0.25">
      <c r="A937" s="836" t="s">
        <v>348</v>
      </c>
      <c r="B937" s="806" t="s">
        <v>19</v>
      </c>
      <c r="C937" s="1039" t="s">
        <v>20</v>
      </c>
      <c r="D937" s="903" t="s">
        <v>21</v>
      </c>
      <c r="E937" s="883">
        <v>0</v>
      </c>
      <c r="F937" s="806" t="s">
        <v>27</v>
      </c>
      <c r="G937" s="809" t="s">
        <v>266</v>
      </c>
      <c r="H937" s="815"/>
      <c r="I937" s="815">
        <v>30000</v>
      </c>
      <c r="J937" s="815"/>
      <c r="K937" s="815">
        <f t="shared" si="62"/>
        <v>30000</v>
      </c>
      <c r="L937" s="815"/>
      <c r="M937" s="815">
        <v>30000</v>
      </c>
      <c r="N937" s="815"/>
      <c r="O937" s="811"/>
    </row>
    <row r="938" spans="1:15" x14ac:dyDescent="0.25">
      <c r="A938" s="836" t="s">
        <v>348</v>
      </c>
      <c r="B938" s="806" t="s">
        <v>37</v>
      </c>
      <c r="C938" s="1039" t="s">
        <v>38</v>
      </c>
      <c r="D938" s="903" t="s">
        <v>21</v>
      </c>
      <c r="E938" s="883">
        <v>0</v>
      </c>
      <c r="F938" s="806" t="s">
        <v>27</v>
      </c>
      <c r="G938" s="809" t="s">
        <v>266</v>
      </c>
      <c r="H938" s="815"/>
      <c r="I938" s="815">
        <v>550000</v>
      </c>
      <c r="J938" s="815"/>
      <c r="K938" s="815">
        <f t="shared" si="62"/>
        <v>550000</v>
      </c>
      <c r="L938" s="815"/>
      <c r="M938" s="815">
        <v>550000</v>
      </c>
      <c r="N938" s="815"/>
      <c r="O938" s="811"/>
    </row>
    <row r="939" spans="1:15" x14ac:dyDescent="0.25">
      <c r="A939" s="836" t="s">
        <v>348</v>
      </c>
      <c r="B939" s="817"/>
      <c r="C939" s="968" t="s">
        <v>312</v>
      </c>
      <c r="D939" s="819"/>
      <c r="E939" s="820"/>
      <c r="F939" s="817"/>
      <c r="G939" s="817"/>
      <c r="H939" s="821">
        <v>2537500</v>
      </c>
      <c r="I939" s="821">
        <f>SUM(I927:I938)</f>
        <v>17388000</v>
      </c>
      <c r="J939" s="821">
        <v>2537500</v>
      </c>
      <c r="K939" s="821">
        <f>SUM(K927:K938)</f>
        <v>13763000</v>
      </c>
      <c r="L939" s="821"/>
      <c r="M939" s="821">
        <f>SUM(M927:M938)</f>
        <v>13763000</v>
      </c>
      <c r="N939" s="821"/>
      <c r="O939" s="822"/>
    </row>
    <row r="940" spans="1:15" s="816" customFormat="1" x14ac:dyDescent="0.25">
      <c r="A940" s="798"/>
      <c r="B940" s="823"/>
      <c r="C940" s="970"/>
      <c r="D940" s="824"/>
      <c r="E940" s="825"/>
      <c r="F940" s="823"/>
      <c r="G940" s="905"/>
      <c r="H940" s="906"/>
      <c r="I940" s="906"/>
      <c r="J940" s="906"/>
      <c r="K940" s="906"/>
      <c r="L940" s="826"/>
      <c r="M940" s="826"/>
      <c r="N940" s="826"/>
      <c r="O940" s="827"/>
    </row>
    <row r="941" spans="1:15" s="816" customFormat="1" x14ac:dyDescent="0.25">
      <c r="A941" s="798"/>
      <c r="B941" s="823"/>
      <c r="C941" s="970"/>
      <c r="D941" s="824"/>
      <c r="E941" s="825"/>
      <c r="F941" s="823"/>
      <c r="G941" s="905"/>
      <c r="H941" s="906"/>
      <c r="I941" s="906"/>
      <c r="J941" s="906"/>
      <c r="K941" s="906"/>
      <c r="L941" s="826"/>
      <c r="M941" s="826"/>
      <c r="N941" s="826"/>
      <c r="O941" s="827"/>
    </row>
    <row r="942" spans="1:15" x14ac:dyDescent="0.25">
      <c r="B942" s="1127" t="s">
        <v>1397</v>
      </c>
      <c r="C942" s="1127"/>
      <c r="D942" s="1127"/>
      <c r="E942" s="1127"/>
      <c r="F942" s="1127"/>
      <c r="G942" s="1127"/>
      <c r="H942" s="1127"/>
      <c r="I942" s="1127"/>
      <c r="J942" s="1127"/>
      <c r="K942" s="1127"/>
      <c r="L942" s="1127"/>
      <c r="M942" s="1127"/>
      <c r="N942" s="1127"/>
      <c r="O942" s="1127"/>
    </row>
    <row r="943" spans="1:15" x14ac:dyDescent="0.25">
      <c r="B943" s="854" t="s">
        <v>1589</v>
      </c>
      <c r="C943" s="1041"/>
      <c r="D943" s="855"/>
      <c r="E943" s="855"/>
      <c r="F943" s="855"/>
      <c r="G943" s="855"/>
      <c r="H943" s="856"/>
      <c r="I943" s="856"/>
      <c r="J943" s="856"/>
      <c r="K943" s="856"/>
      <c r="L943" s="856"/>
      <c r="M943" s="856"/>
      <c r="N943" s="856"/>
      <c r="O943" s="857"/>
    </row>
    <row r="944" spans="1:15" s="800" customFormat="1" ht="45" x14ac:dyDescent="0.25">
      <c r="B944" s="1122" t="s">
        <v>971</v>
      </c>
      <c r="C944" s="1085" t="s">
        <v>939</v>
      </c>
      <c r="D944" s="1085" t="s">
        <v>1025</v>
      </c>
      <c r="E944" s="1124" t="s">
        <v>1026</v>
      </c>
      <c r="F944" s="1085" t="s">
        <v>1027</v>
      </c>
      <c r="G944" s="1120" t="s">
        <v>1028</v>
      </c>
      <c r="H944" s="801" t="s">
        <v>1868</v>
      </c>
      <c r="I944" s="802" t="s">
        <v>1839</v>
      </c>
      <c r="J944" s="801" t="s">
        <v>1868</v>
      </c>
      <c r="K944" s="1128" t="s">
        <v>1957</v>
      </c>
      <c r="L944" s="1128" t="s">
        <v>1956</v>
      </c>
      <c r="M944" s="802" t="s">
        <v>1905</v>
      </c>
      <c r="N944" s="1128" t="s">
        <v>1825</v>
      </c>
      <c r="O944" s="835" t="s">
        <v>1856</v>
      </c>
    </row>
    <row r="945" spans="1:15" s="800" customFormat="1" x14ac:dyDescent="0.25">
      <c r="B945" s="1123"/>
      <c r="C945" s="1086"/>
      <c r="D945" s="1086"/>
      <c r="E945" s="1125"/>
      <c r="F945" s="1086"/>
      <c r="G945" s="1121"/>
      <c r="H945" s="803"/>
      <c r="I945" s="803" t="s">
        <v>940</v>
      </c>
      <c r="J945" s="803"/>
      <c r="K945" s="1129"/>
      <c r="L945" s="1129"/>
      <c r="M945" s="803" t="s">
        <v>940</v>
      </c>
      <c r="N945" s="1129"/>
      <c r="O945" s="804"/>
    </row>
    <row r="946" spans="1:15" s="887" customFormat="1" x14ac:dyDescent="0.25">
      <c r="A946" s="836" t="s">
        <v>348</v>
      </c>
      <c r="B946" s="865" t="s">
        <v>350</v>
      </c>
      <c r="C946" s="967" t="s">
        <v>743</v>
      </c>
      <c r="D946" s="903" t="s">
        <v>21</v>
      </c>
      <c r="E946" s="883">
        <v>0</v>
      </c>
      <c r="F946" s="863" t="s">
        <v>27</v>
      </c>
      <c r="G946" s="866" t="s">
        <v>235</v>
      </c>
      <c r="H946" s="867"/>
      <c r="I946" s="867">
        <v>750000</v>
      </c>
      <c r="J946" s="867"/>
      <c r="K946" s="867">
        <f>M946</f>
        <v>750000</v>
      </c>
      <c r="L946" s="867"/>
      <c r="M946" s="867">
        <v>750000</v>
      </c>
      <c r="N946" s="867"/>
      <c r="O946" s="868"/>
    </row>
    <row r="947" spans="1:15" s="887" customFormat="1" x14ac:dyDescent="0.25">
      <c r="A947" s="836" t="s">
        <v>348</v>
      </c>
      <c r="B947" s="863" t="s">
        <v>242</v>
      </c>
      <c r="C947" s="967" t="s">
        <v>699</v>
      </c>
      <c r="D947" s="903" t="s">
        <v>21</v>
      </c>
      <c r="E947" s="883">
        <v>0</v>
      </c>
      <c r="F947" s="863" t="s">
        <v>27</v>
      </c>
      <c r="G947" s="866" t="s">
        <v>235</v>
      </c>
      <c r="H947" s="867"/>
      <c r="I947" s="867">
        <v>24880000</v>
      </c>
      <c r="J947" s="867"/>
      <c r="K947" s="867">
        <f t="shared" ref="K947:K949" si="63">M947</f>
        <v>18250000</v>
      </c>
      <c r="L947" s="867"/>
      <c r="M947" s="867">
        <v>18250000</v>
      </c>
      <c r="N947" s="867"/>
      <c r="O947" s="868"/>
    </row>
    <row r="948" spans="1:15" s="887" customFormat="1" x14ac:dyDescent="0.25">
      <c r="A948" s="836" t="s">
        <v>348</v>
      </c>
      <c r="B948" s="865" t="s">
        <v>158</v>
      </c>
      <c r="C948" s="967" t="s">
        <v>366</v>
      </c>
      <c r="D948" s="903" t="s">
        <v>21</v>
      </c>
      <c r="E948" s="883">
        <v>0</v>
      </c>
      <c r="F948" s="863" t="s">
        <v>27</v>
      </c>
      <c r="G948" s="866" t="s">
        <v>235</v>
      </c>
      <c r="H948" s="867"/>
      <c r="I948" s="867">
        <v>3370000</v>
      </c>
      <c r="J948" s="867"/>
      <c r="K948" s="867">
        <f t="shared" si="63"/>
        <v>0</v>
      </c>
      <c r="L948" s="867"/>
      <c r="M948" s="867">
        <v>0</v>
      </c>
      <c r="N948" s="867"/>
      <c r="O948" s="868"/>
    </row>
    <row r="949" spans="1:15" s="887" customFormat="1" x14ac:dyDescent="0.25">
      <c r="A949" s="836" t="s">
        <v>348</v>
      </c>
      <c r="B949" s="863" t="s">
        <v>206</v>
      </c>
      <c r="C949" s="967" t="s">
        <v>1863</v>
      </c>
      <c r="D949" s="903" t="s">
        <v>21</v>
      </c>
      <c r="E949" s="883">
        <v>0</v>
      </c>
      <c r="F949" s="863" t="s">
        <v>27</v>
      </c>
      <c r="G949" s="866" t="s">
        <v>235</v>
      </c>
      <c r="H949" s="867"/>
      <c r="I949" s="867">
        <v>1000000</v>
      </c>
      <c r="J949" s="867"/>
      <c r="K949" s="867">
        <f t="shared" si="63"/>
        <v>0</v>
      </c>
      <c r="L949" s="867"/>
      <c r="M949" s="867">
        <v>0</v>
      </c>
      <c r="N949" s="867"/>
      <c r="O949" s="868"/>
    </row>
    <row r="950" spans="1:15" s="887" customFormat="1" x14ac:dyDescent="0.25">
      <c r="A950" s="836" t="s">
        <v>348</v>
      </c>
      <c r="B950" s="869"/>
      <c r="C950" s="1042" t="s">
        <v>26</v>
      </c>
      <c r="D950" s="869"/>
      <c r="E950" s="870"/>
      <c r="F950" s="869"/>
      <c r="G950" s="871"/>
      <c r="H950" s="872"/>
      <c r="I950" s="872">
        <f>SUM(I946:I949)</f>
        <v>30000000</v>
      </c>
      <c r="J950" s="872"/>
      <c r="K950" s="872">
        <f>SUM(K946:K949)</f>
        <v>19000000</v>
      </c>
      <c r="L950" s="872"/>
      <c r="M950" s="872">
        <f>SUM(M946:M949)</f>
        <v>19000000</v>
      </c>
      <c r="N950" s="872"/>
      <c r="O950" s="884"/>
    </row>
    <row r="951" spans="1:15" s="887" customFormat="1" x14ac:dyDescent="0.25">
      <c r="A951" s="836"/>
      <c r="B951" s="875"/>
      <c r="C951" s="1043"/>
      <c r="D951" s="875"/>
      <c r="E951" s="877"/>
      <c r="F951" s="875"/>
      <c r="G951" s="878"/>
      <c r="H951" s="879"/>
      <c r="I951" s="879"/>
      <c r="J951" s="879"/>
      <c r="K951" s="879"/>
      <c r="L951" s="879"/>
      <c r="M951" s="879"/>
      <c r="N951" s="879"/>
      <c r="O951" s="880"/>
    </row>
    <row r="952" spans="1:15" s="887" customFormat="1" x14ac:dyDescent="0.25">
      <c r="A952" s="836"/>
      <c r="B952" s="875"/>
      <c r="C952" s="1043"/>
      <c r="D952" s="875"/>
      <c r="E952" s="877"/>
      <c r="F952" s="875"/>
      <c r="G952" s="878"/>
      <c r="H952" s="879"/>
      <c r="I952" s="879"/>
      <c r="J952" s="879"/>
      <c r="K952" s="879"/>
      <c r="L952" s="879"/>
      <c r="M952" s="879"/>
      <c r="N952" s="879"/>
      <c r="O952" s="880"/>
    </row>
    <row r="953" spans="1:15" x14ac:dyDescent="0.25">
      <c r="B953" s="1127" t="s">
        <v>1396</v>
      </c>
      <c r="C953" s="1127"/>
      <c r="D953" s="1127"/>
      <c r="E953" s="1127"/>
      <c r="F953" s="1127"/>
      <c r="G953" s="1127"/>
      <c r="H953" s="1127"/>
      <c r="I953" s="1127"/>
      <c r="J953" s="1127"/>
      <c r="K953" s="1127"/>
      <c r="L953" s="1127"/>
      <c r="M953" s="1127"/>
      <c r="N953" s="1127"/>
      <c r="O953" s="1127"/>
    </row>
    <row r="954" spans="1:15" x14ac:dyDescent="0.25">
      <c r="B954" s="854" t="s">
        <v>1590</v>
      </c>
      <c r="C954" s="1041"/>
      <c r="D954" s="855"/>
      <c r="E954" s="855"/>
      <c r="F954" s="855"/>
      <c r="G954" s="855"/>
      <c r="H954" s="856"/>
      <c r="I954" s="856"/>
      <c r="J954" s="856"/>
      <c r="K954" s="856"/>
      <c r="L954" s="856"/>
      <c r="M954" s="856"/>
      <c r="N954" s="856"/>
      <c r="O954" s="857"/>
    </row>
    <row r="955" spans="1:15" s="800" customFormat="1" ht="45" x14ac:dyDescent="0.25">
      <c r="B955" s="1122" t="s">
        <v>971</v>
      </c>
      <c r="C955" s="1085" t="s">
        <v>939</v>
      </c>
      <c r="D955" s="1085" t="s">
        <v>1025</v>
      </c>
      <c r="E955" s="1124" t="s">
        <v>1026</v>
      </c>
      <c r="F955" s="1085" t="s">
        <v>1027</v>
      </c>
      <c r="G955" s="1120" t="s">
        <v>1028</v>
      </c>
      <c r="H955" s="801" t="s">
        <v>1868</v>
      </c>
      <c r="I955" s="802" t="s">
        <v>1839</v>
      </c>
      <c r="J955" s="801" t="s">
        <v>1868</v>
      </c>
      <c r="K955" s="1128" t="s">
        <v>1957</v>
      </c>
      <c r="L955" s="1128" t="s">
        <v>1956</v>
      </c>
      <c r="M955" s="802" t="s">
        <v>1905</v>
      </c>
      <c r="N955" s="1128" t="s">
        <v>1825</v>
      </c>
      <c r="O955" s="835" t="s">
        <v>1856</v>
      </c>
    </row>
    <row r="956" spans="1:15" s="800" customFormat="1" x14ac:dyDescent="0.25">
      <c r="B956" s="1123"/>
      <c r="C956" s="1086"/>
      <c r="D956" s="1086"/>
      <c r="E956" s="1125"/>
      <c r="F956" s="1086"/>
      <c r="G956" s="1121"/>
      <c r="H956" s="803"/>
      <c r="I956" s="803" t="s">
        <v>940</v>
      </c>
      <c r="J956" s="803"/>
      <c r="K956" s="1129"/>
      <c r="L956" s="1129"/>
      <c r="M956" s="803" t="s">
        <v>940</v>
      </c>
      <c r="N956" s="1129"/>
      <c r="O956" s="804"/>
    </row>
    <row r="957" spans="1:15" x14ac:dyDescent="0.25">
      <c r="A957" s="836" t="s">
        <v>424</v>
      </c>
      <c r="B957" s="806" t="s">
        <v>24</v>
      </c>
      <c r="C957" s="966" t="s">
        <v>290</v>
      </c>
      <c r="D957" s="807" t="s">
        <v>1</v>
      </c>
      <c r="E957" s="883">
        <v>0</v>
      </c>
      <c r="F957" s="844">
        <v>23510200</v>
      </c>
      <c r="G957" s="845" t="s">
        <v>266</v>
      </c>
      <c r="H957" s="810">
        <v>21273427</v>
      </c>
      <c r="I957" s="810">
        <v>65000000</v>
      </c>
      <c r="J957" s="810">
        <v>21273427</v>
      </c>
      <c r="K957" s="810">
        <f>M957</f>
        <v>65000000</v>
      </c>
      <c r="L957" s="810"/>
      <c r="M957" s="810">
        <v>65000000</v>
      </c>
      <c r="N957" s="810"/>
      <c r="O957" s="885"/>
    </row>
    <row r="958" spans="1:15" x14ac:dyDescent="0.25">
      <c r="A958" s="836" t="s">
        <v>424</v>
      </c>
      <c r="B958" s="809" t="s">
        <v>25</v>
      </c>
      <c r="C958" s="1039" t="s">
        <v>59</v>
      </c>
      <c r="D958" s="807" t="s">
        <v>1</v>
      </c>
      <c r="E958" s="883">
        <v>0</v>
      </c>
      <c r="F958" s="844">
        <v>23510200</v>
      </c>
      <c r="G958" s="845" t="s">
        <v>266</v>
      </c>
      <c r="H958" s="815"/>
      <c r="I958" s="815">
        <v>2150000</v>
      </c>
      <c r="J958" s="815"/>
      <c r="K958" s="815">
        <f>M958</f>
        <v>2143000</v>
      </c>
      <c r="L958" s="815"/>
      <c r="M958" s="815">
        <v>2143000</v>
      </c>
      <c r="N958" s="815"/>
      <c r="O958" s="811"/>
    </row>
    <row r="959" spans="1:15" x14ac:dyDescent="0.25">
      <c r="A959" s="836" t="s">
        <v>424</v>
      </c>
      <c r="B959" s="806" t="s">
        <v>2</v>
      </c>
      <c r="C959" s="1039" t="s">
        <v>60</v>
      </c>
      <c r="D959" s="807" t="s">
        <v>1</v>
      </c>
      <c r="E959" s="883">
        <v>0</v>
      </c>
      <c r="F959" s="844">
        <v>23510200</v>
      </c>
      <c r="G959" s="845" t="s">
        <v>266</v>
      </c>
      <c r="H959" s="815"/>
      <c r="I959" s="815">
        <v>8675000</v>
      </c>
      <c r="J959" s="815"/>
      <c r="K959" s="815">
        <f t="shared" ref="K959:K969" si="64">M959</f>
        <v>8075000</v>
      </c>
      <c r="L959" s="815"/>
      <c r="M959" s="815">
        <v>8075000</v>
      </c>
      <c r="N959" s="815"/>
      <c r="O959" s="811"/>
    </row>
    <row r="960" spans="1:15" x14ac:dyDescent="0.25">
      <c r="A960" s="836" t="s">
        <v>424</v>
      </c>
      <c r="B960" s="806" t="s">
        <v>3</v>
      </c>
      <c r="C960" s="1039" t="s">
        <v>4</v>
      </c>
      <c r="D960" s="807" t="s">
        <v>1</v>
      </c>
      <c r="E960" s="883">
        <v>0</v>
      </c>
      <c r="F960" s="844">
        <v>23510200</v>
      </c>
      <c r="G960" s="845" t="s">
        <v>266</v>
      </c>
      <c r="H960" s="815"/>
      <c r="I960" s="815">
        <v>1000000</v>
      </c>
      <c r="J960" s="815"/>
      <c r="K960" s="815">
        <f t="shared" si="64"/>
        <v>1000000</v>
      </c>
      <c r="L960" s="815"/>
      <c r="M960" s="815">
        <v>1000000</v>
      </c>
      <c r="N960" s="815"/>
      <c r="O960" s="811"/>
    </row>
    <row r="961" spans="1:15" x14ac:dyDescent="0.25">
      <c r="A961" s="836" t="s">
        <v>424</v>
      </c>
      <c r="B961" s="809" t="s">
        <v>32</v>
      </c>
      <c r="C961" s="1039" t="s">
        <v>420</v>
      </c>
      <c r="D961" s="807" t="s">
        <v>1</v>
      </c>
      <c r="E961" s="883">
        <v>0</v>
      </c>
      <c r="F961" s="844">
        <v>23510200</v>
      </c>
      <c r="G961" s="845" t="s">
        <v>266</v>
      </c>
      <c r="H961" s="815"/>
      <c r="I961" s="815">
        <v>32000</v>
      </c>
      <c r="J961" s="815"/>
      <c r="K961" s="815">
        <f t="shared" si="64"/>
        <v>32000</v>
      </c>
      <c r="L961" s="815"/>
      <c r="M961" s="815">
        <v>32000</v>
      </c>
      <c r="N961" s="815"/>
      <c r="O961" s="811"/>
    </row>
    <row r="962" spans="1:15" x14ac:dyDescent="0.25">
      <c r="A962" s="836" t="s">
        <v>424</v>
      </c>
      <c r="B962" s="806" t="s">
        <v>52</v>
      </c>
      <c r="C962" s="1039" t="s">
        <v>53</v>
      </c>
      <c r="D962" s="807" t="s">
        <v>1</v>
      </c>
      <c r="E962" s="883">
        <v>0</v>
      </c>
      <c r="F962" s="844">
        <v>23510200</v>
      </c>
      <c r="G962" s="845" t="s">
        <v>266</v>
      </c>
      <c r="H962" s="815"/>
      <c r="I962" s="815">
        <v>11825000</v>
      </c>
      <c r="J962" s="815"/>
      <c r="K962" s="815">
        <f t="shared" si="64"/>
        <v>11000000</v>
      </c>
      <c r="L962" s="815"/>
      <c r="M962" s="815">
        <v>11000000</v>
      </c>
      <c r="N962" s="815"/>
      <c r="O962" s="811"/>
    </row>
    <row r="963" spans="1:15" x14ac:dyDescent="0.25">
      <c r="A963" s="836" t="s">
        <v>424</v>
      </c>
      <c r="B963" s="806" t="s">
        <v>7</v>
      </c>
      <c r="C963" s="1039" t="s">
        <v>8</v>
      </c>
      <c r="D963" s="807" t="s">
        <v>1</v>
      </c>
      <c r="E963" s="883">
        <v>0</v>
      </c>
      <c r="F963" s="844">
        <v>23510200</v>
      </c>
      <c r="G963" s="845" t="s">
        <v>266</v>
      </c>
      <c r="H963" s="815"/>
      <c r="I963" s="815">
        <v>200000</v>
      </c>
      <c r="J963" s="815"/>
      <c r="K963" s="815">
        <f t="shared" si="64"/>
        <v>200000</v>
      </c>
      <c r="L963" s="815"/>
      <c r="M963" s="815">
        <v>200000</v>
      </c>
      <c r="N963" s="815"/>
      <c r="O963" s="811"/>
    </row>
    <row r="964" spans="1:15" x14ac:dyDescent="0.25">
      <c r="A964" s="836" t="s">
        <v>424</v>
      </c>
      <c r="B964" s="806" t="s">
        <v>13</v>
      </c>
      <c r="C964" s="1039" t="s">
        <v>14</v>
      </c>
      <c r="D964" s="807" t="s">
        <v>1</v>
      </c>
      <c r="E964" s="883">
        <v>0</v>
      </c>
      <c r="F964" s="844">
        <v>23510200</v>
      </c>
      <c r="G964" s="845" t="s">
        <v>266</v>
      </c>
      <c r="H964" s="815"/>
      <c r="I964" s="815">
        <v>8270000</v>
      </c>
      <c r="J964" s="815"/>
      <c r="K964" s="815">
        <f t="shared" si="64"/>
        <v>6070000</v>
      </c>
      <c r="L964" s="815"/>
      <c r="M964" s="815">
        <v>6070000</v>
      </c>
      <c r="N964" s="815"/>
      <c r="O964" s="811"/>
    </row>
    <row r="965" spans="1:15" x14ac:dyDescent="0.25">
      <c r="A965" s="836" t="s">
        <v>424</v>
      </c>
      <c r="B965" s="806" t="s">
        <v>15</v>
      </c>
      <c r="C965" s="1039" t="s">
        <v>436</v>
      </c>
      <c r="D965" s="807" t="s">
        <v>1</v>
      </c>
      <c r="E965" s="883">
        <v>0</v>
      </c>
      <c r="F965" s="844">
        <v>23510200</v>
      </c>
      <c r="G965" s="845" t="s">
        <v>266</v>
      </c>
      <c r="H965" s="815"/>
      <c r="I965" s="815">
        <v>300000</v>
      </c>
      <c r="J965" s="815"/>
      <c r="K965" s="815">
        <f t="shared" si="64"/>
        <v>300000</v>
      </c>
      <c r="L965" s="815"/>
      <c r="M965" s="815">
        <v>300000</v>
      </c>
      <c r="N965" s="815"/>
      <c r="O965" s="811"/>
    </row>
    <row r="966" spans="1:15" x14ac:dyDescent="0.25">
      <c r="A966" s="836" t="s">
        <v>424</v>
      </c>
      <c r="B966" s="806" t="s">
        <v>19</v>
      </c>
      <c r="C966" s="1039" t="s">
        <v>20</v>
      </c>
      <c r="D966" s="807" t="s">
        <v>1</v>
      </c>
      <c r="E966" s="883">
        <v>0</v>
      </c>
      <c r="F966" s="844">
        <v>23510200</v>
      </c>
      <c r="G966" s="845" t="s">
        <v>266</v>
      </c>
      <c r="H966" s="815"/>
      <c r="I966" s="815">
        <v>30000</v>
      </c>
      <c r="J966" s="815"/>
      <c r="K966" s="815">
        <f t="shared" si="64"/>
        <v>30000</v>
      </c>
      <c r="L966" s="815"/>
      <c r="M966" s="815">
        <v>30000</v>
      </c>
      <c r="N966" s="815"/>
      <c r="O966" s="811"/>
    </row>
    <row r="967" spans="1:15" x14ac:dyDescent="0.25">
      <c r="A967" s="836" t="s">
        <v>424</v>
      </c>
      <c r="B967" s="806" t="s">
        <v>179</v>
      </c>
      <c r="C967" s="1039" t="s">
        <v>421</v>
      </c>
      <c r="D967" s="807" t="s">
        <v>1</v>
      </c>
      <c r="E967" s="883">
        <v>0</v>
      </c>
      <c r="F967" s="844">
        <v>23510200</v>
      </c>
      <c r="G967" s="845" t="s">
        <v>266</v>
      </c>
      <c r="H967" s="815"/>
      <c r="I967" s="815">
        <v>450000</v>
      </c>
      <c r="J967" s="815"/>
      <c r="K967" s="815">
        <f t="shared" si="64"/>
        <v>450000</v>
      </c>
      <c r="L967" s="815"/>
      <c r="M967" s="815">
        <v>450000</v>
      </c>
      <c r="N967" s="815"/>
      <c r="O967" s="811"/>
    </row>
    <row r="968" spans="1:15" x14ac:dyDescent="0.25">
      <c r="A968" s="836" t="s">
        <v>424</v>
      </c>
      <c r="B968" s="809" t="s">
        <v>22</v>
      </c>
      <c r="C968" s="1039" t="s">
        <v>422</v>
      </c>
      <c r="D968" s="807" t="s">
        <v>1</v>
      </c>
      <c r="E968" s="883">
        <v>0</v>
      </c>
      <c r="F968" s="844">
        <v>23510200</v>
      </c>
      <c r="G968" s="845" t="s">
        <v>266</v>
      </c>
      <c r="H968" s="815"/>
      <c r="I968" s="815">
        <v>750000</v>
      </c>
      <c r="J968" s="815"/>
      <c r="K968" s="815">
        <f t="shared" si="64"/>
        <v>750000</v>
      </c>
      <c r="L968" s="815"/>
      <c r="M968" s="815">
        <v>750000</v>
      </c>
      <c r="N968" s="815"/>
      <c r="O968" s="811"/>
    </row>
    <row r="969" spans="1:15" x14ac:dyDescent="0.25">
      <c r="A969" s="836" t="s">
        <v>424</v>
      </c>
      <c r="B969" s="806" t="s">
        <v>37</v>
      </c>
      <c r="C969" s="1039" t="s">
        <v>38</v>
      </c>
      <c r="D969" s="807" t="s">
        <v>1</v>
      </c>
      <c r="E969" s="883">
        <v>0</v>
      </c>
      <c r="F969" s="844">
        <v>23510200</v>
      </c>
      <c r="G969" s="845" t="s">
        <v>266</v>
      </c>
      <c r="H969" s="815"/>
      <c r="I969" s="815">
        <v>700000</v>
      </c>
      <c r="J969" s="815"/>
      <c r="K969" s="815">
        <f t="shared" si="64"/>
        <v>700000</v>
      </c>
      <c r="L969" s="815"/>
      <c r="M969" s="815">
        <v>700000</v>
      </c>
      <c r="N969" s="815"/>
      <c r="O969" s="811"/>
    </row>
    <row r="970" spans="1:15" x14ac:dyDescent="0.25">
      <c r="A970" s="836" t="s">
        <v>424</v>
      </c>
      <c r="B970" s="838"/>
      <c r="C970" s="968" t="s">
        <v>312</v>
      </c>
      <c r="D970" s="839"/>
      <c r="E970" s="840"/>
      <c r="F970" s="838"/>
      <c r="G970" s="838"/>
      <c r="H970" s="821">
        <v>1225000</v>
      </c>
      <c r="I970" s="821">
        <f>SUM(I958:I969)</f>
        <v>34382000</v>
      </c>
      <c r="J970" s="821">
        <v>1225000</v>
      </c>
      <c r="K970" s="821">
        <f>SUM(K958:K969)</f>
        <v>30750000</v>
      </c>
      <c r="L970" s="821"/>
      <c r="M970" s="821">
        <f>SUM(M958:M969)</f>
        <v>30750000</v>
      </c>
      <c r="N970" s="821"/>
      <c r="O970" s="822"/>
    </row>
    <row r="971" spans="1:15" s="816" customFormat="1" x14ac:dyDescent="0.25">
      <c r="A971" s="798"/>
      <c r="B971" s="823"/>
      <c r="C971" s="970"/>
      <c r="D971" s="824"/>
      <c r="E971" s="825"/>
      <c r="F971" s="823"/>
      <c r="G971" s="905"/>
      <c r="H971" s="906"/>
      <c r="I971" s="906"/>
      <c r="J971" s="906"/>
      <c r="K971" s="906"/>
      <c r="L971" s="826"/>
      <c r="M971" s="826"/>
      <c r="N971" s="826"/>
      <c r="O971" s="827"/>
    </row>
    <row r="972" spans="1:15" s="816" customFormat="1" x14ac:dyDescent="0.25">
      <c r="A972" s="798"/>
      <c r="B972" s="823"/>
      <c r="C972" s="970"/>
      <c r="D972" s="824"/>
      <c r="E972" s="825"/>
      <c r="F972" s="823"/>
      <c r="G972" s="905"/>
      <c r="H972" s="906"/>
      <c r="I972" s="906"/>
      <c r="J972" s="906"/>
      <c r="K972" s="906"/>
      <c r="L972" s="826"/>
      <c r="M972" s="826"/>
      <c r="N972" s="826"/>
      <c r="O972" s="827"/>
    </row>
    <row r="973" spans="1:15" x14ac:dyDescent="0.25">
      <c r="B973" s="1127" t="s">
        <v>1397</v>
      </c>
      <c r="C973" s="1127"/>
      <c r="D973" s="1127"/>
      <c r="E973" s="1127"/>
      <c r="F973" s="1127"/>
      <c r="G973" s="1127"/>
      <c r="H973" s="1127"/>
      <c r="I973" s="1127"/>
      <c r="J973" s="1127"/>
      <c r="K973" s="1127"/>
      <c r="L973" s="1127"/>
      <c r="M973" s="1127"/>
      <c r="N973" s="1127"/>
      <c r="O973" s="1127"/>
    </row>
    <row r="974" spans="1:15" x14ac:dyDescent="0.25">
      <c r="B974" s="854" t="s">
        <v>1590</v>
      </c>
      <c r="C974" s="1041"/>
      <c r="D974" s="855"/>
      <c r="E974" s="855"/>
      <c r="F974" s="855"/>
      <c r="G974" s="855"/>
      <c r="H974" s="856"/>
      <c r="I974" s="856"/>
      <c r="J974" s="856"/>
      <c r="K974" s="856"/>
      <c r="L974" s="856"/>
      <c r="M974" s="856"/>
      <c r="N974" s="856"/>
      <c r="O974" s="857"/>
    </row>
    <row r="975" spans="1:15" s="800" customFormat="1" ht="45" x14ac:dyDescent="0.25">
      <c r="B975" s="1122" t="s">
        <v>971</v>
      </c>
      <c r="C975" s="1085" t="s">
        <v>939</v>
      </c>
      <c r="D975" s="1085" t="s">
        <v>1025</v>
      </c>
      <c r="E975" s="1124" t="s">
        <v>1026</v>
      </c>
      <c r="F975" s="1085" t="s">
        <v>1027</v>
      </c>
      <c r="G975" s="1120" t="s">
        <v>1028</v>
      </c>
      <c r="H975" s="801" t="s">
        <v>1868</v>
      </c>
      <c r="I975" s="802" t="s">
        <v>1839</v>
      </c>
      <c r="J975" s="801" t="s">
        <v>1868</v>
      </c>
      <c r="K975" s="1128" t="s">
        <v>1957</v>
      </c>
      <c r="L975" s="1128" t="s">
        <v>1956</v>
      </c>
      <c r="M975" s="802" t="s">
        <v>1905</v>
      </c>
      <c r="N975" s="1128" t="s">
        <v>1825</v>
      </c>
      <c r="O975" s="835" t="s">
        <v>1856</v>
      </c>
    </row>
    <row r="976" spans="1:15" s="800" customFormat="1" x14ac:dyDescent="0.25">
      <c r="B976" s="1123"/>
      <c r="C976" s="1086"/>
      <c r="D976" s="1086"/>
      <c r="E976" s="1125"/>
      <c r="F976" s="1086"/>
      <c r="G976" s="1121"/>
      <c r="H976" s="803"/>
      <c r="I976" s="803" t="s">
        <v>940</v>
      </c>
      <c r="J976" s="803"/>
      <c r="K976" s="1129"/>
      <c r="L976" s="1129"/>
      <c r="M976" s="803" t="s">
        <v>940</v>
      </c>
      <c r="N976" s="1129"/>
      <c r="O976" s="804"/>
    </row>
    <row r="977" spans="1:15" s="887" customFormat="1" x14ac:dyDescent="0.25">
      <c r="A977" s="836" t="s">
        <v>424</v>
      </c>
      <c r="B977" s="863" t="s">
        <v>161</v>
      </c>
      <c r="C977" s="967" t="s">
        <v>233</v>
      </c>
      <c r="D977" s="865" t="s">
        <v>1</v>
      </c>
      <c r="E977" s="883">
        <v>0</v>
      </c>
      <c r="F977" s="863" t="s">
        <v>27</v>
      </c>
      <c r="G977" s="866" t="s">
        <v>235</v>
      </c>
      <c r="H977" s="867"/>
      <c r="I977" s="867">
        <v>7000000</v>
      </c>
      <c r="J977" s="867"/>
      <c r="K977" s="867">
        <f>M977</f>
        <v>0</v>
      </c>
      <c r="L977" s="867"/>
      <c r="M977" s="867">
        <v>0</v>
      </c>
      <c r="N977" s="867"/>
      <c r="O977" s="868"/>
    </row>
    <row r="978" spans="1:15" s="887" customFormat="1" x14ac:dyDescent="0.25">
      <c r="A978" s="836" t="s">
        <v>424</v>
      </c>
      <c r="B978" s="865" t="s">
        <v>239</v>
      </c>
      <c r="C978" s="967" t="s">
        <v>485</v>
      </c>
      <c r="D978" s="865" t="s">
        <v>1</v>
      </c>
      <c r="E978" s="883">
        <v>0</v>
      </c>
      <c r="F978" s="863" t="s">
        <v>27</v>
      </c>
      <c r="G978" s="866" t="s">
        <v>235</v>
      </c>
      <c r="H978" s="867"/>
      <c r="I978" s="867">
        <v>5500000</v>
      </c>
      <c r="J978" s="867"/>
      <c r="K978" s="867">
        <f t="shared" ref="K978:K981" si="65">M978</f>
        <v>5500000</v>
      </c>
      <c r="L978" s="867"/>
      <c r="M978" s="867">
        <v>5500000</v>
      </c>
      <c r="N978" s="867"/>
      <c r="O978" s="868"/>
    </row>
    <row r="979" spans="1:15" s="887" customFormat="1" x14ac:dyDescent="0.25">
      <c r="A979" s="836" t="s">
        <v>424</v>
      </c>
      <c r="B979" s="865" t="s">
        <v>158</v>
      </c>
      <c r="C979" s="967" t="s">
        <v>366</v>
      </c>
      <c r="D979" s="865" t="s">
        <v>1</v>
      </c>
      <c r="E979" s="883">
        <v>0</v>
      </c>
      <c r="F979" s="863" t="s">
        <v>27</v>
      </c>
      <c r="G979" s="866" t="s">
        <v>235</v>
      </c>
      <c r="H979" s="867"/>
      <c r="I979" s="867">
        <v>2500000</v>
      </c>
      <c r="J979" s="867"/>
      <c r="K979" s="867">
        <f t="shared" si="65"/>
        <v>0</v>
      </c>
      <c r="L979" s="867"/>
      <c r="M979" s="867">
        <v>0</v>
      </c>
      <c r="N979" s="867"/>
      <c r="O979" s="868"/>
    </row>
    <row r="980" spans="1:15" s="887" customFormat="1" x14ac:dyDescent="0.25">
      <c r="A980" s="836" t="s">
        <v>424</v>
      </c>
      <c r="B980" s="863" t="s">
        <v>207</v>
      </c>
      <c r="C980" s="967" t="s">
        <v>220</v>
      </c>
      <c r="D980" s="865" t="s">
        <v>1</v>
      </c>
      <c r="E980" s="883">
        <v>0</v>
      </c>
      <c r="F980" s="863" t="s">
        <v>27</v>
      </c>
      <c r="G980" s="866" t="s">
        <v>235</v>
      </c>
      <c r="H980" s="867"/>
      <c r="I980" s="867">
        <v>5000000</v>
      </c>
      <c r="J980" s="867"/>
      <c r="K980" s="867">
        <f t="shared" si="65"/>
        <v>0</v>
      </c>
      <c r="L980" s="867"/>
      <c r="M980" s="867">
        <v>0</v>
      </c>
      <c r="N980" s="867"/>
      <c r="O980" s="868"/>
    </row>
    <row r="981" spans="1:15" s="887" customFormat="1" x14ac:dyDescent="0.25">
      <c r="A981" s="836" t="s">
        <v>424</v>
      </c>
      <c r="B981" s="869"/>
      <c r="C981" s="1042" t="s">
        <v>26</v>
      </c>
      <c r="D981" s="869"/>
      <c r="E981" s="870"/>
      <c r="F981" s="869"/>
      <c r="G981" s="871"/>
      <c r="H981" s="872"/>
      <c r="I981" s="872">
        <f>SUM(I977:I980)</f>
        <v>20000000</v>
      </c>
      <c r="J981" s="872"/>
      <c r="K981" s="1037">
        <f t="shared" si="65"/>
        <v>5500000</v>
      </c>
      <c r="L981" s="872"/>
      <c r="M981" s="872">
        <f>SUM(M977:M980)</f>
        <v>5500000</v>
      </c>
      <c r="N981" s="872"/>
      <c r="O981" s="884"/>
    </row>
    <row r="982" spans="1:15" s="887" customFormat="1" x14ac:dyDescent="0.25">
      <c r="B982" s="875"/>
      <c r="C982" s="1043"/>
      <c r="D982" s="875"/>
      <c r="E982" s="877"/>
      <c r="F982" s="875"/>
      <c r="G982" s="878"/>
      <c r="H982" s="902"/>
      <c r="I982" s="902"/>
      <c r="J982" s="902"/>
      <c r="K982" s="902"/>
      <c r="L982" s="879"/>
      <c r="M982" s="879"/>
      <c r="N982" s="879"/>
      <c r="O982" s="880"/>
    </row>
    <row r="983" spans="1:15" s="887" customFormat="1" x14ac:dyDescent="0.25">
      <c r="B983" s="875"/>
      <c r="C983" s="1043"/>
      <c r="D983" s="875"/>
      <c r="E983" s="877"/>
      <c r="F983" s="875"/>
      <c r="G983" s="878"/>
      <c r="H983" s="902"/>
      <c r="I983" s="902"/>
      <c r="J983" s="902"/>
      <c r="K983" s="902"/>
      <c r="L983" s="879"/>
      <c r="M983" s="879"/>
      <c r="N983" s="879"/>
      <c r="O983" s="880"/>
    </row>
    <row r="984" spans="1:15" x14ac:dyDescent="0.25">
      <c r="B984" s="1127" t="s">
        <v>1396</v>
      </c>
      <c r="C984" s="1127"/>
      <c r="D984" s="1127"/>
      <c r="E984" s="1127"/>
      <c r="F984" s="1127"/>
      <c r="G984" s="1127"/>
      <c r="H984" s="1127"/>
      <c r="I984" s="1127"/>
      <c r="J984" s="1127"/>
      <c r="K984" s="1127"/>
      <c r="L984" s="1127"/>
      <c r="M984" s="1127"/>
      <c r="N984" s="1127"/>
      <c r="O984" s="1127"/>
    </row>
    <row r="985" spans="1:15" x14ac:dyDescent="0.25">
      <c r="B985" s="854" t="s">
        <v>1822</v>
      </c>
      <c r="C985" s="1041"/>
      <c r="D985" s="855"/>
      <c r="E985" s="855"/>
      <c r="F985" s="855"/>
      <c r="G985" s="855"/>
      <c r="H985" s="856"/>
      <c r="I985" s="856"/>
      <c r="J985" s="856"/>
      <c r="K985" s="856"/>
      <c r="L985" s="856"/>
      <c r="M985" s="856"/>
      <c r="N985" s="856"/>
      <c r="O985" s="857"/>
    </row>
    <row r="986" spans="1:15" s="800" customFormat="1" ht="45" x14ac:dyDescent="0.25">
      <c r="B986" s="1122" t="s">
        <v>971</v>
      </c>
      <c r="C986" s="1085" t="s">
        <v>939</v>
      </c>
      <c r="D986" s="1085" t="s">
        <v>1025</v>
      </c>
      <c r="E986" s="1124" t="s">
        <v>1026</v>
      </c>
      <c r="F986" s="1085" t="s">
        <v>1027</v>
      </c>
      <c r="G986" s="1120" t="s">
        <v>1028</v>
      </c>
      <c r="H986" s="801" t="s">
        <v>1868</v>
      </c>
      <c r="I986" s="802" t="s">
        <v>1839</v>
      </c>
      <c r="J986" s="801" t="s">
        <v>1868</v>
      </c>
      <c r="K986" s="1128" t="s">
        <v>1957</v>
      </c>
      <c r="L986" s="1128" t="s">
        <v>1956</v>
      </c>
      <c r="M986" s="802" t="s">
        <v>1905</v>
      </c>
      <c r="N986" s="1128" t="s">
        <v>1825</v>
      </c>
      <c r="O986" s="835" t="s">
        <v>1856</v>
      </c>
    </row>
    <row r="987" spans="1:15" s="800" customFormat="1" x14ac:dyDescent="0.25">
      <c r="B987" s="1123"/>
      <c r="C987" s="1086"/>
      <c r="D987" s="1086"/>
      <c r="E987" s="1125"/>
      <c r="F987" s="1086"/>
      <c r="G987" s="1121"/>
      <c r="H987" s="803"/>
      <c r="I987" s="803" t="s">
        <v>940</v>
      </c>
      <c r="J987" s="803"/>
      <c r="K987" s="1129"/>
      <c r="L987" s="1129"/>
      <c r="M987" s="803" t="s">
        <v>940</v>
      </c>
      <c r="N987" s="1129"/>
      <c r="O987" s="804"/>
    </row>
    <row r="988" spans="1:15" x14ac:dyDescent="0.25">
      <c r="A988" s="836" t="s">
        <v>425</v>
      </c>
      <c r="B988" s="806" t="s">
        <v>24</v>
      </c>
      <c r="C988" s="966" t="s">
        <v>290</v>
      </c>
      <c r="D988" s="807" t="s">
        <v>1</v>
      </c>
      <c r="E988" s="883">
        <v>0</v>
      </c>
      <c r="F988" s="844">
        <v>23510200</v>
      </c>
      <c r="G988" s="845" t="s">
        <v>266</v>
      </c>
      <c r="H988" s="810">
        <v>13582397</v>
      </c>
      <c r="I988" s="810">
        <v>47240780</v>
      </c>
      <c r="J988" s="810">
        <v>13582397</v>
      </c>
      <c r="K988" s="810">
        <f>M988</f>
        <v>54240780</v>
      </c>
      <c r="L988" s="810"/>
      <c r="M988" s="810">
        <v>54240780</v>
      </c>
      <c r="N988" s="810"/>
      <c r="O988" s="811"/>
    </row>
    <row r="989" spans="1:15" x14ac:dyDescent="0.25">
      <c r="A989" s="836" t="s">
        <v>425</v>
      </c>
      <c r="B989" s="806" t="s">
        <v>2</v>
      </c>
      <c r="C989" s="1039" t="s">
        <v>60</v>
      </c>
      <c r="D989" s="807" t="s">
        <v>1</v>
      </c>
      <c r="E989" s="883">
        <v>0</v>
      </c>
      <c r="F989" s="844">
        <v>23510200</v>
      </c>
      <c r="G989" s="845" t="s">
        <v>266</v>
      </c>
      <c r="H989" s="815"/>
      <c r="I989" s="815">
        <v>370000</v>
      </c>
      <c r="J989" s="815"/>
      <c r="K989" s="815">
        <f>M989</f>
        <v>370000</v>
      </c>
      <c r="L989" s="815"/>
      <c r="M989" s="815">
        <v>370000</v>
      </c>
      <c r="N989" s="815"/>
      <c r="O989" s="811"/>
    </row>
    <row r="990" spans="1:15" x14ac:dyDescent="0.25">
      <c r="A990" s="836" t="s">
        <v>425</v>
      </c>
      <c r="B990" s="806" t="s">
        <v>3</v>
      </c>
      <c r="C990" s="1039" t="s">
        <v>4</v>
      </c>
      <c r="D990" s="807" t="s">
        <v>1</v>
      </c>
      <c r="E990" s="883">
        <v>0</v>
      </c>
      <c r="F990" s="844">
        <v>23510200</v>
      </c>
      <c r="G990" s="845" t="s">
        <v>266</v>
      </c>
      <c r="H990" s="815"/>
      <c r="I990" s="815">
        <v>300000</v>
      </c>
      <c r="J990" s="815"/>
      <c r="K990" s="815">
        <f t="shared" ref="K990:K1001" si="66">M990</f>
        <v>300000</v>
      </c>
      <c r="L990" s="815"/>
      <c r="M990" s="815">
        <v>300000</v>
      </c>
      <c r="N990" s="815"/>
      <c r="O990" s="811"/>
    </row>
    <row r="991" spans="1:15" x14ac:dyDescent="0.25">
      <c r="A991" s="836" t="s">
        <v>425</v>
      </c>
      <c r="B991" s="806" t="s">
        <v>52</v>
      </c>
      <c r="C991" s="1039" t="s">
        <v>53</v>
      </c>
      <c r="D991" s="807" t="s">
        <v>1</v>
      </c>
      <c r="E991" s="883">
        <v>0</v>
      </c>
      <c r="F991" s="844">
        <v>23510200</v>
      </c>
      <c r="G991" s="845" t="s">
        <v>266</v>
      </c>
      <c r="H991" s="815"/>
      <c r="I991" s="815">
        <v>230000</v>
      </c>
      <c r="J991" s="815"/>
      <c r="K991" s="815">
        <f t="shared" si="66"/>
        <v>230000</v>
      </c>
      <c r="L991" s="815"/>
      <c r="M991" s="815">
        <v>230000</v>
      </c>
      <c r="N991" s="815"/>
      <c r="O991" s="811"/>
    </row>
    <row r="992" spans="1:15" x14ac:dyDescent="0.25">
      <c r="A992" s="836" t="s">
        <v>425</v>
      </c>
      <c r="B992" s="806" t="s">
        <v>173</v>
      </c>
      <c r="C992" s="1039" t="s">
        <v>174</v>
      </c>
      <c r="D992" s="807" t="s">
        <v>1</v>
      </c>
      <c r="E992" s="883">
        <v>0</v>
      </c>
      <c r="F992" s="844">
        <v>23510200</v>
      </c>
      <c r="G992" s="845" t="s">
        <v>266</v>
      </c>
      <c r="H992" s="815"/>
      <c r="I992" s="815">
        <v>2200000</v>
      </c>
      <c r="J992" s="815"/>
      <c r="K992" s="815">
        <f t="shared" si="66"/>
        <v>2000000</v>
      </c>
      <c r="L992" s="815"/>
      <c r="M992" s="815">
        <v>2000000</v>
      </c>
      <c r="N992" s="815"/>
      <c r="O992" s="811"/>
    </row>
    <row r="993" spans="1:15" x14ac:dyDescent="0.25">
      <c r="A993" s="836" t="s">
        <v>425</v>
      </c>
      <c r="B993" s="806" t="s">
        <v>32</v>
      </c>
      <c r="C993" s="1039" t="s">
        <v>33</v>
      </c>
      <c r="D993" s="807" t="s">
        <v>1</v>
      </c>
      <c r="E993" s="883">
        <v>0</v>
      </c>
      <c r="F993" s="844">
        <v>23510200</v>
      </c>
      <c r="G993" s="845" t="s">
        <v>266</v>
      </c>
      <c r="H993" s="815"/>
      <c r="I993" s="815">
        <v>100000</v>
      </c>
      <c r="J993" s="815"/>
      <c r="K993" s="815">
        <f t="shared" si="66"/>
        <v>100000</v>
      </c>
      <c r="L993" s="815"/>
      <c r="M993" s="815">
        <v>100000</v>
      </c>
      <c r="N993" s="815"/>
      <c r="O993" s="811"/>
    </row>
    <row r="994" spans="1:15" x14ac:dyDescent="0.25">
      <c r="A994" s="836" t="s">
        <v>425</v>
      </c>
      <c r="B994" s="806" t="s">
        <v>9</v>
      </c>
      <c r="C994" s="1039" t="s">
        <v>10</v>
      </c>
      <c r="D994" s="807" t="s">
        <v>1</v>
      </c>
      <c r="E994" s="883">
        <v>0</v>
      </c>
      <c r="F994" s="844">
        <v>23510200</v>
      </c>
      <c r="G994" s="845" t="s">
        <v>266</v>
      </c>
      <c r="H994" s="815"/>
      <c r="I994" s="815">
        <v>3600000</v>
      </c>
      <c r="J994" s="815"/>
      <c r="K994" s="815">
        <f t="shared" si="66"/>
        <v>3050000</v>
      </c>
      <c r="L994" s="815"/>
      <c r="M994" s="815">
        <v>3050000</v>
      </c>
      <c r="N994" s="815"/>
      <c r="O994" s="811"/>
    </row>
    <row r="995" spans="1:15" x14ac:dyDescent="0.25">
      <c r="A995" s="836" t="s">
        <v>425</v>
      </c>
      <c r="B995" s="806" t="s">
        <v>103</v>
      </c>
      <c r="C995" s="1039" t="s">
        <v>129</v>
      </c>
      <c r="D995" s="807" t="s">
        <v>1</v>
      </c>
      <c r="E995" s="883">
        <v>0</v>
      </c>
      <c r="F995" s="844">
        <v>23510200</v>
      </c>
      <c r="G995" s="845" t="s">
        <v>266</v>
      </c>
      <c r="H995" s="815"/>
      <c r="I995" s="815">
        <v>15600000</v>
      </c>
      <c r="J995" s="815"/>
      <c r="K995" s="815">
        <f t="shared" si="66"/>
        <v>10600000</v>
      </c>
      <c r="L995" s="815"/>
      <c r="M995" s="815">
        <v>10600000</v>
      </c>
      <c r="N995" s="815"/>
      <c r="O995" s="811"/>
    </row>
    <row r="996" spans="1:15" x14ac:dyDescent="0.25">
      <c r="A996" s="836" t="s">
        <v>425</v>
      </c>
      <c r="B996" s="806" t="s">
        <v>15</v>
      </c>
      <c r="C996" s="1039" t="s">
        <v>436</v>
      </c>
      <c r="D996" s="807" t="s">
        <v>1</v>
      </c>
      <c r="E996" s="883">
        <v>0</v>
      </c>
      <c r="F996" s="844">
        <v>23510200</v>
      </c>
      <c r="G996" s="845" t="s">
        <v>266</v>
      </c>
      <c r="H996" s="815"/>
      <c r="I996" s="815">
        <v>365000</v>
      </c>
      <c r="J996" s="815"/>
      <c r="K996" s="815">
        <f t="shared" si="66"/>
        <v>365000</v>
      </c>
      <c r="L996" s="815"/>
      <c r="M996" s="815">
        <v>365000</v>
      </c>
      <c r="N996" s="815"/>
      <c r="O996" s="811"/>
    </row>
    <row r="997" spans="1:15" x14ac:dyDescent="0.25">
      <c r="A997" s="836" t="s">
        <v>425</v>
      </c>
      <c r="B997" s="806" t="s">
        <v>19</v>
      </c>
      <c r="C997" s="1039" t="s">
        <v>20</v>
      </c>
      <c r="D997" s="807" t="s">
        <v>1</v>
      </c>
      <c r="E997" s="883">
        <v>0</v>
      </c>
      <c r="F997" s="844">
        <v>23510200</v>
      </c>
      <c r="G997" s="845" t="s">
        <v>266</v>
      </c>
      <c r="H997" s="815"/>
      <c r="I997" s="815">
        <v>15000</v>
      </c>
      <c r="J997" s="815"/>
      <c r="K997" s="815">
        <f t="shared" si="66"/>
        <v>15000</v>
      </c>
      <c r="L997" s="815"/>
      <c r="M997" s="815">
        <v>15000</v>
      </c>
      <c r="N997" s="815"/>
      <c r="O997" s="811"/>
    </row>
    <row r="998" spans="1:15" s="816" customFormat="1" x14ac:dyDescent="0.25">
      <c r="A998" s="836" t="s">
        <v>425</v>
      </c>
      <c r="B998" s="806" t="s">
        <v>179</v>
      </c>
      <c r="C998" s="1039" t="s">
        <v>180</v>
      </c>
      <c r="D998" s="807" t="s">
        <v>1</v>
      </c>
      <c r="E998" s="883">
        <v>0</v>
      </c>
      <c r="F998" s="844">
        <v>23510200</v>
      </c>
      <c r="G998" s="845" t="s">
        <v>266</v>
      </c>
      <c r="H998" s="815"/>
      <c r="I998" s="815">
        <v>35000</v>
      </c>
      <c r="J998" s="815"/>
      <c r="K998" s="815">
        <f t="shared" si="66"/>
        <v>35000</v>
      </c>
      <c r="L998" s="815"/>
      <c r="M998" s="815">
        <v>35000</v>
      </c>
      <c r="N998" s="815"/>
      <c r="O998" s="811"/>
    </row>
    <row r="999" spans="1:15" x14ac:dyDescent="0.25">
      <c r="A999" s="836" t="s">
        <v>425</v>
      </c>
      <c r="B999" s="806" t="s">
        <v>22</v>
      </c>
      <c r="C999" s="1039" t="s">
        <v>23</v>
      </c>
      <c r="D999" s="807" t="s">
        <v>1</v>
      </c>
      <c r="E999" s="883">
        <v>0</v>
      </c>
      <c r="F999" s="844">
        <v>23510200</v>
      </c>
      <c r="G999" s="845" t="s">
        <v>266</v>
      </c>
      <c r="H999" s="815"/>
      <c r="I999" s="815">
        <v>150000</v>
      </c>
      <c r="J999" s="815"/>
      <c r="K999" s="815">
        <f t="shared" si="66"/>
        <v>150000</v>
      </c>
      <c r="L999" s="815"/>
      <c r="M999" s="815">
        <v>150000</v>
      </c>
      <c r="N999" s="815"/>
      <c r="O999" s="811"/>
    </row>
    <row r="1000" spans="1:15" x14ac:dyDescent="0.25">
      <c r="A1000" s="836" t="s">
        <v>425</v>
      </c>
      <c r="B1000" s="806" t="s">
        <v>37</v>
      </c>
      <c r="C1000" s="1039" t="s">
        <v>38</v>
      </c>
      <c r="D1000" s="807" t="s">
        <v>1</v>
      </c>
      <c r="E1000" s="883">
        <v>0</v>
      </c>
      <c r="F1000" s="844">
        <v>23510200</v>
      </c>
      <c r="G1000" s="845" t="s">
        <v>266</v>
      </c>
      <c r="H1000" s="815"/>
      <c r="I1000" s="815">
        <v>235000</v>
      </c>
      <c r="J1000" s="815"/>
      <c r="K1000" s="815">
        <f t="shared" si="66"/>
        <v>235000</v>
      </c>
      <c r="L1000" s="815"/>
      <c r="M1000" s="815">
        <v>235000</v>
      </c>
      <c r="N1000" s="815"/>
      <c r="O1000" s="811"/>
    </row>
    <row r="1001" spans="1:15" s="816" customFormat="1" x14ac:dyDescent="0.25">
      <c r="A1001" s="836" t="s">
        <v>425</v>
      </c>
      <c r="B1001" s="806" t="s">
        <v>183</v>
      </c>
      <c r="C1001" s="1039" t="s">
        <v>184</v>
      </c>
      <c r="D1001" s="807" t="s">
        <v>1</v>
      </c>
      <c r="E1001" s="883">
        <v>0</v>
      </c>
      <c r="F1001" s="844">
        <v>23510200</v>
      </c>
      <c r="G1001" s="845" t="s">
        <v>266</v>
      </c>
      <c r="H1001" s="815"/>
      <c r="I1001" s="815">
        <v>2200000</v>
      </c>
      <c r="J1001" s="815"/>
      <c r="K1001" s="815">
        <f t="shared" si="66"/>
        <v>2200000</v>
      </c>
      <c r="L1001" s="815"/>
      <c r="M1001" s="815">
        <v>2200000</v>
      </c>
      <c r="N1001" s="815"/>
      <c r="O1001" s="811"/>
    </row>
    <row r="1002" spans="1:15" x14ac:dyDescent="0.25">
      <c r="A1002" s="836" t="s">
        <v>425</v>
      </c>
      <c r="B1002" s="838"/>
      <c r="C1002" s="968" t="s">
        <v>312</v>
      </c>
      <c r="D1002" s="839"/>
      <c r="E1002" s="840"/>
      <c r="F1002" s="907"/>
      <c r="G1002" s="908"/>
      <c r="H1002" s="821">
        <v>525000</v>
      </c>
      <c r="I1002" s="821">
        <f>SUM(I989:I1001)</f>
        <v>25400000</v>
      </c>
      <c r="J1002" s="821">
        <v>525000</v>
      </c>
      <c r="K1002" s="821">
        <f>SUM(K989:K1001)</f>
        <v>19650000</v>
      </c>
      <c r="L1002" s="821"/>
      <c r="M1002" s="821">
        <f>SUM(M989:M1001)</f>
        <v>19650000</v>
      </c>
      <c r="N1002" s="821"/>
      <c r="O1002" s="822"/>
    </row>
    <row r="1003" spans="1:15" s="816" customFormat="1" x14ac:dyDescent="0.25">
      <c r="A1003" s="798"/>
      <c r="B1003" s="823"/>
      <c r="C1003" s="970"/>
      <c r="D1003" s="824"/>
      <c r="E1003" s="825"/>
      <c r="F1003" s="823"/>
      <c r="G1003" s="905"/>
      <c r="H1003" s="906"/>
      <c r="I1003" s="906"/>
      <c r="J1003" s="906"/>
      <c r="K1003" s="906"/>
      <c r="L1003" s="826"/>
      <c r="M1003" s="826"/>
      <c r="N1003" s="826"/>
      <c r="O1003" s="827"/>
    </row>
    <row r="1004" spans="1:15" s="816" customFormat="1" x14ac:dyDescent="0.25">
      <c r="A1004" s="798"/>
      <c r="B1004" s="823"/>
      <c r="C1004" s="970"/>
      <c r="D1004" s="824"/>
      <c r="E1004" s="825"/>
      <c r="F1004" s="823"/>
      <c r="G1004" s="905"/>
      <c r="H1004" s="906"/>
      <c r="I1004" s="906"/>
      <c r="J1004" s="906"/>
      <c r="K1004" s="906"/>
      <c r="L1004" s="826"/>
      <c r="M1004" s="826"/>
      <c r="N1004" s="826"/>
      <c r="O1004" s="827"/>
    </row>
    <row r="1005" spans="1:15" x14ac:dyDescent="0.25">
      <c r="B1005" s="1127" t="s">
        <v>1397</v>
      </c>
      <c r="C1005" s="1127"/>
      <c r="D1005" s="1127"/>
      <c r="E1005" s="1127"/>
      <c r="F1005" s="1127"/>
      <c r="G1005" s="1127"/>
      <c r="H1005" s="1127"/>
      <c r="I1005" s="1127"/>
      <c r="J1005" s="1127"/>
      <c r="K1005" s="1127"/>
      <c r="L1005" s="1127"/>
      <c r="M1005" s="1127"/>
      <c r="N1005" s="1127"/>
      <c r="O1005" s="1127"/>
    </row>
    <row r="1006" spans="1:15" x14ac:dyDescent="0.25">
      <c r="B1006" s="854" t="s">
        <v>1822</v>
      </c>
      <c r="C1006" s="1041"/>
      <c r="D1006" s="855"/>
      <c r="E1006" s="855"/>
      <c r="F1006" s="855"/>
      <c r="G1006" s="855"/>
      <c r="H1006" s="856"/>
      <c r="I1006" s="856"/>
      <c r="J1006" s="856"/>
      <c r="K1006" s="856"/>
      <c r="L1006" s="856"/>
      <c r="M1006" s="856"/>
      <c r="N1006" s="856"/>
      <c r="O1006" s="857"/>
    </row>
    <row r="1007" spans="1:15" s="800" customFormat="1" ht="45" x14ac:dyDescent="0.25">
      <c r="B1007" s="1122" t="s">
        <v>971</v>
      </c>
      <c r="C1007" s="1085" t="s">
        <v>939</v>
      </c>
      <c r="D1007" s="1085" t="s">
        <v>1025</v>
      </c>
      <c r="E1007" s="1124" t="s">
        <v>1026</v>
      </c>
      <c r="F1007" s="1085" t="s">
        <v>1027</v>
      </c>
      <c r="G1007" s="1120" t="s">
        <v>1028</v>
      </c>
      <c r="H1007" s="801" t="s">
        <v>1868</v>
      </c>
      <c r="I1007" s="802" t="s">
        <v>1839</v>
      </c>
      <c r="J1007" s="801" t="s">
        <v>1868</v>
      </c>
      <c r="K1007" s="1128" t="s">
        <v>1957</v>
      </c>
      <c r="L1007" s="1128" t="s">
        <v>1956</v>
      </c>
      <c r="M1007" s="802" t="s">
        <v>1905</v>
      </c>
      <c r="N1007" s="1128" t="s">
        <v>1825</v>
      </c>
      <c r="O1007" s="835" t="s">
        <v>1856</v>
      </c>
    </row>
    <row r="1008" spans="1:15" s="800" customFormat="1" x14ac:dyDescent="0.25">
      <c r="B1008" s="1123"/>
      <c r="C1008" s="1086"/>
      <c r="D1008" s="1086"/>
      <c r="E1008" s="1125"/>
      <c r="F1008" s="1086"/>
      <c r="G1008" s="1121"/>
      <c r="H1008" s="803"/>
      <c r="I1008" s="803" t="s">
        <v>940</v>
      </c>
      <c r="J1008" s="803"/>
      <c r="K1008" s="1129"/>
      <c r="L1008" s="1129"/>
      <c r="M1008" s="803" t="s">
        <v>940</v>
      </c>
      <c r="N1008" s="1129"/>
      <c r="O1008" s="804"/>
    </row>
    <row r="1009" spans="1:15" s="887" customFormat="1" x14ac:dyDescent="0.25">
      <c r="A1009" s="836" t="s">
        <v>425</v>
      </c>
      <c r="B1009" s="865" t="s">
        <v>161</v>
      </c>
      <c r="C1009" s="967" t="s">
        <v>233</v>
      </c>
      <c r="D1009" s="807" t="s">
        <v>1</v>
      </c>
      <c r="E1009" s="883">
        <v>0</v>
      </c>
      <c r="F1009" s="863" t="s">
        <v>27</v>
      </c>
      <c r="G1009" s="866" t="s">
        <v>235</v>
      </c>
      <c r="H1009" s="867"/>
      <c r="I1009" s="867">
        <v>4294000</v>
      </c>
      <c r="J1009" s="867"/>
      <c r="K1009" s="867">
        <f>M1009</f>
        <v>0</v>
      </c>
      <c r="L1009" s="867"/>
      <c r="M1009" s="867">
        <v>0</v>
      </c>
      <c r="N1009" s="867"/>
      <c r="O1009" s="868"/>
    </row>
    <row r="1010" spans="1:15" s="887" customFormat="1" x14ac:dyDescent="0.25">
      <c r="A1010" s="836" t="s">
        <v>425</v>
      </c>
      <c r="B1010" s="865" t="s">
        <v>243</v>
      </c>
      <c r="C1010" s="967" t="s">
        <v>687</v>
      </c>
      <c r="D1010" s="807" t="s">
        <v>1</v>
      </c>
      <c r="E1010" s="883">
        <v>0</v>
      </c>
      <c r="F1010" s="863" t="s">
        <v>27</v>
      </c>
      <c r="G1010" s="866" t="s">
        <v>235</v>
      </c>
      <c r="H1010" s="867"/>
      <c r="I1010" s="867">
        <v>14165000</v>
      </c>
      <c r="J1010" s="867"/>
      <c r="K1010" s="867">
        <f t="shared" ref="K1010:K1014" si="67">M1010</f>
        <v>0</v>
      </c>
      <c r="L1010" s="867"/>
      <c r="M1010" s="867">
        <v>0</v>
      </c>
      <c r="N1010" s="867"/>
      <c r="O1010" s="868"/>
    </row>
    <row r="1011" spans="1:15" s="887" customFormat="1" x14ac:dyDescent="0.25">
      <c r="A1011" s="836" t="s">
        <v>425</v>
      </c>
      <c r="B1011" s="865" t="s">
        <v>158</v>
      </c>
      <c r="C1011" s="967" t="s">
        <v>778</v>
      </c>
      <c r="D1011" s="807" t="s">
        <v>1</v>
      </c>
      <c r="E1011" s="883">
        <v>0</v>
      </c>
      <c r="F1011" s="863" t="s">
        <v>27</v>
      </c>
      <c r="G1011" s="866" t="s">
        <v>235</v>
      </c>
      <c r="H1011" s="867"/>
      <c r="I1011" s="867">
        <v>4041000</v>
      </c>
      <c r="J1011" s="867"/>
      <c r="K1011" s="867">
        <f t="shared" si="67"/>
        <v>0</v>
      </c>
      <c r="L1011" s="867"/>
      <c r="M1011" s="867">
        <v>0</v>
      </c>
      <c r="N1011" s="867"/>
      <c r="O1011" s="868"/>
    </row>
    <row r="1012" spans="1:15" s="887" customFormat="1" x14ac:dyDescent="0.25">
      <c r="A1012" s="836" t="s">
        <v>425</v>
      </c>
      <c r="B1012" s="865" t="s">
        <v>248</v>
      </c>
      <c r="C1012" s="967" t="s">
        <v>779</v>
      </c>
      <c r="D1012" s="807" t="s">
        <v>1</v>
      </c>
      <c r="E1012" s="883">
        <v>0</v>
      </c>
      <c r="F1012" s="863" t="s">
        <v>27</v>
      </c>
      <c r="G1012" s="866" t="s">
        <v>235</v>
      </c>
      <c r="H1012" s="867"/>
      <c r="I1012" s="867">
        <v>500000</v>
      </c>
      <c r="J1012" s="867"/>
      <c r="K1012" s="867">
        <f t="shared" si="67"/>
        <v>0</v>
      </c>
      <c r="L1012" s="867"/>
      <c r="M1012" s="867">
        <v>0</v>
      </c>
      <c r="N1012" s="867"/>
      <c r="O1012" s="868"/>
    </row>
    <row r="1013" spans="1:15" s="887" customFormat="1" x14ac:dyDescent="0.25">
      <c r="A1013" s="836" t="s">
        <v>425</v>
      </c>
      <c r="B1013" s="863">
        <v>32010601</v>
      </c>
      <c r="C1013" s="967" t="s">
        <v>1863</v>
      </c>
      <c r="D1013" s="807" t="s">
        <v>1</v>
      </c>
      <c r="E1013" s="883">
        <v>0</v>
      </c>
      <c r="F1013" s="863" t="s">
        <v>27</v>
      </c>
      <c r="G1013" s="866" t="s">
        <v>235</v>
      </c>
      <c r="H1013" s="867"/>
      <c r="I1013" s="867">
        <v>3000000</v>
      </c>
      <c r="J1013" s="867"/>
      <c r="K1013" s="867">
        <f t="shared" si="67"/>
        <v>0</v>
      </c>
      <c r="L1013" s="867"/>
      <c r="M1013" s="867">
        <v>0</v>
      </c>
      <c r="N1013" s="867"/>
      <c r="O1013" s="868"/>
    </row>
    <row r="1014" spans="1:15" s="887" customFormat="1" x14ac:dyDescent="0.25">
      <c r="A1014" s="836" t="s">
        <v>425</v>
      </c>
      <c r="B1014" s="869"/>
      <c r="C1014" s="1042" t="s">
        <v>26</v>
      </c>
      <c r="D1014" s="869"/>
      <c r="E1014" s="870"/>
      <c r="F1014" s="869"/>
      <c r="G1014" s="871"/>
      <c r="H1014" s="872"/>
      <c r="I1014" s="872">
        <f>SUM(I1009:I1013)</f>
        <v>26000000</v>
      </c>
      <c r="J1014" s="872"/>
      <c r="K1014" s="1037">
        <f t="shared" si="67"/>
        <v>0</v>
      </c>
      <c r="L1014" s="872"/>
      <c r="M1014" s="872">
        <f>SUM(M1009:M1013)</f>
        <v>0</v>
      </c>
      <c r="N1014" s="872"/>
      <c r="O1014" s="884"/>
    </row>
    <row r="1015" spans="1:15" s="887" customFormat="1" x14ac:dyDescent="0.25">
      <c r="B1015" s="875"/>
      <c r="C1015" s="1043"/>
      <c r="D1015" s="875"/>
      <c r="E1015" s="877"/>
      <c r="F1015" s="875"/>
      <c r="G1015" s="878"/>
      <c r="H1015" s="902"/>
      <c r="I1015" s="902"/>
      <c r="J1015" s="902"/>
      <c r="K1015" s="902"/>
      <c r="L1015" s="879"/>
      <c r="M1015" s="879"/>
      <c r="N1015" s="879"/>
      <c r="O1015" s="880"/>
    </row>
    <row r="1016" spans="1:15" s="887" customFormat="1" x14ac:dyDescent="0.25">
      <c r="B1016" s="875"/>
      <c r="C1016" s="1043"/>
      <c r="D1016" s="875"/>
      <c r="E1016" s="877"/>
      <c r="F1016" s="875"/>
      <c r="G1016" s="878"/>
      <c r="H1016" s="902"/>
      <c r="I1016" s="902"/>
      <c r="J1016" s="902"/>
      <c r="K1016" s="902"/>
      <c r="L1016" s="879"/>
      <c r="M1016" s="879"/>
      <c r="N1016" s="879"/>
      <c r="O1016" s="880"/>
    </row>
    <row r="1017" spans="1:15" x14ac:dyDescent="0.25">
      <c r="B1017" s="1127" t="s">
        <v>1396</v>
      </c>
      <c r="C1017" s="1127"/>
      <c r="D1017" s="1127"/>
      <c r="E1017" s="1127"/>
      <c r="F1017" s="1127"/>
      <c r="G1017" s="1127"/>
      <c r="H1017" s="1127"/>
      <c r="I1017" s="1127"/>
      <c r="J1017" s="1127"/>
      <c r="K1017" s="1127"/>
      <c r="L1017" s="1127"/>
      <c r="M1017" s="1127"/>
      <c r="N1017" s="1127"/>
      <c r="O1017" s="1127"/>
    </row>
    <row r="1018" spans="1:15" x14ac:dyDescent="0.25">
      <c r="B1018" s="854" t="s">
        <v>1591</v>
      </c>
      <c r="C1018" s="1041"/>
      <c r="D1018" s="855"/>
      <c r="E1018" s="855"/>
      <c r="F1018" s="855"/>
      <c r="G1018" s="855"/>
      <c r="H1018" s="856"/>
      <c r="I1018" s="856"/>
      <c r="J1018" s="856"/>
      <c r="K1018" s="856"/>
      <c r="L1018" s="856"/>
      <c r="M1018" s="856"/>
      <c r="N1018" s="856"/>
      <c r="O1018" s="857"/>
    </row>
    <row r="1019" spans="1:15" s="800" customFormat="1" ht="54.75" customHeight="1" x14ac:dyDescent="0.25">
      <c r="B1019" s="909" t="s">
        <v>971</v>
      </c>
      <c r="C1019" s="748" t="s">
        <v>939</v>
      </c>
      <c r="D1019" s="748" t="s">
        <v>1025</v>
      </c>
      <c r="E1019" s="910" t="s">
        <v>1026</v>
      </c>
      <c r="F1019" s="748" t="s">
        <v>1027</v>
      </c>
      <c r="G1019" s="911" t="s">
        <v>1028</v>
      </c>
      <c r="H1019" s="801" t="s">
        <v>1868</v>
      </c>
      <c r="I1019" s="802" t="s">
        <v>1839</v>
      </c>
      <c r="J1019" s="801" t="s">
        <v>1868</v>
      </c>
      <c r="K1019" s="1128" t="s">
        <v>1957</v>
      </c>
      <c r="L1019" s="1128" t="s">
        <v>1956</v>
      </c>
      <c r="M1019" s="802" t="s">
        <v>1905</v>
      </c>
      <c r="N1019" s="1128" t="s">
        <v>1825</v>
      </c>
      <c r="O1019" s="835" t="s">
        <v>1856</v>
      </c>
    </row>
    <row r="1020" spans="1:15" s="800" customFormat="1" x14ac:dyDescent="0.25">
      <c r="B1020" s="912"/>
      <c r="C1020" s="913"/>
      <c r="D1020" s="913"/>
      <c r="E1020" s="914"/>
      <c r="F1020" s="913"/>
      <c r="G1020" s="915"/>
      <c r="H1020" s="803"/>
      <c r="I1020" s="803" t="s">
        <v>940</v>
      </c>
      <c r="J1020" s="803"/>
      <c r="K1020" s="1129"/>
      <c r="L1020" s="1129"/>
      <c r="M1020" s="803" t="s">
        <v>940</v>
      </c>
      <c r="N1020" s="1129"/>
      <c r="O1020" s="804"/>
    </row>
    <row r="1021" spans="1:15" x14ac:dyDescent="0.25">
      <c r="A1021" s="836" t="s">
        <v>432</v>
      </c>
      <c r="B1021" s="806" t="s">
        <v>24</v>
      </c>
      <c r="C1021" s="966" t="s">
        <v>290</v>
      </c>
      <c r="D1021" s="807" t="s">
        <v>1</v>
      </c>
      <c r="E1021" s="883">
        <v>0</v>
      </c>
      <c r="F1021" s="806">
        <v>23510200</v>
      </c>
      <c r="G1021" s="845" t="s">
        <v>266</v>
      </c>
      <c r="H1021" s="810">
        <v>2258456</v>
      </c>
      <c r="I1021" s="810">
        <v>11156490</v>
      </c>
      <c r="J1021" s="810">
        <v>2258456</v>
      </c>
      <c r="K1021" s="810">
        <f>M1021</f>
        <v>11156490</v>
      </c>
      <c r="L1021" s="810"/>
      <c r="M1021" s="810">
        <v>11156490</v>
      </c>
      <c r="N1021" s="810"/>
      <c r="O1021" s="885"/>
    </row>
    <row r="1022" spans="1:15" x14ac:dyDescent="0.25">
      <c r="A1022" s="836" t="s">
        <v>432</v>
      </c>
      <c r="B1022" s="806" t="s">
        <v>3</v>
      </c>
      <c r="C1022" s="1039" t="s">
        <v>4</v>
      </c>
      <c r="D1022" s="814">
        <v>70161</v>
      </c>
      <c r="E1022" s="883">
        <v>0</v>
      </c>
      <c r="F1022" s="806">
        <v>23510200</v>
      </c>
      <c r="G1022" s="845" t="s">
        <v>266</v>
      </c>
      <c r="H1022" s="815"/>
      <c r="I1022" s="815">
        <v>1200000</v>
      </c>
      <c r="J1022" s="815"/>
      <c r="K1022" s="815">
        <f>M1022</f>
        <v>950000</v>
      </c>
      <c r="L1022" s="815"/>
      <c r="M1022" s="815">
        <v>950000</v>
      </c>
      <c r="N1022" s="815"/>
      <c r="O1022" s="811"/>
    </row>
    <row r="1023" spans="1:15" x14ac:dyDescent="0.25">
      <c r="A1023" s="836" t="s">
        <v>432</v>
      </c>
      <c r="B1023" s="806" t="s">
        <v>9</v>
      </c>
      <c r="C1023" s="1039" t="s">
        <v>10</v>
      </c>
      <c r="D1023" s="814">
        <v>70161</v>
      </c>
      <c r="E1023" s="883">
        <v>0</v>
      </c>
      <c r="F1023" s="806">
        <v>23510200</v>
      </c>
      <c r="G1023" s="845" t="s">
        <v>266</v>
      </c>
      <c r="H1023" s="815"/>
      <c r="I1023" s="815">
        <v>300000</v>
      </c>
      <c r="J1023" s="815"/>
      <c r="K1023" s="815">
        <f t="shared" ref="K1023:K1024" si="68">M1023</f>
        <v>300000</v>
      </c>
      <c r="L1023" s="815"/>
      <c r="M1023" s="815">
        <v>300000</v>
      </c>
      <c r="N1023" s="815"/>
      <c r="O1023" s="811"/>
    </row>
    <row r="1024" spans="1:15" x14ac:dyDescent="0.25">
      <c r="A1024" s="836" t="s">
        <v>432</v>
      </c>
      <c r="B1024" s="806" t="s">
        <v>17</v>
      </c>
      <c r="C1024" s="1039" t="s">
        <v>18</v>
      </c>
      <c r="D1024" s="814">
        <v>70161</v>
      </c>
      <c r="E1024" s="883">
        <v>0</v>
      </c>
      <c r="F1024" s="806">
        <v>23510200</v>
      </c>
      <c r="G1024" s="845" t="s">
        <v>266</v>
      </c>
      <c r="H1024" s="815"/>
      <c r="I1024" s="815">
        <v>1500000</v>
      </c>
      <c r="J1024" s="815"/>
      <c r="K1024" s="815">
        <f t="shared" si="68"/>
        <v>500000</v>
      </c>
      <c r="L1024" s="815"/>
      <c r="M1024" s="815">
        <v>500000</v>
      </c>
      <c r="N1024" s="815"/>
      <c r="O1024" s="811"/>
    </row>
    <row r="1025" spans="1:15" x14ac:dyDescent="0.25">
      <c r="A1025" s="836" t="s">
        <v>432</v>
      </c>
      <c r="B1025" s="838"/>
      <c r="C1025" s="968" t="s">
        <v>312</v>
      </c>
      <c r="D1025" s="839"/>
      <c r="E1025" s="840"/>
      <c r="F1025" s="838"/>
      <c r="G1025" s="838"/>
      <c r="H1025" s="821">
        <v>875000</v>
      </c>
      <c r="I1025" s="821">
        <f>SUM(I1022:I1024)</f>
        <v>3000000</v>
      </c>
      <c r="J1025" s="821">
        <v>875000</v>
      </c>
      <c r="K1025" s="821">
        <f>SUM(K1022:K1024)</f>
        <v>1750000</v>
      </c>
      <c r="L1025" s="821"/>
      <c r="M1025" s="821">
        <f>SUM(M1022:M1024)</f>
        <v>1750000</v>
      </c>
      <c r="N1025" s="821"/>
      <c r="O1025" s="822"/>
    </row>
    <row r="1026" spans="1:15" s="816" customFormat="1" x14ac:dyDescent="0.25">
      <c r="A1026" s="798"/>
      <c r="B1026" s="823"/>
      <c r="C1026" s="970"/>
      <c r="D1026" s="824"/>
      <c r="E1026" s="825"/>
      <c r="F1026" s="823"/>
      <c r="G1026" s="905"/>
      <c r="H1026" s="906"/>
      <c r="I1026" s="906"/>
      <c r="J1026" s="906"/>
      <c r="K1026" s="906"/>
      <c r="L1026" s="826"/>
      <c r="M1026" s="826"/>
      <c r="N1026" s="826"/>
      <c r="O1026" s="827"/>
    </row>
    <row r="1027" spans="1:15" s="816" customFormat="1" x14ac:dyDescent="0.25">
      <c r="A1027" s="798"/>
      <c r="B1027" s="823"/>
      <c r="C1027" s="970"/>
      <c r="D1027" s="824"/>
      <c r="E1027" s="825"/>
      <c r="F1027" s="823"/>
      <c r="G1027" s="905"/>
      <c r="H1027" s="906"/>
      <c r="I1027" s="906"/>
      <c r="J1027" s="906"/>
      <c r="K1027" s="906"/>
      <c r="L1027" s="826"/>
      <c r="M1027" s="826"/>
      <c r="N1027" s="826"/>
      <c r="O1027" s="827"/>
    </row>
    <row r="1028" spans="1:15" x14ac:dyDescent="0.25">
      <c r="B1028" s="1127" t="s">
        <v>1397</v>
      </c>
      <c r="C1028" s="1127"/>
      <c r="D1028" s="1127"/>
      <c r="E1028" s="1127"/>
      <c r="F1028" s="1127"/>
      <c r="G1028" s="1127"/>
      <c r="H1028" s="1127"/>
      <c r="I1028" s="1127"/>
      <c r="J1028" s="1127"/>
      <c r="K1028" s="1127"/>
      <c r="L1028" s="1127"/>
      <c r="M1028" s="1127"/>
      <c r="N1028" s="1127"/>
      <c r="O1028" s="1127"/>
    </row>
    <row r="1029" spans="1:15" x14ac:dyDescent="0.25">
      <c r="B1029" s="854" t="s">
        <v>1591</v>
      </c>
      <c r="C1029" s="1041"/>
      <c r="D1029" s="855"/>
      <c r="E1029" s="855"/>
      <c r="F1029" s="855"/>
      <c r="G1029" s="855"/>
      <c r="H1029" s="856"/>
      <c r="I1029" s="856"/>
      <c r="J1029" s="856"/>
      <c r="K1029" s="856"/>
      <c r="L1029" s="856"/>
      <c r="M1029" s="856"/>
      <c r="N1029" s="856"/>
      <c r="O1029" s="857"/>
    </row>
    <row r="1030" spans="1:15" s="800" customFormat="1" ht="45" x14ac:dyDescent="0.25">
      <c r="B1030" s="1122" t="s">
        <v>971</v>
      </c>
      <c r="C1030" s="1085" t="s">
        <v>939</v>
      </c>
      <c r="D1030" s="1085" t="s">
        <v>1025</v>
      </c>
      <c r="E1030" s="1124" t="s">
        <v>1026</v>
      </c>
      <c r="F1030" s="1085" t="s">
        <v>1027</v>
      </c>
      <c r="G1030" s="1120" t="s">
        <v>1028</v>
      </c>
      <c r="H1030" s="801" t="s">
        <v>1868</v>
      </c>
      <c r="I1030" s="802" t="s">
        <v>1839</v>
      </c>
      <c r="J1030" s="801" t="s">
        <v>1868</v>
      </c>
      <c r="K1030" s="1128" t="s">
        <v>1957</v>
      </c>
      <c r="L1030" s="1128" t="s">
        <v>1956</v>
      </c>
      <c r="M1030" s="802" t="s">
        <v>1905</v>
      </c>
      <c r="N1030" s="1128" t="s">
        <v>1825</v>
      </c>
      <c r="O1030" s="835" t="s">
        <v>1856</v>
      </c>
    </row>
    <row r="1031" spans="1:15" s="800" customFormat="1" x14ac:dyDescent="0.25">
      <c r="B1031" s="1123"/>
      <c r="C1031" s="1086"/>
      <c r="D1031" s="1086"/>
      <c r="E1031" s="1125"/>
      <c r="F1031" s="1086"/>
      <c r="G1031" s="1121"/>
      <c r="H1031" s="803"/>
      <c r="I1031" s="803" t="s">
        <v>940</v>
      </c>
      <c r="J1031" s="803"/>
      <c r="K1031" s="1129"/>
      <c r="L1031" s="1129"/>
      <c r="M1031" s="803" t="s">
        <v>940</v>
      </c>
      <c r="N1031" s="1129"/>
      <c r="O1031" s="804"/>
    </row>
    <row r="1032" spans="1:15" s="887" customFormat="1" x14ac:dyDescent="0.25">
      <c r="A1032" s="836" t="s">
        <v>432</v>
      </c>
      <c r="B1032" s="865" t="s">
        <v>326</v>
      </c>
      <c r="C1032" s="967" t="s">
        <v>327</v>
      </c>
      <c r="D1032" s="814">
        <v>70161</v>
      </c>
      <c r="E1032" s="883">
        <v>0</v>
      </c>
      <c r="F1032" s="863">
        <v>23510200</v>
      </c>
      <c r="G1032" s="866" t="s">
        <v>235</v>
      </c>
      <c r="H1032" s="867"/>
      <c r="I1032" s="867">
        <v>10000000</v>
      </c>
      <c r="J1032" s="867"/>
      <c r="K1032" s="867">
        <f>M1032</f>
        <v>0</v>
      </c>
      <c r="L1032" s="867"/>
      <c r="M1032" s="867">
        <v>0</v>
      </c>
      <c r="N1032" s="867"/>
      <c r="O1032" s="868"/>
    </row>
    <row r="1033" spans="1:15" s="887" customFormat="1" x14ac:dyDescent="0.25">
      <c r="A1033" s="836" t="s">
        <v>432</v>
      </c>
      <c r="B1033" s="865" t="s">
        <v>469</v>
      </c>
      <c r="C1033" s="967" t="s">
        <v>162</v>
      </c>
      <c r="D1033" s="814">
        <v>70161</v>
      </c>
      <c r="E1033" s="883">
        <v>0</v>
      </c>
      <c r="F1033" s="863">
        <v>23510200</v>
      </c>
      <c r="G1033" s="866" t="s">
        <v>235</v>
      </c>
      <c r="H1033" s="867"/>
      <c r="I1033" s="867">
        <v>10000000</v>
      </c>
      <c r="J1033" s="867"/>
      <c r="K1033" s="867">
        <f t="shared" ref="K1033:K1034" si="69">M1033</f>
        <v>0</v>
      </c>
      <c r="L1033" s="867"/>
      <c r="M1033" s="867">
        <v>0</v>
      </c>
      <c r="N1033" s="867"/>
      <c r="O1033" s="868"/>
    </row>
    <row r="1034" spans="1:15" s="887" customFormat="1" ht="30" x14ac:dyDescent="0.25">
      <c r="A1034" s="836" t="s">
        <v>432</v>
      </c>
      <c r="B1034" s="865" t="s">
        <v>511</v>
      </c>
      <c r="C1034" s="967" t="s">
        <v>1694</v>
      </c>
      <c r="D1034" s="814">
        <v>70161</v>
      </c>
      <c r="E1034" s="883">
        <v>0</v>
      </c>
      <c r="F1034" s="863">
        <v>23510200</v>
      </c>
      <c r="G1034" s="866" t="s">
        <v>235</v>
      </c>
      <c r="H1034" s="867"/>
      <c r="I1034" s="867">
        <v>80000000</v>
      </c>
      <c r="J1034" s="867"/>
      <c r="K1034" s="867">
        <f t="shared" si="69"/>
        <v>80000000</v>
      </c>
      <c r="L1034" s="867"/>
      <c r="M1034" s="867">
        <v>80000000</v>
      </c>
      <c r="N1034" s="867"/>
      <c r="O1034" s="868" t="s">
        <v>2125</v>
      </c>
    </row>
    <row r="1035" spans="1:15" s="887" customFormat="1" x14ac:dyDescent="0.25">
      <c r="A1035" s="836" t="s">
        <v>432</v>
      </c>
      <c r="B1035" s="869"/>
      <c r="C1035" s="1042" t="s">
        <v>26</v>
      </c>
      <c r="D1035" s="869"/>
      <c r="E1035" s="870"/>
      <c r="F1035" s="869"/>
      <c r="G1035" s="871"/>
      <c r="H1035" s="872">
        <f>SUM(H1032:H1034)</f>
        <v>0</v>
      </c>
      <c r="I1035" s="872">
        <f>SUM(I1032:I1034)</f>
        <v>100000000</v>
      </c>
      <c r="J1035" s="872">
        <f>SUM(J1032:J1034)</f>
        <v>0</v>
      </c>
      <c r="K1035" s="872">
        <f>SUM(K1032:K1034)</f>
        <v>80000000</v>
      </c>
      <c r="L1035" s="872"/>
      <c r="M1035" s="872">
        <f>SUM(M1032:M1034)</f>
        <v>80000000</v>
      </c>
      <c r="N1035" s="872"/>
      <c r="O1035" s="884"/>
    </row>
    <row r="1036" spans="1:15" s="887" customFormat="1" x14ac:dyDescent="0.25">
      <c r="A1036" s="836"/>
      <c r="B1036" s="875"/>
      <c r="C1036" s="1043"/>
      <c r="D1036" s="875"/>
      <c r="E1036" s="877"/>
      <c r="F1036" s="875"/>
      <c r="G1036" s="878"/>
      <c r="H1036" s="879"/>
      <c r="I1036" s="879"/>
      <c r="J1036" s="879"/>
      <c r="K1036" s="879"/>
      <c r="L1036" s="879"/>
      <c r="M1036" s="879"/>
      <c r="N1036" s="879"/>
      <c r="O1036" s="880"/>
    </row>
    <row r="1037" spans="1:15" s="887" customFormat="1" x14ac:dyDescent="0.25">
      <c r="A1037" s="836"/>
      <c r="B1037" s="875"/>
      <c r="C1037" s="1043"/>
      <c r="D1037" s="875"/>
      <c r="E1037" s="877"/>
      <c r="F1037" s="875"/>
      <c r="G1037" s="878"/>
      <c r="H1037" s="879"/>
      <c r="I1037" s="879"/>
      <c r="J1037" s="879"/>
      <c r="K1037" s="879"/>
      <c r="L1037" s="879"/>
      <c r="M1037" s="879"/>
      <c r="N1037" s="879"/>
      <c r="O1037" s="880"/>
    </row>
    <row r="1038" spans="1:15" x14ac:dyDescent="0.25">
      <c r="B1038" s="1127" t="s">
        <v>1396</v>
      </c>
      <c r="C1038" s="1127"/>
      <c r="D1038" s="1127"/>
      <c r="E1038" s="1127"/>
      <c r="F1038" s="1127"/>
      <c r="G1038" s="1127"/>
      <c r="H1038" s="1127"/>
      <c r="I1038" s="1127"/>
      <c r="J1038" s="1127"/>
      <c r="K1038" s="1127"/>
      <c r="L1038" s="1127"/>
      <c r="M1038" s="1127"/>
      <c r="N1038" s="1127"/>
      <c r="O1038" s="1127"/>
    </row>
    <row r="1039" spans="1:15" x14ac:dyDescent="0.25">
      <c r="B1039" s="854" t="s">
        <v>1592</v>
      </c>
      <c r="C1039" s="1041"/>
      <c r="D1039" s="855"/>
      <c r="E1039" s="855"/>
      <c r="F1039" s="855"/>
      <c r="G1039" s="855"/>
      <c r="H1039" s="856"/>
      <c r="I1039" s="856"/>
      <c r="J1039" s="856"/>
      <c r="K1039" s="856"/>
      <c r="L1039" s="856"/>
      <c r="M1039" s="856"/>
      <c r="N1039" s="856"/>
      <c r="O1039" s="857"/>
    </row>
    <row r="1040" spans="1:15" s="800" customFormat="1" ht="45" x14ac:dyDescent="0.25">
      <c r="B1040" s="1122" t="s">
        <v>971</v>
      </c>
      <c r="C1040" s="1085" t="s">
        <v>939</v>
      </c>
      <c r="D1040" s="1085" t="s">
        <v>1025</v>
      </c>
      <c r="E1040" s="1124" t="s">
        <v>1026</v>
      </c>
      <c r="F1040" s="1085" t="s">
        <v>1027</v>
      </c>
      <c r="G1040" s="1120" t="s">
        <v>1028</v>
      </c>
      <c r="H1040" s="801" t="s">
        <v>1868</v>
      </c>
      <c r="I1040" s="802" t="s">
        <v>1839</v>
      </c>
      <c r="J1040" s="801" t="s">
        <v>1868</v>
      </c>
      <c r="K1040" s="1128" t="s">
        <v>1957</v>
      </c>
      <c r="L1040" s="1128" t="s">
        <v>1956</v>
      </c>
      <c r="M1040" s="802" t="s">
        <v>1905</v>
      </c>
      <c r="N1040" s="1128" t="s">
        <v>1825</v>
      </c>
      <c r="O1040" s="835" t="s">
        <v>1856</v>
      </c>
    </row>
    <row r="1041" spans="1:16" s="800" customFormat="1" x14ac:dyDescent="0.25">
      <c r="B1041" s="1123"/>
      <c r="C1041" s="1086"/>
      <c r="D1041" s="1086"/>
      <c r="E1041" s="1125"/>
      <c r="F1041" s="1086"/>
      <c r="G1041" s="1121"/>
      <c r="H1041" s="803"/>
      <c r="I1041" s="803" t="s">
        <v>940</v>
      </c>
      <c r="J1041" s="803"/>
      <c r="K1041" s="1129"/>
      <c r="L1041" s="1129"/>
      <c r="M1041" s="803" t="s">
        <v>940</v>
      </c>
      <c r="N1041" s="1129"/>
      <c r="O1041" s="804"/>
    </row>
    <row r="1042" spans="1:16" x14ac:dyDescent="0.25">
      <c r="A1042" s="836" t="s">
        <v>1346</v>
      </c>
      <c r="B1042" s="813" t="s">
        <v>24</v>
      </c>
      <c r="C1042" s="966" t="s">
        <v>290</v>
      </c>
      <c r="D1042" s="814" t="s">
        <v>1</v>
      </c>
      <c r="E1042" s="883">
        <v>0</v>
      </c>
      <c r="F1042" s="814">
        <v>23510200</v>
      </c>
      <c r="G1042" s="814" t="s">
        <v>266</v>
      </c>
      <c r="H1042" s="810">
        <v>1351935</v>
      </c>
      <c r="I1042" s="810">
        <v>11591438</v>
      </c>
      <c r="J1042" s="810">
        <v>1351935</v>
      </c>
      <c r="K1042" s="810">
        <f>M1042</f>
        <v>11591438</v>
      </c>
      <c r="L1042" s="810"/>
      <c r="M1042" s="810">
        <v>11591438</v>
      </c>
      <c r="N1042" s="810"/>
      <c r="O1042" s="885"/>
    </row>
    <row r="1043" spans="1:16" x14ac:dyDescent="0.25">
      <c r="A1043" s="836" t="s">
        <v>1346</v>
      </c>
      <c r="B1043" s="916" t="s">
        <v>2</v>
      </c>
      <c r="C1043" s="1039" t="s">
        <v>60</v>
      </c>
      <c r="D1043" s="814">
        <v>70161</v>
      </c>
      <c r="E1043" s="883">
        <v>0</v>
      </c>
      <c r="F1043" s="814">
        <v>23510200</v>
      </c>
      <c r="G1043" s="814" t="s">
        <v>266</v>
      </c>
      <c r="H1043" s="815">
        <v>1500000</v>
      </c>
      <c r="I1043" s="815">
        <v>3300000</v>
      </c>
      <c r="J1043" s="815">
        <v>1500000</v>
      </c>
      <c r="K1043" s="815">
        <f>M1043</f>
        <v>3300000</v>
      </c>
      <c r="L1043" s="815"/>
      <c r="M1043" s="815">
        <v>3300000</v>
      </c>
      <c r="N1043" s="815"/>
      <c r="O1043" s="885"/>
    </row>
    <row r="1044" spans="1:16" x14ac:dyDescent="0.25">
      <c r="A1044" s="836" t="s">
        <v>1346</v>
      </c>
      <c r="B1044" s="813" t="s">
        <v>67</v>
      </c>
      <c r="C1044" s="1039" t="s">
        <v>92</v>
      </c>
      <c r="D1044" s="814">
        <v>70161</v>
      </c>
      <c r="E1044" s="883">
        <v>0</v>
      </c>
      <c r="F1044" s="814">
        <v>23510200</v>
      </c>
      <c r="G1044" s="814" t="s">
        <v>266</v>
      </c>
      <c r="H1044" s="815"/>
      <c r="I1044" s="815">
        <v>300000</v>
      </c>
      <c r="J1044" s="815"/>
      <c r="K1044" s="815">
        <f>M1044</f>
        <v>300000</v>
      </c>
      <c r="L1044" s="815"/>
      <c r="M1044" s="815">
        <v>300000</v>
      </c>
      <c r="N1044" s="815"/>
      <c r="O1044" s="885"/>
    </row>
    <row r="1045" spans="1:16" s="816" customFormat="1" x14ac:dyDescent="0.25">
      <c r="A1045" s="836" t="s">
        <v>1346</v>
      </c>
      <c r="B1045" s="813" t="s">
        <v>3</v>
      </c>
      <c r="C1045" s="1039" t="s">
        <v>4</v>
      </c>
      <c r="D1045" s="814">
        <v>70161</v>
      </c>
      <c r="E1045" s="883">
        <v>0</v>
      </c>
      <c r="F1045" s="814">
        <v>23510200</v>
      </c>
      <c r="G1045" s="814" t="s">
        <v>266</v>
      </c>
      <c r="H1045" s="815">
        <v>1000000</v>
      </c>
      <c r="I1045" s="815">
        <v>2700000</v>
      </c>
      <c r="J1045" s="815">
        <v>1000000</v>
      </c>
      <c r="K1045" s="815">
        <f>M1045</f>
        <v>2700000</v>
      </c>
      <c r="L1045" s="815"/>
      <c r="M1045" s="815">
        <v>2700000</v>
      </c>
      <c r="N1045" s="815"/>
      <c r="O1045" s="885"/>
    </row>
    <row r="1046" spans="1:16" s="876" customFormat="1" x14ac:dyDescent="0.25">
      <c r="A1046" s="917" t="s">
        <v>1346</v>
      </c>
      <c r="B1046" s="918" t="s">
        <v>73</v>
      </c>
      <c r="C1046" s="1044" t="s">
        <v>1886</v>
      </c>
      <c r="D1046" s="919">
        <v>70161</v>
      </c>
      <c r="E1046" s="920">
        <v>0</v>
      </c>
      <c r="F1046" s="919">
        <v>23510200</v>
      </c>
      <c r="G1046" s="919" t="s">
        <v>266</v>
      </c>
      <c r="H1046" s="921">
        <v>0</v>
      </c>
      <c r="I1046" s="921">
        <v>0</v>
      </c>
      <c r="J1046" s="921">
        <v>0</v>
      </c>
      <c r="K1046" s="921">
        <f t="shared" ref="K1046:K1053" si="70">M1046-L1046</f>
        <v>0</v>
      </c>
      <c r="L1046" s="921">
        <v>325000000</v>
      </c>
      <c r="M1046" s="922">
        <f>55000000+100000000+170000000</f>
        <v>325000000</v>
      </c>
      <c r="N1046" s="922">
        <v>55000000</v>
      </c>
      <c r="O1046" s="868" t="s">
        <v>1961</v>
      </c>
      <c r="P1046" s="923"/>
    </row>
    <row r="1047" spans="1:16" x14ac:dyDescent="0.25">
      <c r="A1047" s="836" t="s">
        <v>1346</v>
      </c>
      <c r="B1047" s="813" t="s">
        <v>32</v>
      </c>
      <c r="C1047" s="1039" t="s">
        <v>33</v>
      </c>
      <c r="D1047" s="814">
        <v>70161</v>
      </c>
      <c r="E1047" s="883">
        <v>0</v>
      </c>
      <c r="F1047" s="814">
        <v>23510200</v>
      </c>
      <c r="G1047" s="814" t="s">
        <v>266</v>
      </c>
      <c r="H1047" s="815"/>
      <c r="I1047" s="815">
        <v>1200000</v>
      </c>
      <c r="J1047" s="815"/>
      <c r="K1047" s="922">
        <f t="shared" si="70"/>
        <v>1200000</v>
      </c>
      <c r="L1047" s="815"/>
      <c r="M1047" s="815">
        <v>1200000</v>
      </c>
      <c r="N1047" s="815"/>
      <c r="O1047" s="885"/>
    </row>
    <row r="1048" spans="1:16" x14ac:dyDescent="0.25">
      <c r="A1048" s="836" t="s">
        <v>1346</v>
      </c>
      <c r="B1048" s="924">
        <v>22020406</v>
      </c>
      <c r="C1048" s="967" t="s">
        <v>1347</v>
      </c>
      <c r="D1048" s="863">
        <v>70161</v>
      </c>
      <c r="E1048" s="883">
        <v>0</v>
      </c>
      <c r="F1048" s="863">
        <v>23510200</v>
      </c>
      <c r="G1048" s="814" t="s">
        <v>266</v>
      </c>
      <c r="H1048" s="815">
        <v>33850000</v>
      </c>
      <c r="I1048" s="815">
        <v>200000000</v>
      </c>
      <c r="J1048" s="815">
        <v>33850000</v>
      </c>
      <c r="K1048" s="922">
        <f t="shared" si="70"/>
        <v>20000000</v>
      </c>
      <c r="L1048" s="815">
        <v>0</v>
      </c>
      <c r="M1048" s="922">
        <v>20000000</v>
      </c>
      <c r="N1048" s="922">
        <v>100000000</v>
      </c>
      <c r="O1048" s="868"/>
      <c r="P1048" s="874"/>
    </row>
    <row r="1049" spans="1:16" x14ac:dyDescent="0.25">
      <c r="A1049" s="836" t="s">
        <v>1346</v>
      </c>
      <c r="B1049" s="925">
        <v>22020501</v>
      </c>
      <c r="C1049" s="1039" t="s">
        <v>1885</v>
      </c>
      <c r="D1049" s="814">
        <v>70161</v>
      </c>
      <c r="E1049" s="883">
        <v>0</v>
      </c>
      <c r="F1049" s="814">
        <v>23510200</v>
      </c>
      <c r="G1049" s="814" t="s">
        <v>266</v>
      </c>
      <c r="H1049" s="922">
        <v>0</v>
      </c>
      <c r="I1049" s="922">
        <v>0</v>
      </c>
      <c r="J1049" s="922">
        <v>0</v>
      </c>
      <c r="K1049" s="922">
        <f t="shared" si="70"/>
        <v>0</v>
      </c>
      <c r="L1049" s="922">
        <v>0</v>
      </c>
      <c r="M1049" s="922">
        <v>0</v>
      </c>
      <c r="N1049" s="922">
        <v>170000000</v>
      </c>
      <c r="O1049" s="868"/>
      <c r="P1049" s="874"/>
    </row>
    <row r="1050" spans="1:16" x14ac:dyDescent="0.25">
      <c r="A1050" s="836" t="s">
        <v>1346</v>
      </c>
      <c r="B1050" s="813" t="s">
        <v>15</v>
      </c>
      <c r="C1050" s="1039" t="s">
        <v>436</v>
      </c>
      <c r="D1050" s="814">
        <v>70161</v>
      </c>
      <c r="E1050" s="883">
        <v>0</v>
      </c>
      <c r="F1050" s="814">
        <v>23510200</v>
      </c>
      <c r="G1050" s="814" t="s">
        <v>266</v>
      </c>
      <c r="H1050" s="815"/>
      <c r="I1050" s="815">
        <v>1000000</v>
      </c>
      <c r="J1050" s="815"/>
      <c r="K1050" s="922">
        <f t="shared" si="70"/>
        <v>1000000</v>
      </c>
      <c r="L1050" s="815"/>
      <c r="M1050" s="815">
        <v>1000000</v>
      </c>
      <c r="N1050" s="815"/>
      <c r="O1050" s="885"/>
    </row>
    <row r="1051" spans="1:16" x14ac:dyDescent="0.25">
      <c r="A1051" s="836" t="s">
        <v>1346</v>
      </c>
      <c r="B1051" s="813" t="s">
        <v>17</v>
      </c>
      <c r="C1051" s="1039" t="s">
        <v>18</v>
      </c>
      <c r="D1051" s="814">
        <v>70161</v>
      </c>
      <c r="E1051" s="883">
        <v>0</v>
      </c>
      <c r="F1051" s="814">
        <v>23510200</v>
      </c>
      <c r="G1051" s="814" t="s">
        <v>266</v>
      </c>
      <c r="H1051" s="815">
        <v>1000000</v>
      </c>
      <c r="I1051" s="815">
        <v>2100000</v>
      </c>
      <c r="J1051" s="815">
        <v>1000000</v>
      </c>
      <c r="K1051" s="922">
        <f t="shared" si="70"/>
        <v>2100000</v>
      </c>
      <c r="L1051" s="815"/>
      <c r="M1051" s="815">
        <v>2100000</v>
      </c>
      <c r="N1051" s="815"/>
      <c r="O1051" s="885"/>
    </row>
    <row r="1052" spans="1:16" x14ac:dyDescent="0.25">
      <c r="A1052" s="836" t="s">
        <v>1346</v>
      </c>
      <c r="B1052" s="813" t="s">
        <v>19</v>
      </c>
      <c r="C1052" s="1039" t="s">
        <v>20</v>
      </c>
      <c r="D1052" s="814">
        <v>70161</v>
      </c>
      <c r="E1052" s="883">
        <v>0</v>
      </c>
      <c r="F1052" s="814">
        <v>23510200</v>
      </c>
      <c r="G1052" s="814" t="s">
        <v>266</v>
      </c>
      <c r="H1052" s="815"/>
      <c r="I1052" s="815">
        <v>200000</v>
      </c>
      <c r="J1052" s="815"/>
      <c r="K1052" s="922">
        <f t="shared" si="70"/>
        <v>200000</v>
      </c>
      <c r="L1052" s="815"/>
      <c r="M1052" s="815">
        <v>200000</v>
      </c>
      <c r="N1052" s="815"/>
      <c r="O1052" s="885"/>
    </row>
    <row r="1053" spans="1:16" x14ac:dyDescent="0.25">
      <c r="A1053" s="836" t="s">
        <v>1346</v>
      </c>
      <c r="B1053" s="813" t="s">
        <v>37</v>
      </c>
      <c r="C1053" s="1039" t="s">
        <v>38</v>
      </c>
      <c r="D1053" s="814">
        <v>70161</v>
      </c>
      <c r="E1053" s="883">
        <v>0</v>
      </c>
      <c r="F1053" s="814">
        <v>23510200</v>
      </c>
      <c r="G1053" s="814" t="s">
        <v>266</v>
      </c>
      <c r="H1053" s="815"/>
      <c r="I1053" s="815">
        <v>1200000</v>
      </c>
      <c r="J1053" s="815"/>
      <c r="K1053" s="922">
        <f t="shared" si="70"/>
        <v>1200000</v>
      </c>
      <c r="L1053" s="815"/>
      <c r="M1053" s="815">
        <v>1200000</v>
      </c>
      <c r="N1053" s="815"/>
      <c r="O1053" s="885"/>
    </row>
    <row r="1054" spans="1:16" x14ac:dyDescent="0.25">
      <c r="A1054" s="836" t="s">
        <v>1346</v>
      </c>
      <c r="B1054" s="818"/>
      <c r="C1054" s="968" t="s">
        <v>312</v>
      </c>
      <c r="D1054" s="819"/>
      <c r="E1054" s="926"/>
      <c r="F1054" s="819"/>
      <c r="G1054" s="819"/>
      <c r="H1054" s="927">
        <f t="shared" ref="H1054:N1054" si="71">SUM(H1043:H1053)</f>
        <v>37350000</v>
      </c>
      <c r="I1054" s="821">
        <f t="shared" si="71"/>
        <v>212000000</v>
      </c>
      <c r="J1054" s="927">
        <f t="shared" si="71"/>
        <v>37350000</v>
      </c>
      <c r="K1054" s="927">
        <f t="shared" si="71"/>
        <v>32000000</v>
      </c>
      <c r="L1054" s="821">
        <f t="shared" si="71"/>
        <v>325000000</v>
      </c>
      <c r="M1054" s="821">
        <f t="shared" si="71"/>
        <v>357000000</v>
      </c>
      <c r="N1054" s="821">
        <f t="shared" si="71"/>
        <v>325000000</v>
      </c>
      <c r="O1054" s="822"/>
    </row>
    <row r="1055" spans="1:16" x14ac:dyDescent="0.25">
      <c r="B1055" s="816"/>
      <c r="C1055" s="970"/>
      <c r="D1055" s="824"/>
      <c r="E1055" s="928"/>
      <c r="F1055" s="824"/>
      <c r="G1055" s="824"/>
      <c r="H1055" s="864"/>
      <c r="I1055" s="864"/>
      <c r="J1055" s="864"/>
      <c r="K1055" s="864"/>
      <c r="L1055" s="826"/>
      <c r="M1055" s="826"/>
      <c r="N1055" s="826"/>
      <c r="O1055" s="827"/>
    </row>
    <row r="1056" spans="1:16" x14ac:dyDescent="0.25">
      <c r="B1056" s="816"/>
      <c r="C1056" s="970"/>
      <c r="D1056" s="824"/>
      <c r="E1056" s="928"/>
      <c r="F1056" s="824"/>
      <c r="G1056" s="824"/>
      <c r="H1056" s="864"/>
      <c r="I1056" s="864"/>
      <c r="J1056" s="864"/>
      <c r="K1056" s="864"/>
      <c r="L1056" s="826"/>
      <c r="M1056" s="826"/>
      <c r="N1056" s="826"/>
      <c r="O1056" s="827"/>
    </row>
    <row r="1057" spans="1:16" x14ac:dyDescent="0.25">
      <c r="B1057" s="1127" t="s">
        <v>1962</v>
      </c>
      <c r="C1057" s="1127"/>
      <c r="D1057" s="1127"/>
      <c r="E1057" s="1127"/>
      <c r="F1057" s="1127"/>
      <c r="G1057" s="1127"/>
      <c r="H1057" s="1127"/>
      <c r="I1057" s="1127"/>
      <c r="J1057" s="1127"/>
      <c r="K1057" s="1127"/>
      <c r="L1057" s="1127"/>
      <c r="M1057" s="1127"/>
      <c r="N1057" s="1127"/>
      <c r="O1057" s="1127"/>
    </row>
    <row r="1058" spans="1:16" x14ac:dyDescent="0.25">
      <c r="B1058" s="854" t="s">
        <v>1592</v>
      </c>
      <c r="C1058" s="1041"/>
      <c r="D1058" s="855"/>
      <c r="E1058" s="855"/>
      <c r="F1058" s="855"/>
      <c r="G1058" s="855"/>
      <c r="H1058" s="856"/>
      <c r="I1058" s="856"/>
      <c r="J1058" s="856"/>
      <c r="K1058" s="856"/>
      <c r="L1058" s="856"/>
      <c r="M1058" s="856"/>
      <c r="N1058" s="856"/>
      <c r="O1058" s="857"/>
    </row>
    <row r="1059" spans="1:16" s="800" customFormat="1" ht="45" x14ac:dyDescent="0.25">
      <c r="B1059" s="1122" t="s">
        <v>971</v>
      </c>
      <c r="C1059" s="1085" t="s">
        <v>939</v>
      </c>
      <c r="D1059" s="1085" t="s">
        <v>1025</v>
      </c>
      <c r="E1059" s="1124" t="s">
        <v>1026</v>
      </c>
      <c r="F1059" s="1085" t="s">
        <v>1027</v>
      </c>
      <c r="G1059" s="1120" t="s">
        <v>1028</v>
      </c>
      <c r="H1059" s="801" t="s">
        <v>1868</v>
      </c>
      <c r="I1059" s="802" t="s">
        <v>1839</v>
      </c>
      <c r="J1059" s="801" t="s">
        <v>1868</v>
      </c>
      <c r="K1059" s="1128" t="s">
        <v>1957</v>
      </c>
      <c r="L1059" s="1128" t="s">
        <v>1956</v>
      </c>
      <c r="M1059" s="802" t="s">
        <v>1905</v>
      </c>
      <c r="N1059" s="1128" t="s">
        <v>1825</v>
      </c>
      <c r="O1059" s="835" t="s">
        <v>1856</v>
      </c>
    </row>
    <row r="1060" spans="1:16" s="800" customFormat="1" x14ac:dyDescent="0.25">
      <c r="B1060" s="1123"/>
      <c r="C1060" s="1086"/>
      <c r="D1060" s="1086"/>
      <c r="E1060" s="1125"/>
      <c r="F1060" s="1086"/>
      <c r="G1060" s="1121"/>
      <c r="H1060" s="803"/>
      <c r="I1060" s="803" t="s">
        <v>940</v>
      </c>
      <c r="J1060" s="803"/>
      <c r="K1060" s="1129"/>
      <c r="L1060" s="1129"/>
      <c r="M1060" s="803" t="s">
        <v>940</v>
      </c>
      <c r="N1060" s="1129"/>
      <c r="O1060" s="804"/>
    </row>
    <row r="1061" spans="1:16" s="887" customFormat="1" ht="60" x14ac:dyDescent="0.25">
      <c r="A1061" s="917" t="s">
        <v>1346</v>
      </c>
      <c r="B1061" s="865" t="s">
        <v>210</v>
      </c>
      <c r="C1061" s="967" t="s">
        <v>1405</v>
      </c>
      <c r="D1061" s="863" t="s">
        <v>1</v>
      </c>
      <c r="E1061" s="883">
        <v>0</v>
      </c>
      <c r="F1061" s="863">
        <v>23510200</v>
      </c>
      <c r="G1061" s="863" t="s">
        <v>266</v>
      </c>
      <c r="H1061" s="922"/>
      <c r="I1061" s="922"/>
      <c r="J1061" s="922"/>
      <c r="K1061" s="922">
        <f>M1061-L1061</f>
        <v>0</v>
      </c>
      <c r="L1061" s="922">
        <v>80000000</v>
      </c>
      <c r="M1061" s="922">
        <v>80000000</v>
      </c>
      <c r="N1061" s="922">
        <v>80000000</v>
      </c>
      <c r="O1061" s="868" t="s">
        <v>1964</v>
      </c>
    </row>
    <row r="1062" spans="1:16" x14ac:dyDescent="0.25">
      <c r="A1062" s="836" t="s">
        <v>1346</v>
      </c>
      <c r="B1062" s="865" t="s">
        <v>450</v>
      </c>
      <c r="C1062" s="967" t="s">
        <v>1887</v>
      </c>
      <c r="D1062" s="814">
        <v>70161</v>
      </c>
      <c r="E1062" s="883">
        <v>0</v>
      </c>
      <c r="F1062" s="814">
        <v>23510200</v>
      </c>
      <c r="G1062" s="814" t="s">
        <v>266</v>
      </c>
      <c r="H1062" s="815"/>
      <c r="I1062" s="815"/>
      <c r="J1062" s="815"/>
      <c r="K1062" s="815">
        <f t="shared" ref="K1062" si="72">M1062-L1062</f>
        <v>40000000</v>
      </c>
      <c r="L1062" s="815">
        <v>0</v>
      </c>
      <c r="M1062" s="815">
        <v>40000000</v>
      </c>
      <c r="N1062" s="815">
        <v>40000000</v>
      </c>
      <c r="O1062" s="885"/>
    </row>
    <row r="1063" spans="1:16" x14ac:dyDescent="0.25">
      <c r="A1063" s="836" t="s">
        <v>1346</v>
      </c>
      <c r="B1063" s="929"/>
      <c r="C1063" s="1042" t="s">
        <v>26</v>
      </c>
      <c r="D1063" s="839"/>
      <c r="E1063" s="870"/>
      <c r="F1063" s="839"/>
      <c r="G1063" s="839"/>
      <c r="H1063" s="930"/>
      <c r="I1063" s="930"/>
      <c r="J1063" s="930"/>
      <c r="K1063" s="821">
        <f>SUM(K1061:K1062)</f>
        <v>40000000</v>
      </c>
      <c r="L1063" s="821">
        <f>SUM(L1061:L1062)</f>
        <v>80000000</v>
      </c>
      <c r="M1063" s="821">
        <f>SUM(M1061:M1062)</f>
        <v>120000000</v>
      </c>
      <c r="N1063" s="821">
        <f>SUM(N1061:N1062)</f>
        <v>120000000</v>
      </c>
      <c r="O1063" s="861"/>
      <c r="P1063" s="874"/>
    </row>
    <row r="1064" spans="1:16" x14ac:dyDescent="0.25">
      <c r="A1064" s="836"/>
      <c r="B1064" s="931"/>
      <c r="C1064" s="1043"/>
      <c r="E1064" s="877"/>
      <c r="F1064" s="842"/>
      <c r="G1064" s="842"/>
      <c r="H1064" s="932"/>
      <c r="I1064" s="932"/>
      <c r="J1064" s="932"/>
      <c r="K1064" s="932"/>
      <c r="O1064" s="827"/>
    </row>
    <row r="1065" spans="1:16" x14ac:dyDescent="0.25">
      <c r="A1065" s="836"/>
      <c r="B1065" s="931"/>
      <c r="C1065" s="1043"/>
      <c r="E1065" s="877"/>
      <c r="F1065" s="842"/>
      <c r="G1065" s="842"/>
      <c r="H1065" s="932"/>
      <c r="I1065" s="932"/>
      <c r="J1065" s="932"/>
      <c r="K1065" s="932"/>
      <c r="O1065" s="827"/>
    </row>
    <row r="1066" spans="1:16" x14ac:dyDescent="0.25">
      <c r="B1066" s="1127" t="s">
        <v>1396</v>
      </c>
      <c r="C1066" s="1127"/>
      <c r="D1066" s="1127"/>
      <c r="E1066" s="1127"/>
      <c r="F1066" s="1127"/>
      <c r="G1066" s="1127"/>
      <c r="H1066" s="1127"/>
      <c r="I1066" s="1127"/>
      <c r="J1066" s="1127"/>
      <c r="K1066" s="1127"/>
      <c r="L1066" s="1127"/>
      <c r="M1066" s="1127"/>
      <c r="N1066" s="1127"/>
      <c r="O1066" s="1127"/>
    </row>
    <row r="1067" spans="1:16" x14ac:dyDescent="0.25">
      <c r="B1067" s="854" t="s">
        <v>1712</v>
      </c>
      <c r="C1067" s="1041"/>
      <c r="D1067" s="855"/>
      <c r="E1067" s="855"/>
      <c r="F1067" s="855"/>
      <c r="G1067" s="855"/>
      <c r="H1067" s="856"/>
      <c r="I1067" s="856"/>
      <c r="J1067" s="856"/>
      <c r="K1067" s="856"/>
      <c r="L1067" s="856"/>
      <c r="M1067" s="856"/>
      <c r="N1067" s="856"/>
      <c r="O1067" s="857"/>
    </row>
    <row r="1068" spans="1:16" s="800" customFormat="1" ht="45" x14ac:dyDescent="0.25">
      <c r="B1068" s="1122" t="s">
        <v>971</v>
      </c>
      <c r="C1068" s="1085" t="s">
        <v>939</v>
      </c>
      <c r="D1068" s="1085" t="s">
        <v>1025</v>
      </c>
      <c r="E1068" s="1124" t="s">
        <v>1026</v>
      </c>
      <c r="F1068" s="1085" t="s">
        <v>1027</v>
      </c>
      <c r="G1068" s="1120" t="s">
        <v>1028</v>
      </c>
      <c r="H1068" s="801" t="s">
        <v>1868</v>
      </c>
      <c r="I1068" s="802" t="s">
        <v>1839</v>
      </c>
      <c r="J1068" s="801" t="s">
        <v>1868</v>
      </c>
      <c r="K1068" s="1128" t="s">
        <v>1957</v>
      </c>
      <c r="L1068" s="1128" t="s">
        <v>1956</v>
      </c>
      <c r="M1068" s="802" t="s">
        <v>1905</v>
      </c>
      <c r="N1068" s="1128" t="s">
        <v>1825</v>
      </c>
      <c r="O1068" s="835" t="s">
        <v>1856</v>
      </c>
    </row>
    <row r="1069" spans="1:16" s="800" customFormat="1" x14ac:dyDescent="0.25">
      <c r="B1069" s="1123"/>
      <c r="C1069" s="1086"/>
      <c r="D1069" s="1086"/>
      <c r="E1069" s="1125"/>
      <c r="F1069" s="1086"/>
      <c r="G1069" s="1121"/>
      <c r="H1069" s="803"/>
      <c r="I1069" s="803" t="s">
        <v>940</v>
      </c>
      <c r="J1069" s="803"/>
      <c r="K1069" s="1129"/>
      <c r="L1069" s="1129"/>
      <c r="M1069" s="803" t="s">
        <v>940</v>
      </c>
      <c r="N1069" s="1129"/>
      <c r="O1069" s="804"/>
    </row>
    <row r="1070" spans="1:16" x14ac:dyDescent="0.25">
      <c r="A1070" s="836" t="s">
        <v>1713</v>
      </c>
      <c r="B1070" s="863" t="s">
        <v>25</v>
      </c>
      <c r="C1070" s="967" t="s">
        <v>59</v>
      </c>
      <c r="D1070" s="814">
        <v>70161</v>
      </c>
      <c r="E1070" s="808" t="s">
        <v>1695</v>
      </c>
      <c r="F1070" s="866" t="s">
        <v>27</v>
      </c>
      <c r="G1070" s="933" t="s">
        <v>266</v>
      </c>
      <c r="H1070" s="815">
        <v>50000</v>
      </c>
      <c r="I1070" s="815">
        <v>510000</v>
      </c>
      <c r="J1070" s="815">
        <v>50000</v>
      </c>
      <c r="K1070" s="815">
        <f>M1070</f>
        <v>510000</v>
      </c>
      <c r="L1070" s="815"/>
      <c r="M1070" s="815">
        <v>510000</v>
      </c>
      <c r="N1070" s="815"/>
      <c r="O1070" s="811"/>
    </row>
    <row r="1071" spans="1:16" x14ac:dyDescent="0.25">
      <c r="A1071" s="836" t="s">
        <v>1713</v>
      </c>
      <c r="B1071" s="863" t="s">
        <v>2</v>
      </c>
      <c r="C1071" s="967" t="s">
        <v>60</v>
      </c>
      <c r="D1071" s="814">
        <v>70161</v>
      </c>
      <c r="E1071" s="808" t="s">
        <v>1695</v>
      </c>
      <c r="F1071" s="866" t="s">
        <v>27</v>
      </c>
      <c r="G1071" s="933" t="s">
        <v>266</v>
      </c>
      <c r="H1071" s="815">
        <v>100000</v>
      </c>
      <c r="I1071" s="815">
        <v>500000</v>
      </c>
      <c r="J1071" s="815">
        <v>100000</v>
      </c>
      <c r="K1071" s="815">
        <f t="shared" ref="K1071:K1076" si="73">M1071</f>
        <v>500000</v>
      </c>
      <c r="L1071" s="815"/>
      <c r="M1071" s="815">
        <v>500000</v>
      </c>
      <c r="N1071" s="815"/>
      <c r="O1071" s="811"/>
    </row>
    <row r="1072" spans="1:16" ht="30" x14ac:dyDescent="0.25">
      <c r="A1072" s="836" t="s">
        <v>1713</v>
      </c>
      <c r="B1072" s="806" t="s">
        <v>323</v>
      </c>
      <c r="C1072" s="1039" t="s">
        <v>324</v>
      </c>
      <c r="D1072" s="814">
        <v>70161</v>
      </c>
      <c r="E1072" s="808" t="s">
        <v>1695</v>
      </c>
      <c r="F1072" s="806" t="s">
        <v>27</v>
      </c>
      <c r="G1072" s="809" t="s">
        <v>266</v>
      </c>
      <c r="H1072" s="815">
        <v>500000</v>
      </c>
      <c r="I1072" s="815">
        <v>5000000</v>
      </c>
      <c r="J1072" s="815">
        <v>500000</v>
      </c>
      <c r="K1072" s="815">
        <f t="shared" si="73"/>
        <v>5000000</v>
      </c>
      <c r="L1072" s="815"/>
      <c r="M1072" s="815">
        <v>5000000</v>
      </c>
      <c r="N1072" s="815"/>
      <c r="O1072" s="811"/>
    </row>
    <row r="1073" spans="1:16" x14ac:dyDescent="0.25">
      <c r="A1073" s="836" t="s">
        <v>1713</v>
      </c>
      <c r="B1073" s="806" t="s">
        <v>3</v>
      </c>
      <c r="C1073" s="1039" t="s">
        <v>4</v>
      </c>
      <c r="D1073" s="814">
        <v>70161</v>
      </c>
      <c r="E1073" s="808" t="s">
        <v>1695</v>
      </c>
      <c r="F1073" s="806" t="s">
        <v>27</v>
      </c>
      <c r="G1073" s="809" t="s">
        <v>266</v>
      </c>
      <c r="H1073" s="815">
        <v>225000</v>
      </c>
      <c r="I1073" s="815">
        <v>665000</v>
      </c>
      <c r="J1073" s="815">
        <v>225000</v>
      </c>
      <c r="K1073" s="815">
        <f t="shared" si="73"/>
        <v>665000</v>
      </c>
      <c r="L1073" s="815"/>
      <c r="M1073" s="815">
        <v>665000</v>
      </c>
      <c r="N1073" s="815"/>
      <c r="O1073" s="811"/>
    </row>
    <row r="1074" spans="1:16" x14ac:dyDescent="0.25">
      <c r="A1074" s="836" t="s">
        <v>1713</v>
      </c>
      <c r="B1074" s="806" t="s">
        <v>106</v>
      </c>
      <c r="C1074" s="1039" t="s">
        <v>107</v>
      </c>
      <c r="D1074" s="814">
        <v>70161</v>
      </c>
      <c r="E1074" s="808" t="s">
        <v>1695</v>
      </c>
      <c r="F1074" s="806" t="s">
        <v>27</v>
      </c>
      <c r="G1074" s="809" t="s">
        <v>266</v>
      </c>
      <c r="H1074" s="815">
        <v>2000000</v>
      </c>
      <c r="I1074" s="815">
        <v>1500000</v>
      </c>
      <c r="J1074" s="815">
        <v>2000000</v>
      </c>
      <c r="K1074" s="815">
        <f t="shared" si="73"/>
        <v>3000000</v>
      </c>
      <c r="L1074" s="815"/>
      <c r="M1074" s="815">
        <v>3000000</v>
      </c>
      <c r="N1074" s="815"/>
      <c r="O1074" s="811"/>
    </row>
    <row r="1075" spans="1:16" x14ac:dyDescent="0.25">
      <c r="A1075" s="836" t="s">
        <v>1713</v>
      </c>
      <c r="B1075" s="806" t="s">
        <v>32</v>
      </c>
      <c r="C1075" s="1039" t="s">
        <v>33</v>
      </c>
      <c r="D1075" s="814">
        <v>70161</v>
      </c>
      <c r="E1075" s="808" t="s">
        <v>1695</v>
      </c>
      <c r="F1075" s="806" t="s">
        <v>27</v>
      </c>
      <c r="G1075" s="809" t="s">
        <v>266</v>
      </c>
      <c r="H1075" s="815"/>
      <c r="I1075" s="815">
        <v>200000</v>
      </c>
      <c r="J1075" s="815"/>
      <c r="K1075" s="815">
        <f t="shared" si="73"/>
        <v>200000</v>
      </c>
      <c r="L1075" s="815"/>
      <c r="M1075" s="815">
        <v>200000</v>
      </c>
      <c r="N1075" s="815"/>
      <c r="O1075" s="811"/>
    </row>
    <row r="1076" spans="1:16" x14ac:dyDescent="0.25">
      <c r="A1076" s="836" t="s">
        <v>1713</v>
      </c>
      <c r="B1076" s="806" t="s">
        <v>13</v>
      </c>
      <c r="C1076" s="1039" t="s">
        <v>14</v>
      </c>
      <c r="D1076" s="814">
        <v>70161</v>
      </c>
      <c r="E1076" s="808" t="s">
        <v>1695</v>
      </c>
      <c r="F1076" s="806" t="s">
        <v>27</v>
      </c>
      <c r="G1076" s="809" t="s">
        <v>266</v>
      </c>
      <c r="H1076" s="815"/>
      <c r="I1076" s="815">
        <v>250000</v>
      </c>
      <c r="J1076" s="815"/>
      <c r="K1076" s="815">
        <f t="shared" si="73"/>
        <v>250000</v>
      </c>
      <c r="L1076" s="815"/>
      <c r="M1076" s="815">
        <v>250000</v>
      </c>
      <c r="N1076" s="815"/>
      <c r="O1076" s="811"/>
    </row>
    <row r="1077" spans="1:16" x14ac:dyDescent="0.25">
      <c r="A1077" s="836" t="s">
        <v>1713</v>
      </c>
      <c r="B1077" s="806" t="s">
        <v>41</v>
      </c>
      <c r="C1077" s="1039" t="s">
        <v>28</v>
      </c>
      <c r="D1077" s="814">
        <v>70161</v>
      </c>
      <c r="E1077" s="808" t="s">
        <v>1695</v>
      </c>
      <c r="F1077" s="806" t="s">
        <v>27</v>
      </c>
      <c r="G1077" s="809" t="s">
        <v>266</v>
      </c>
      <c r="H1077" s="899">
        <v>560185695</v>
      </c>
      <c r="I1077" s="899">
        <v>250000000</v>
      </c>
      <c r="J1077" s="899">
        <v>560185695</v>
      </c>
      <c r="K1077" s="815">
        <f>M1077-L1077</f>
        <v>150000000</v>
      </c>
      <c r="L1077" s="899">
        <v>800000000</v>
      </c>
      <c r="M1077" s="899">
        <v>950000000</v>
      </c>
      <c r="N1077" s="899">
        <v>800000000</v>
      </c>
      <c r="O1077" s="811" t="s">
        <v>1963</v>
      </c>
      <c r="P1077" s="874"/>
    </row>
    <row r="1078" spans="1:16" x14ac:dyDescent="0.25">
      <c r="A1078" s="836" t="s">
        <v>1713</v>
      </c>
      <c r="B1078" s="806" t="s">
        <v>15</v>
      </c>
      <c r="C1078" s="1039" t="s">
        <v>436</v>
      </c>
      <c r="D1078" s="814">
        <v>70161</v>
      </c>
      <c r="E1078" s="808" t="s">
        <v>1695</v>
      </c>
      <c r="F1078" s="806" t="s">
        <v>27</v>
      </c>
      <c r="G1078" s="809" t="s">
        <v>266</v>
      </c>
      <c r="H1078" s="815"/>
      <c r="I1078" s="815">
        <v>325000</v>
      </c>
      <c r="J1078" s="815"/>
      <c r="K1078" s="815">
        <f t="shared" ref="K1078:K1083" si="74">M1078</f>
        <v>325000</v>
      </c>
      <c r="L1078" s="815"/>
      <c r="M1078" s="815">
        <v>325000</v>
      </c>
      <c r="N1078" s="815"/>
      <c r="O1078" s="811"/>
    </row>
    <row r="1079" spans="1:16" x14ac:dyDescent="0.25">
      <c r="A1079" s="836" t="s">
        <v>1713</v>
      </c>
      <c r="B1079" s="806" t="s">
        <v>19</v>
      </c>
      <c r="C1079" s="1039" t="s">
        <v>20</v>
      </c>
      <c r="D1079" s="814">
        <v>70161</v>
      </c>
      <c r="E1079" s="808" t="s">
        <v>1695</v>
      </c>
      <c r="F1079" s="806" t="s">
        <v>27</v>
      </c>
      <c r="G1079" s="809" t="s">
        <v>266</v>
      </c>
      <c r="H1079" s="815"/>
      <c r="I1079" s="815">
        <v>25000</v>
      </c>
      <c r="J1079" s="815"/>
      <c r="K1079" s="815">
        <f t="shared" si="74"/>
        <v>25000</v>
      </c>
      <c r="L1079" s="815"/>
      <c r="M1079" s="815">
        <v>25000</v>
      </c>
      <c r="N1079" s="815"/>
      <c r="O1079" s="811"/>
    </row>
    <row r="1080" spans="1:16" x14ac:dyDescent="0.25">
      <c r="A1080" s="836" t="s">
        <v>1713</v>
      </c>
      <c r="B1080" s="806" t="s">
        <v>22</v>
      </c>
      <c r="C1080" s="1039" t="s">
        <v>23</v>
      </c>
      <c r="D1080" s="814">
        <v>70161</v>
      </c>
      <c r="E1080" s="808" t="s">
        <v>1695</v>
      </c>
      <c r="F1080" s="806" t="s">
        <v>27</v>
      </c>
      <c r="G1080" s="809" t="s">
        <v>266</v>
      </c>
      <c r="H1080" s="815"/>
      <c r="I1080" s="815">
        <v>300000</v>
      </c>
      <c r="J1080" s="815"/>
      <c r="K1080" s="815">
        <f t="shared" si="74"/>
        <v>300000</v>
      </c>
      <c r="L1080" s="815"/>
      <c r="M1080" s="815">
        <v>300000</v>
      </c>
      <c r="N1080" s="815"/>
      <c r="O1080" s="811"/>
    </row>
    <row r="1081" spans="1:16" x14ac:dyDescent="0.25">
      <c r="A1081" s="836" t="s">
        <v>1713</v>
      </c>
      <c r="B1081" s="806" t="s">
        <v>37</v>
      </c>
      <c r="C1081" s="1039" t="s">
        <v>38</v>
      </c>
      <c r="D1081" s="814">
        <v>70161</v>
      </c>
      <c r="E1081" s="808" t="s">
        <v>1695</v>
      </c>
      <c r="F1081" s="806" t="s">
        <v>27</v>
      </c>
      <c r="G1081" s="809" t="s">
        <v>266</v>
      </c>
      <c r="H1081" s="815"/>
      <c r="I1081" s="815">
        <v>200000</v>
      </c>
      <c r="J1081" s="815"/>
      <c r="K1081" s="815">
        <f t="shared" si="74"/>
        <v>200000</v>
      </c>
      <c r="L1081" s="815"/>
      <c r="M1081" s="815">
        <v>200000</v>
      </c>
      <c r="N1081" s="815"/>
      <c r="O1081" s="811"/>
    </row>
    <row r="1082" spans="1:16" x14ac:dyDescent="0.25">
      <c r="A1082" s="836" t="s">
        <v>1713</v>
      </c>
      <c r="B1082" s="806" t="s">
        <v>376</v>
      </c>
      <c r="C1082" s="1039" t="s">
        <v>377</v>
      </c>
      <c r="D1082" s="814">
        <v>70161</v>
      </c>
      <c r="E1082" s="808" t="s">
        <v>1695</v>
      </c>
      <c r="F1082" s="806" t="s">
        <v>27</v>
      </c>
      <c r="G1082" s="809" t="s">
        <v>266</v>
      </c>
      <c r="H1082" s="815"/>
      <c r="I1082" s="815">
        <v>25000</v>
      </c>
      <c r="J1082" s="815"/>
      <c r="K1082" s="815">
        <f t="shared" si="74"/>
        <v>25000</v>
      </c>
      <c r="L1082" s="815"/>
      <c r="M1082" s="815">
        <v>25000</v>
      </c>
      <c r="N1082" s="815"/>
      <c r="O1082" s="811"/>
    </row>
    <row r="1083" spans="1:16" s="816" customFormat="1" x14ac:dyDescent="0.25">
      <c r="A1083" s="836" t="s">
        <v>1713</v>
      </c>
      <c r="B1083" s="806" t="s">
        <v>81</v>
      </c>
      <c r="C1083" s="1039" t="s">
        <v>82</v>
      </c>
      <c r="D1083" s="814">
        <v>70161</v>
      </c>
      <c r="E1083" s="808" t="s">
        <v>1695</v>
      </c>
      <c r="F1083" s="806" t="s">
        <v>27</v>
      </c>
      <c r="G1083" s="809" t="s">
        <v>266</v>
      </c>
      <c r="H1083" s="815"/>
      <c r="I1083" s="815">
        <v>1000000</v>
      </c>
      <c r="J1083" s="815"/>
      <c r="K1083" s="815">
        <f t="shared" si="74"/>
        <v>1000000</v>
      </c>
      <c r="L1083" s="815"/>
      <c r="M1083" s="815">
        <v>1000000</v>
      </c>
      <c r="N1083" s="815"/>
      <c r="O1083" s="811"/>
    </row>
    <row r="1084" spans="1:16" x14ac:dyDescent="0.25">
      <c r="A1084" s="836" t="s">
        <v>1713</v>
      </c>
      <c r="B1084" s="838"/>
      <c r="C1084" s="968" t="s">
        <v>312</v>
      </c>
      <c r="D1084" s="839"/>
      <c r="E1084" s="840"/>
      <c r="F1084" s="838"/>
      <c r="G1084" s="838"/>
      <c r="H1084" s="821">
        <f t="shared" ref="H1084:M1084" si="75">SUM(H1070:H1083)</f>
        <v>563060695</v>
      </c>
      <c r="I1084" s="821">
        <f t="shared" si="75"/>
        <v>260500000</v>
      </c>
      <c r="J1084" s="821">
        <f t="shared" si="75"/>
        <v>563060695</v>
      </c>
      <c r="K1084" s="821">
        <f t="shared" si="75"/>
        <v>162000000</v>
      </c>
      <c r="L1084" s="821">
        <f t="shared" si="75"/>
        <v>800000000</v>
      </c>
      <c r="M1084" s="821">
        <f t="shared" si="75"/>
        <v>962000000</v>
      </c>
      <c r="N1084" s="821"/>
      <c r="O1084" s="822"/>
    </row>
    <row r="1085" spans="1:16" x14ac:dyDescent="0.25">
      <c r="A1085" s="836"/>
      <c r="C1085" s="970"/>
      <c r="H1085" s="826"/>
      <c r="I1085" s="826"/>
      <c r="J1085" s="826"/>
      <c r="K1085" s="826"/>
      <c r="L1085" s="826"/>
      <c r="M1085" s="826"/>
      <c r="N1085" s="826"/>
      <c r="O1085" s="827"/>
    </row>
    <row r="1086" spans="1:16" x14ac:dyDescent="0.25">
      <c r="A1086" s="836"/>
      <c r="C1086" s="970"/>
      <c r="H1086" s="826"/>
      <c r="I1086" s="826"/>
      <c r="J1086" s="826"/>
      <c r="K1086" s="826"/>
      <c r="L1086" s="826"/>
      <c r="M1086" s="826"/>
      <c r="N1086" s="826"/>
      <c r="O1086" s="827"/>
    </row>
    <row r="1087" spans="1:16" x14ac:dyDescent="0.25">
      <c r="B1087" s="1127" t="s">
        <v>1396</v>
      </c>
      <c r="C1087" s="1127"/>
      <c r="D1087" s="1127"/>
      <c r="E1087" s="1127"/>
      <c r="F1087" s="1127"/>
      <c r="G1087" s="1127"/>
      <c r="H1087" s="1127"/>
      <c r="I1087" s="1127"/>
      <c r="J1087" s="1127"/>
      <c r="K1087" s="1127"/>
      <c r="L1087" s="1127"/>
      <c r="M1087" s="1127"/>
      <c r="N1087" s="1127"/>
      <c r="O1087" s="1127"/>
    </row>
    <row r="1088" spans="1:16" x14ac:dyDescent="0.25">
      <c r="B1088" s="854" t="s">
        <v>1593</v>
      </c>
      <c r="C1088" s="1041"/>
      <c r="D1088" s="855"/>
      <c r="E1088" s="855"/>
      <c r="F1088" s="855"/>
      <c r="G1088" s="855"/>
      <c r="H1088" s="856"/>
      <c r="I1088" s="856"/>
      <c r="J1088" s="856"/>
      <c r="K1088" s="856"/>
      <c r="L1088" s="856"/>
      <c r="M1088" s="856"/>
      <c r="N1088" s="856"/>
      <c r="O1088" s="857"/>
    </row>
    <row r="1089" spans="1:16" s="800" customFormat="1" ht="45" x14ac:dyDescent="0.25">
      <c r="B1089" s="1122" t="s">
        <v>971</v>
      </c>
      <c r="C1089" s="1085" t="s">
        <v>939</v>
      </c>
      <c r="D1089" s="1085" t="s">
        <v>1025</v>
      </c>
      <c r="E1089" s="1124" t="s">
        <v>1026</v>
      </c>
      <c r="F1089" s="1085" t="s">
        <v>1027</v>
      </c>
      <c r="G1089" s="1120" t="s">
        <v>1028</v>
      </c>
      <c r="H1089" s="801" t="s">
        <v>1868</v>
      </c>
      <c r="I1089" s="802" t="s">
        <v>1839</v>
      </c>
      <c r="J1089" s="801" t="s">
        <v>1868</v>
      </c>
      <c r="K1089" s="1128" t="s">
        <v>1957</v>
      </c>
      <c r="L1089" s="1128" t="s">
        <v>1956</v>
      </c>
      <c r="M1089" s="802" t="s">
        <v>1905</v>
      </c>
      <c r="N1089" s="1128" t="s">
        <v>1825</v>
      </c>
      <c r="O1089" s="835" t="s">
        <v>1856</v>
      </c>
    </row>
    <row r="1090" spans="1:16" s="800" customFormat="1" x14ac:dyDescent="0.25">
      <c r="B1090" s="1123"/>
      <c r="C1090" s="1086"/>
      <c r="D1090" s="1086"/>
      <c r="E1090" s="1125"/>
      <c r="F1090" s="1086"/>
      <c r="G1090" s="1121"/>
      <c r="H1090" s="803"/>
      <c r="I1090" s="803" t="s">
        <v>940</v>
      </c>
      <c r="J1090" s="803"/>
      <c r="K1090" s="1129"/>
      <c r="L1090" s="1129"/>
      <c r="M1090" s="803" t="s">
        <v>940</v>
      </c>
      <c r="N1090" s="1129"/>
      <c r="O1090" s="804"/>
    </row>
    <row r="1091" spans="1:16" x14ac:dyDescent="0.25">
      <c r="A1091" s="836" t="s">
        <v>328</v>
      </c>
      <c r="B1091" s="806" t="s">
        <v>24</v>
      </c>
      <c r="C1091" s="966" t="s">
        <v>290</v>
      </c>
      <c r="D1091" s="807" t="s">
        <v>1</v>
      </c>
      <c r="E1091" s="883">
        <v>0</v>
      </c>
      <c r="F1091" s="806">
        <v>23540000</v>
      </c>
      <c r="G1091" s="809" t="s">
        <v>266</v>
      </c>
      <c r="H1091" s="810">
        <v>36625479</v>
      </c>
      <c r="I1091" s="810">
        <v>117796850</v>
      </c>
      <c r="J1091" s="810">
        <v>36625479</v>
      </c>
      <c r="K1091" s="810">
        <f>M1091</f>
        <v>97796850</v>
      </c>
      <c r="L1091" s="810"/>
      <c r="M1091" s="810">
        <f>117796850-20000000</f>
        <v>97796850</v>
      </c>
      <c r="N1091" s="810"/>
      <c r="O1091" s="885"/>
    </row>
    <row r="1092" spans="1:16" x14ac:dyDescent="0.25">
      <c r="A1092" s="836" t="s">
        <v>328</v>
      </c>
      <c r="B1092" s="809" t="s">
        <v>25</v>
      </c>
      <c r="C1092" s="1039" t="s">
        <v>59</v>
      </c>
      <c r="D1092" s="807" t="s">
        <v>1809</v>
      </c>
      <c r="E1092" s="883">
        <v>0</v>
      </c>
      <c r="F1092" s="806">
        <v>23540000</v>
      </c>
      <c r="G1092" s="809" t="s">
        <v>266</v>
      </c>
      <c r="H1092" s="815"/>
      <c r="I1092" s="815">
        <v>2400000</v>
      </c>
      <c r="J1092" s="815"/>
      <c r="K1092" s="815">
        <f>M1092</f>
        <v>2400000</v>
      </c>
      <c r="L1092" s="815"/>
      <c r="M1092" s="815">
        <v>2400000</v>
      </c>
      <c r="N1092" s="815"/>
      <c r="O1092" s="811"/>
    </row>
    <row r="1093" spans="1:16" x14ac:dyDescent="0.25">
      <c r="A1093" s="836" t="s">
        <v>328</v>
      </c>
      <c r="B1093" s="806" t="s">
        <v>2</v>
      </c>
      <c r="C1093" s="1039" t="s">
        <v>60</v>
      </c>
      <c r="D1093" s="807" t="s">
        <v>1809</v>
      </c>
      <c r="E1093" s="883">
        <v>0</v>
      </c>
      <c r="F1093" s="806">
        <v>23540000</v>
      </c>
      <c r="G1093" s="809" t="s">
        <v>266</v>
      </c>
      <c r="H1093" s="815"/>
      <c r="I1093" s="815">
        <v>400000</v>
      </c>
      <c r="J1093" s="815"/>
      <c r="K1093" s="815">
        <f t="shared" ref="K1093:K1108" si="76">M1093</f>
        <v>400000</v>
      </c>
      <c r="L1093" s="815"/>
      <c r="M1093" s="815">
        <v>400000</v>
      </c>
      <c r="N1093" s="815"/>
      <c r="O1093" s="811"/>
    </row>
    <row r="1094" spans="1:16" x14ac:dyDescent="0.25">
      <c r="A1094" s="836" t="s">
        <v>328</v>
      </c>
      <c r="B1094" s="806" t="s">
        <v>3</v>
      </c>
      <c r="C1094" s="1039" t="s">
        <v>4</v>
      </c>
      <c r="D1094" s="807" t="s">
        <v>1809</v>
      </c>
      <c r="E1094" s="883">
        <v>0</v>
      </c>
      <c r="F1094" s="806">
        <v>23540000</v>
      </c>
      <c r="G1094" s="809" t="s">
        <v>266</v>
      </c>
      <c r="H1094" s="815"/>
      <c r="I1094" s="815">
        <v>3000000</v>
      </c>
      <c r="J1094" s="815"/>
      <c r="K1094" s="815">
        <f t="shared" si="76"/>
        <v>2000000</v>
      </c>
      <c r="L1094" s="815"/>
      <c r="M1094" s="815">
        <v>2000000</v>
      </c>
      <c r="N1094" s="815"/>
      <c r="O1094" s="811"/>
    </row>
    <row r="1095" spans="1:16" x14ac:dyDescent="0.25">
      <c r="A1095" s="836" t="s">
        <v>328</v>
      </c>
      <c r="B1095" s="806" t="s">
        <v>85</v>
      </c>
      <c r="C1095" s="1039" t="s">
        <v>86</v>
      </c>
      <c r="D1095" s="807" t="s">
        <v>1809</v>
      </c>
      <c r="E1095" s="883">
        <v>0</v>
      </c>
      <c r="F1095" s="806">
        <v>23540000</v>
      </c>
      <c r="G1095" s="809" t="s">
        <v>266</v>
      </c>
      <c r="H1095" s="815"/>
      <c r="I1095" s="815">
        <v>300000</v>
      </c>
      <c r="J1095" s="815"/>
      <c r="K1095" s="815">
        <f t="shared" si="76"/>
        <v>300000</v>
      </c>
      <c r="L1095" s="815"/>
      <c r="M1095" s="815">
        <v>300000</v>
      </c>
      <c r="N1095" s="815"/>
      <c r="O1095" s="811"/>
    </row>
    <row r="1096" spans="1:16" x14ac:dyDescent="0.25">
      <c r="A1096" s="836" t="s">
        <v>328</v>
      </c>
      <c r="B1096" s="806" t="s">
        <v>52</v>
      </c>
      <c r="C1096" s="1039" t="s">
        <v>53</v>
      </c>
      <c r="D1096" s="807" t="s">
        <v>1809</v>
      </c>
      <c r="E1096" s="883">
        <v>0</v>
      </c>
      <c r="F1096" s="806">
        <v>23540000</v>
      </c>
      <c r="G1096" s="809" t="s">
        <v>266</v>
      </c>
      <c r="H1096" s="815">
        <v>1000000</v>
      </c>
      <c r="I1096" s="815">
        <v>4100000</v>
      </c>
      <c r="J1096" s="815">
        <v>1000000</v>
      </c>
      <c r="K1096" s="815">
        <f t="shared" si="76"/>
        <v>4100000</v>
      </c>
      <c r="L1096" s="815"/>
      <c r="M1096" s="815">
        <v>4100000</v>
      </c>
      <c r="N1096" s="815"/>
      <c r="O1096" s="811"/>
    </row>
    <row r="1097" spans="1:16" x14ac:dyDescent="0.25">
      <c r="A1097" s="836" t="s">
        <v>328</v>
      </c>
      <c r="B1097" s="806" t="s">
        <v>136</v>
      </c>
      <c r="C1097" s="1039" t="s">
        <v>137</v>
      </c>
      <c r="D1097" s="807" t="s">
        <v>1809</v>
      </c>
      <c r="E1097" s="883">
        <v>0</v>
      </c>
      <c r="F1097" s="806">
        <v>23540000</v>
      </c>
      <c r="G1097" s="809" t="s">
        <v>266</v>
      </c>
      <c r="H1097" s="815"/>
      <c r="I1097" s="815">
        <v>200000</v>
      </c>
      <c r="J1097" s="815"/>
      <c r="K1097" s="815">
        <f t="shared" si="76"/>
        <v>200000</v>
      </c>
      <c r="L1097" s="815"/>
      <c r="M1097" s="815">
        <v>200000</v>
      </c>
      <c r="N1097" s="815"/>
      <c r="O1097" s="811"/>
    </row>
    <row r="1098" spans="1:16" s="816" customFormat="1" x14ac:dyDescent="0.25">
      <c r="A1098" s="836" t="s">
        <v>328</v>
      </c>
      <c r="B1098" s="806" t="s">
        <v>5</v>
      </c>
      <c r="C1098" s="1039" t="s">
        <v>6</v>
      </c>
      <c r="D1098" s="807" t="s">
        <v>1809</v>
      </c>
      <c r="E1098" s="883">
        <v>0</v>
      </c>
      <c r="F1098" s="806">
        <v>23540000</v>
      </c>
      <c r="G1098" s="809" t="s">
        <v>266</v>
      </c>
      <c r="H1098" s="815"/>
      <c r="I1098" s="815">
        <v>200000</v>
      </c>
      <c r="J1098" s="815"/>
      <c r="K1098" s="815">
        <f t="shared" si="76"/>
        <v>200000</v>
      </c>
      <c r="L1098" s="815"/>
      <c r="M1098" s="815">
        <v>200000</v>
      </c>
      <c r="N1098" s="815"/>
      <c r="O1098" s="811"/>
    </row>
    <row r="1099" spans="1:16" ht="30" x14ac:dyDescent="0.25">
      <c r="A1099" s="836" t="s">
        <v>328</v>
      </c>
      <c r="B1099" s="806" t="s">
        <v>73</v>
      </c>
      <c r="C1099" s="1039" t="s">
        <v>74</v>
      </c>
      <c r="D1099" s="807" t="s">
        <v>1809</v>
      </c>
      <c r="E1099" s="883">
        <v>0</v>
      </c>
      <c r="F1099" s="806">
        <v>23540000</v>
      </c>
      <c r="G1099" s="809" t="s">
        <v>266</v>
      </c>
      <c r="H1099" s="815">
        <v>42500000</v>
      </c>
      <c r="I1099" s="815">
        <v>100000000</v>
      </c>
      <c r="J1099" s="815">
        <v>42500000</v>
      </c>
      <c r="K1099" s="922">
        <f>M1099-L1099</f>
        <v>0</v>
      </c>
      <c r="L1099" s="922">
        <v>100000000</v>
      </c>
      <c r="M1099" s="922">
        <v>100000000</v>
      </c>
      <c r="N1099" s="922">
        <v>50000000</v>
      </c>
      <c r="O1099" s="868" t="s">
        <v>1965</v>
      </c>
      <c r="P1099" s="874"/>
    </row>
    <row r="1100" spans="1:16" x14ac:dyDescent="0.25">
      <c r="A1100" s="836" t="s">
        <v>328</v>
      </c>
      <c r="B1100" s="806" t="s">
        <v>32</v>
      </c>
      <c r="C1100" s="1039" t="s">
        <v>33</v>
      </c>
      <c r="D1100" s="807" t="s">
        <v>1809</v>
      </c>
      <c r="E1100" s="883">
        <v>0</v>
      </c>
      <c r="F1100" s="806">
        <v>23540000</v>
      </c>
      <c r="G1100" s="809" t="s">
        <v>266</v>
      </c>
      <c r="H1100" s="815"/>
      <c r="I1100" s="815">
        <v>200000</v>
      </c>
      <c r="J1100" s="815"/>
      <c r="K1100" s="815">
        <f t="shared" si="76"/>
        <v>200000</v>
      </c>
      <c r="L1100" s="815"/>
      <c r="M1100" s="815">
        <v>200000</v>
      </c>
      <c r="N1100" s="815"/>
      <c r="O1100" s="811"/>
    </row>
    <row r="1101" spans="1:16" x14ac:dyDescent="0.25">
      <c r="A1101" s="836" t="s">
        <v>328</v>
      </c>
      <c r="B1101" s="806" t="s">
        <v>7</v>
      </c>
      <c r="C1101" s="1039" t="s">
        <v>8</v>
      </c>
      <c r="D1101" s="807" t="s">
        <v>1809</v>
      </c>
      <c r="E1101" s="883">
        <v>0</v>
      </c>
      <c r="F1101" s="806">
        <v>23540000</v>
      </c>
      <c r="G1101" s="809" t="s">
        <v>266</v>
      </c>
      <c r="H1101" s="815">
        <v>100000</v>
      </c>
      <c r="I1101" s="815">
        <v>400000</v>
      </c>
      <c r="J1101" s="815">
        <v>100000</v>
      </c>
      <c r="K1101" s="815">
        <f t="shared" si="76"/>
        <v>400000</v>
      </c>
      <c r="L1101" s="815"/>
      <c r="M1101" s="815">
        <v>400000</v>
      </c>
      <c r="N1101" s="815"/>
      <c r="O1101" s="811"/>
    </row>
    <row r="1102" spans="1:16" x14ac:dyDescent="0.25">
      <c r="A1102" s="836" t="s">
        <v>328</v>
      </c>
      <c r="B1102" s="806" t="s">
        <v>13</v>
      </c>
      <c r="C1102" s="1039" t="s">
        <v>14</v>
      </c>
      <c r="D1102" s="807" t="s">
        <v>1809</v>
      </c>
      <c r="E1102" s="883">
        <v>0</v>
      </c>
      <c r="F1102" s="806">
        <v>23540000</v>
      </c>
      <c r="G1102" s="809" t="s">
        <v>266</v>
      </c>
      <c r="H1102" s="815">
        <v>500000</v>
      </c>
      <c r="I1102" s="815">
        <v>1000000</v>
      </c>
      <c r="J1102" s="815">
        <v>500000</v>
      </c>
      <c r="K1102" s="815">
        <f t="shared" si="76"/>
        <v>1000000</v>
      </c>
      <c r="L1102" s="815"/>
      <c r="M1102" s="815">
        <v>1000000</v>
      </c>
      <c r="N1102" s="815"/>
      <c r="O1102" s="811"/>
    </row>
    <row r="1103" spans="1:16" x14ac:dyDescent="0.25">
      <c r="A1103" s="836" t="s">
        <v>328</v>
      </c>
      <c r="B1103" s="806" t="s">
        <v>15</v>
      </c>
      <c r="C1103" s="1039" t="s">
        <v>436</v>
      </c>
      <c r="D1103" s="807" t="s">
        <v>1809</v>
      </c>
      <c r="E1103" s="883">
        <v>0</v>
      </c>
      <c r="F1103" s="806">
        <v>23540000</v>
      </c>
      <c r="G1103" s="809" t="s">
        <v>266</v>
      </c>
      <c r="H1103" s="815">
        <v>500000</v>
      </c>
      <c r="I1103" s="815">
        <v>1000000</v>
      </c>
      <c r="J1103" s="815">
        <v>500000</v>
      </c>
      <c r="K1103" s="815">
        <f t="shared" si="76"/>
        <v>1000000</v>
      </c>
      <c r="L1103" s="815"/>
      <c r="M1103" s="815">
        <v>1000000</v>
      </c>
      <c r="N1103" s="815"/>
      <c r="O1103" s="811"/>
    </row>
    <row r="1104" spans="1:16" x14ac:dyDescent="0.25">
      <c r="A1104" s="836" t="s">
        <v>328</v>
      </c>
      <c r="B1104" s="806" t="s">
        <v>17</v>
      </c>
      <c r="C1104" s="1039" t="s">
        <v>18</v>
      </c>
      <c r="D1104" s="807" t="s">
        <v>1809</v>
      </c>
      <c r="E1104" s="883">
        <v>0</v>
      </c>
      <c r="F1104" s="806">
        <v>23540000</v>
      </c>
      <c r="G1104" s="809" t="s">
        <v>266</v>
      </c>
      <c r="H1104" s="815">
        <v>400000</v>
      </c>
      <c r="I1104" s="815">
        <v>1400000</v>
      </c>
      <c r="J1104" s="815">
        <v>400000</v>
      </c>
      <c r="K1104" s="815">
        <f t="shared" si="76"/>
        <v>1400000</v>
      </c>
      <c r="L1104" s="815"/>
      <c r="M1104" s="815">
        <v>1400000</v>
      </c>
      <c r="N1104" s="815"/>
      <c r="O1104" s="811"/>
    </row>
    <row r="1105" spans="1:15" x14ac:dyDescent="0.25">
      <c r="A1105" s="836" t="s">
        <v>328</v>
      </c>
      <c r="B1105" s="806" t="s">
        <v>19</v>
      </c>
      <c r="C1105" s="1039" t="s">
        <v>20</v>
      </c>
      <c r="D1105" s="807" t="s">
        <v>1809</v>
      </c>
      <c r="E1105" s="883">
        <v>0</v>
      </c>
      <c r="F1105" s="806">
        <v>23540000</v>
      </c>
      <c r="G1105" s="809" t="s">
        <v>266</v>
      </c>
      <c r="H1105" s="815"/>
      <c r="I1105" s="815">
        <v>100000</v>
      </c>
      <c r="J1105" s="815"/>
      <c r="K1105" s="815">
        <f t="shared" si="76"/>
        <v>100000</v>
      </c>
      <c r="L1105" s="815"/>
      <c r="M1105" s="815">
        <v>100000</v>
      </c>
      <c r="N1105" s="815"/>
      <c r="O1105" s="811"/>
    </row>
    <row r="1106" spans="1:15" x14ac:dyDescent="0.25">
      <c r="A1106" s="836" t="s">
        <v>328</v>
      </c>
      <c r="B1106" s="806" t="s">
        <v>22</v>
      </c>
      <c r="C1106" s="1039" t="s">
        <v>23</v>
      </c>
      <c r="D1106" s="807" t="s">
        <v>1809</v>
      </c>
      <c r="E1106" s="883">
        <v>0</v>
      </c>
      <c r="F1106" s="806">
        <v>23540000</v>
      </c>
      <c r="G1106" s="809" t="s">
        <v>266</v>
      </c>
      <c r="H1106" s="815"/>
      <c r="I1106" s="815">
        <v>100000</v>
      </c>
      <c r="J1106" s="815"/>
      <c r="K1106" s="815">
        <f t="shared" si="76"/>
        <v>100000</v>
      </c>
      <c r="L1106" s="815"/>
      <c r="M1106" s="815">
        <v>100000</v>
      </c>
      <c r="N1106" s="815"/>
      <c r="O1106" s="811"/>
    </row>
    <row r="1107" spans="1:15" x14ac:dyDescent="0.25">
      <c r="A1107" s="836" t="s">
        <v>328</v>
      </c>
      <c r="B1107" s="806" t="s">
        <v>37</v>
      </c>
      <c r="C1107" s="1039" t="s">
        <v>38</v>
      </c>
      <c r="D1107" s="807" t="s">
        <v>1809</v>
      </c>
      <c r="E1107" s="883">
        <v>0</v>
      </c>
      <c r="F1107" s="806">
        <v>23540000</v>
      </c>
      <c r="G1107" s="809" t="s">
        <v>266</v>
      </c>
      <c r="H1107" s="815">
        <v>1000000</v>
      </c>
      <c r="I1107" s="815">
        <v>2400000</v>
      </c>
      <c r="J1107" s="815">
        <v>1000000</v>
      </c>
      <c r="K1107" s="815">
        <f t="shared" si="76"/>
        <v>1100000</v>
      </c>
      <c r="L1107" s="815"/>
      <c r="M1107" s="815">
        <v>1100000</v>
      </c>
      <c r="N1107" s="815"/>
      <c r="O1107" s="811"/>
    </row>
    <row r="1108" spans="1:15" x14ac:dyDescent="0.25">
      <c r="A1108" s="836" t="s">
        <v>328</v>
      </c>
      <c r="B1108" s="806" t="s">
        <v>99</v>
      </c>
      <c r="C1108" s="1039" t="s">
        <v>100</v>
      </c>
      <c r="D1108" s="807" t="s">
        <v>1809</v>
      </c>
      <c r="E1108" s="883">
        <v>0</v>
      </c>
      <c r="F1108" s="806">
        <v>23540000</v>
      </c>
      <c r="G1108" s="809" t="s">
        <v>266</v>
      </c>
      <c r="H1108" s="815"/>
      <c r="I1108" s="815">
        <v>800000</v>
      </c>
      <c r="J1108" s="815"/>
      <c r="K1108" s="815">
        <f t="shared" si="76"/>
        <v>800000</v>
      </c>
      <c r="L1108" s="815"/>
      <c r="M1108" s="815">
        <v>800000</v>
      </c>
      <c r="N1108" s="815"/>
      <c r="O1108" s="811"/>
    </row>
    <row r="1109" spans="1:15" ht="45" x14ac:dyDescent="0.25">
      <c r="A1109" s="836" t="s">
        <v>328</v>
      </c>
      <c r="B1109" s="806" t="s">
        <v>81</v>
      </c>
      <c r="C1109" s="1039" t="s">
        <v>82</v>
      </c>
      <c r="D1109" s="807" t="s">
        <v>1809</v>
      </c>
      <c r="E1109" s="883">
        <v>0</v>
      </c>
      <c r="F1109" s="806">
        <v>23540000</v>
      </c>
      <c r="G1109" s="809" t="s">
        <v>266</v>
      </c>
      <c r="H1109" s="815">
        <v>1810000</v>
      </c>
      <c r="I1109" s="815">
        <v>50000000</v>
      </c>
      <c r="J1109" s="815">
        <v>1810000</v>
      </c>
      <c r="K1109" s="922">
        <f>M1109-L1109</f>
        <v>0</v>
      </c>
      <c r="L1109" s="922">
        <v>30000000</v>
      </c>
      <c r="M1109" s="922">
        <v>30000000</v>
      </c>
      <c r="N1109" s="922"/>
      <c r="O1109" s="868" t="s">
        <v>1966</v>
      </c>
    </row>
    <row r="1110" spans="1:15" x14ac:dyDescent="0.25">
      <c r="A1110" s="836" t="s">
        <v>328</v>
      </c>
      <c r="B1110" s="817"/>
      <c r="C1110" s="968" t="s">
        <v>312</v>
      </c>
      <c r="D1110" s="819"/>
      <c r="E1110" s="820"/>
      <c r="F1110" s="895"/>
      <c r="G1110" s="895"/>
      <c r="H1110" s="881">
        <f>SUM(H1092:H1109)</f>
        <v>47810000</v>
      </c>
      <c r="I1110" s="821">
        <f>SUM(I1092:I1109)</f>
        <v>168000000</v>
      </c>
      <c r="J1110" s="881">
        <f>SUM(J1092:J1109)</f>
        <v>47810000</v>
      </c>
      <c r="K1110" s="881">
        <f>SUM(K1092:K1109)</f>
        <v>15700000</v>
      </c>
      <c r="L1110" s="821">
        <f>SUM(L1091:L1109)</f>
        <v>130000000</v>
      </c>
      <c r="M1110" s="821">
        <f>SUM(M1092:M1109)</f>
        <v>145700000</v>
      </c>
      <c r="N1110" s="821">
        <f>SUM(N1091:N1109)</f>
        <v>50000000</v>
      </c>
      <c r="O1110" s="822"/>
    </row>
    <row r="1111" spans="1:15" x14ac:dyDescent="0.25">
      <c r="B1111" s="823"/>
      <c r="C1111" s="970"/>
      <c r="D1111" s="824"/>
      <c r="E1111" s="825"/>
      <c r="F1111" s="896"/>
      <c r="G1111" s="896"/>
      <c r="H1111" s="901"/>
      <c r="I1111" s="901"/>
      <c r="J1111" s="901"/>
      <c r="K1111" s="901"/>
      <c r="L1111" s="826"/>
      <c r="M1111" s="826"/>
      <c r="N1111" s="826"/>
      <c r="O1111" s="827"/>
    </row>
    <row r="1112" spans="1:15" x14ac:dyDescent="0.25">
      <c r="B1112" s="823"/>
      <c r="C1112" s="970"/>
      <c r="D1112" s="824"/>
      <c r="E1112" s="825"/>
      <c r="F1112" s="896"/>
      <c r="G1112" s="896"/>
      <c r="H1112" s="901"/>
      <c r="I1112" s="901"/>
      <c r="J1112" s="901"/>
      <c r="K1112" s="901"/>
      <c r="L1112" s="826"/>
      <c r="M1112" s="826"/>
      <c r="N1112" s="826"/>
      <c r="O1112" s="827"/>
    </row>
    <row r="1113" spans="1:15" x14ac:dyDescent="0.25">
      <c r="B1113" s="1127" t="s">
        <v>1397</v>
      </c>
      <c r="C1113" s="1127"/>
      <c r="D1113" s="1127"/>
      <c r="E1113" s="1127"/>
      <c r="F1113" s="1127"/>
      <c r="G1113" s="1127"/>
      <c r="H1113" s="1127"/>
      <c r="I1113" s="1127"/>
      <c r="J1113" s="1127"/>
      <c r="K1113" s="1127"/>
      <c r="L1113" s="1127"/>
      <c r="M1113" s="1127"/>
      <c r="N1113" s="1127"/>
      <c r="O1113" s="1127"/>
    </row>
    <row r="1114" spans="1:15" x14ac:dyDescent="0.25">
      <c r="B1114" s="854" t="s">
        <v>1593</v>
      </c>
      <c r="C1114" s="1041"/>
      <c r="D1114" s="855"/>
      <c r="E1114" s="855"/>
      <c r="F1114" s="855"/>
      <c r="G1114" s="855"/>
      <c r="H1114" s="856"/>
      <c r="I1114" s="856"/>
      <c r="J1114" s="856"/>
      <c r="K1114" s="856"/>
      <c r="L1114" s="856"/>
      <c r="M1114" s="856"/>
      <c r="N1114" s="856"/>
      <c r="O1114" s="857"/>
    </row>
    <row r="1115" spans="1:15" s="800" customFormat="1" ht="45" x14ac:dyDescent="0.25">
      <c r="B1115" s="1122" t="s">
        <v>971</v>
      </c>
      <c r="C1115" s="1085" t="s">
        <v>939</v>
      </c>
      <c r="D1115" s="1085" t="s">
        <v>1025</v>
      </c>
      <c r="E1115" s="1124" t="s">
        <v>1026</v>
      </c>
      <c r="F1115" s="1085" t="s">
        <v>1027</v>
      </c>
      <c r="G1115" s="1120" t="s">
        <v>1028</v>
      </c>
      <c r="H1115" s="801" t="s">
        <v>1868</v>
      </c>
      <c r="I1115" s="802" t="s">
        <v>1839</v>
      </c>
      <c r="J1115" s="801" t="s">
        <v>1868</v>
      </c>
      <c r="K1115" s="1128" t="s">
        <v>1957</v>
      </c>
      <c r="L1115" s="1128" t="s">
        <v>1956</v>
      </c>
      <c r="M1115" s="802" t="s">
        <v>1905</v>
      </c>
      <c r="N1115" s="1128" t="s">
        <v>1825</v>
      </c>
      <c r="O1115" s="835" t="s">
        <v>1856</v>
      </c>
    </row>
    <row r="1116" spans="1:15" s="800" customFormat="1" x14ac:dyDescent="0.25">
      <c r="B1116" s="1123"/>
      <c r="C1116" s="1086"/>
      <c r="D1116" s="1086"/>
      <c r="E1116" s="1125"/>
      <c r="F1116" s="1086"/>
      <c r="G1116" s="1121"/>
      <c r="H1116" s="803"/>
      <c r="I1116" s="803" t="s">
        <v>940</v>
      </c>
      <c r="J1116" s="803"/>
      <c r="K1116" s="1129"/>
      <c r="L1116" s="1129"/>
      <c r="M1116" s="803" t="s">
        <v>940</v>
      </c>
      <c r="N1116" s="1129"/>
      <c r="O1116" s="804"/>
    </row>
    <row r="1117" spans="1:15" s="887" customFormat="1" x14ac:dyDescent="0.25">
      <c r="A1117" s="836" t="s">
        <v>328</v>
      </c>
      <c r="B1117" s="865" t="s">
        <v>325</v>
      </c>
      <c r="C1117" s="967" t="s">
        <v>507</v>
      </c>
      <c r="D1117" s="807" t="s">
        <v>1809</v>
      </c>
      <c r="E1117" s="883">
        <v>0</v>
      </c>
      <c r="F1117" s="865" t="s">
        <v>354</v>
      </c>
      <c r="G1117" s="866" t="s">
        <v>235</v>
      </c>
      <c r="H1117" s="867"/>
      <c r="I1117" s="867">
        <v>30000000</v>
      </c>
      <c r="J1117" s="867"/>
      <c r="K1117" s="867">
        <f>M1117</f>
        <v>0</v>
      </c>
      <c r="L1117" s="867"/>
      <c r="M1117" s="867">
        <v>0</v>
      </c>
      <c r="N1117" s="867"/>
      <c r="O1117" s="868"/>
    </row>
    <row r="1118" spans="1:15" s="887" customFormat="1" x14ac:dyDescent="0.25">
      <c r="A1118" s="836" t="s">
        <v>328</v>
      </c>
      <c r="B1118" s="865" t="s">
        <v>332</v>
      </c>
      <c r="C1118" s="967" t="s">
        <v>333</v>
      </c>
      <c r="D1118" s="807" t="s">
        <v>1809</v>
      </c>
      <c r="E1118" s="883">
        <v>0</v>
      </c>
      <c r="F1118" s="865" t="s">
        <v>354</v>
      </c>
      <c r="G1118" s="866" t="s">
        <v>235</v>
      </c>
      <c r="H1118" s="867"/>
      <c r="I1118" s="867">
        <v>20000000</v>
      </c>
      <c r="J1118" s="867"/>
      <c r="K1118" s="867">
        <f t="shared" ref="K1118:K1120" si="77">M1118</f>
        <v>0</v>
      </c>
      <c r="L1118" s="867"/>
      <c r="M1118" s="867">
        <v>0</v>
      </c>
      <c r="N1118" s="867"/>
      <c r="O1118" s="868"/>
    </row>
    <row r="1119" spans="1:15" s="887" customFormat="1" x14ac:dyDescent="0.25">
      <c r="A1119" s="836" t="s">
        <v>328</v>
      </c>
      <c r="B1119" s="865" t="s">
        <v>525</v>
      </c>
      <c r="C1119" s="967" t="s">
        <v>1084</v>
      </c>
      <c r="D1119" s="807" t="s">
        <v>1809</v>
      </c>
      <c r="E1119" s="883">
        <v>0</v>
      </c>
      <c r="F1119" s="865" t="s">
        <v>354</v>
      </c>
      <c r="G1119" s="866" t="s">
        <v>235</v>
      </c>
      <c r="H1119" s="867"/>
      <c r="I1119" s="867">
        <v>250000000</v>
      </c>
      <c r="J1119" s="867"/>
      <c r="K1119" s="867">
        <f t="shared" si="77"/>
        <v>100000000</v>
      </c>
      <c r="L1119" s="867"/>
      <c r="M1119" s="867">
        <v>100000000</v>
      </c>
      <c r="N1119" s="867"/>
      <c r="O1119" s="868" t="s">
        <v>2126</v>
      </c>
    </row>
    <row r="1120" spans="1:15" s="887" customFormat="1" x14ac:dyDescent="0.25">
      <c r="A1120" s="836" t="s">
        <v>328</v>
      </c>
      <c r="B1120" s="865" t="s">
        <v>469</v>
      </c>
      <c r="C1120" s="967" t="s">
        <v>162</v>
      </c>
      <c r="D1120" s="807" t="s">
        <v>1809</v>
      </c>
      <c r="E1120" s="883">
        <v>0</v>
      </c>
      <c r="F1120" s="865" t="s">
        <v>354</v>
      </c>
      <c r="G1120" s="866" t="s">
        <v>235</v>
      </c>
      <c r="H1120" s="867">
        <v>11600000</v>
      </c>
      <c r="I1120" s="867">
        <v>25000000</v>
      </c>
      <c r="J1120" s="867">
        <v>11600000</v>
      </c>
      <c r="K1120" s="867">
        <f t="shared" si="77"/>
        <v>10000000</v>
      </c>
      <c r="L1120" s="867"/>
      <c r="M1120" s="867">
        <v>10000000</v>
      </c>
      <c r="N1120" s="867"/>
      <c r="O1120" s="868"/>
    </row>
    <row r="1121" spans="1:15" s="887" customFormat="1" x14ac:dyDescent="0.25">
      <c r="A1121" s="836" t="s">
        <v>328</v>
      </c>
      <c r="B1121" s="865" t="s">
        <v>467</v>
      </c>
      <c r="C1121" s="967" t="s">
        <v>163</v>
      </c>
      <c r="D1121" s="807" t="s">
        <v>1809</v>
      </c>
      <c r="E1121" s="883">
        <v>0</v>
      </c>
      <c r="F1121" s="865" t="s">
        <v>354</v>
      </c>
      <c r="G1121" s="866" t="s">
        <v>235</v>
      </c>
      <c r="H1121" s="867"/>
      <c r="I1121" s="867">
        <v>5000000</v>
      </c>
      <c r="J1121" s="867"/>
      <c r="K1121" s="867">
        <f>M1121</f>
        <v>5000000</v>
      </c>
      <c r="L1121" s="867"/>
      <c r="M1121" s="867">
        <v>5000000</v>
      </c>
      <c r="N1121" s="867"/>
      <c r="O1121" s="868"/>
    </row>
    <row r="1122" spans="1:15" s="887" customFormat="1" x14ac:dyDescent="0.25">
      <c r="A1122" s="836" t="s">
        <v>328</v>
      </c>
      <c r="B1122" s="869"/>
      <c r="C1122" s="1042" t="s">
        <v>26</v>
      </c>
      <c r="D1122" s="869"/>
      <c r="E1122" s="870"/>
      <c r="F1122" s="869"/>
      <c r="G1122" s="871"/>
      <c r="H1122" s="872">
        <f>SUM(H1117:H1121)</f>
        <v>11600000</v>
      </c>
      <c r="I1122" s="872">
        <f>SUM(I1117:I1121)</f>
        <v>330000000</v>
      </c>
      <c r="J1122" s="872">
        <f>SUM(J1117:J1121)</f>
        <v>11600000</v>
      </c>
      <c r="K1122" s="872">
        <f>SUM(K1117:K1121)</f>
        <v>115000000</v>
      </c>
      <c r="L1122" s="872"/>
      <c r="M1122" s="872">
        <f>SUM(M1117:M1121)</f>
        <v>115000000</v>
      </c>
      <c r="N1122" s="872"/>
      <c r="O1122" s="884"/>
    </row>
    <row r="1123" spans="1:15" s="887" customFormat="1" x14ac:dyDescent="0.25">
      <c r="A1123" s="836"/>
      <c r="B1123" s="875"/>
      <c r="C1123" s="1043"/>
      <c r="D1123" s="875"/>
      <c r="E1123" s="877"/>
      <c r="F1123" s="875"/>
      <c r="G1123" s="878"/>
      <c r="H1123" s="879"/>
      <c r="I1123" s="879"/>
      <c r="J1123" s="879"/>
      <c r="K1123" s="879"/>
      <c r="L1123" s="879"/>
      <c r="M1123" s="879"/>
      <c r="N1123" s="879"/>
      <c r="O1123" s="880"/>
    </row>
    <row r="1124" spans="1:15" s="887" customFormat="1" x14ac:dyDescent="0.25">
      <c r="A1124" s="836"/>
      <c r="B1124" s="875"/>
      <c r="C1124" s="1043"/>
      <c r="D1124" s="875"/>
      <c r="E1124" s="877"/>
      <c r="F1124" s="875"/>
      <c r="G1124" s="878"/>
      <c r="H1124" s="879"/>
      <c r="I1124" s="879"/>
      <c r="J1124" s="879"/>
      <c r="K1124" s="879"/>
      <c r="L1124" s="879"/>
      <c r="M1124" s="879"/>
      <c r="N1124" s="879"/>
      <c r="O1124" s="880"/>
    </row>
    <row r="1125" spans="1:15" x14ac:dyDescent="0.25">
      <c r="B1125" s="1127" t="s">
        <v>1396</v>
      </c>
      <c r="C1125" s="1127"/>
      <c r="D1125" s="1127"/>
      <c r="E1125" s="1127"/>
      <c r="F1125" s="1127"/>
      <c r="G1125" s="1127"/>
      <c r="H1125" s="1127"/>
      <c r="I1125" s="1127"/>
      <c r="J1125" s="1127"/>
      <c r="K1125" s="1127"/>
      <c r="L1125" s="1127"/>
      <c r="M1125" s="1127"/>
      <c r="N1125" s="1127"/>
      <c r="O1125" s="1127"/>
    </row>
    <row r="1126" spans="1:15" x14ac:dyDescent="0.25">
      <c r="B1126" s="854" t="s">
        <v>1594</v>
      </c>
      <c r="C1126" s="1041"/>
      <c r="D1126" s="855"/>
      <c r="E1126" s="855"/>
      <c r="F1126" s="855"/>
      <c r="G1126" s="855"/>
      <c r="H1126" s="856"/>
      <c r="I1126" s="856"/>
      <c r="J1126" s="856"/>
      <c r="K1126" s="856"/>
      <c r="L1126" s="856"/>
      <c r="M1126" s="856"/>
      <c r="N1126" s="856"/>
      <c r="O1126" s="857"/>
    </row>
    <row r="1127" spans="1:15" s="800" customFormat="1" ht="45" x14ac:dyDescent="0.25">
      <c r="B1127" s="1122" t="s">
        <v>971</v>
      </c>
      <c r="C1127" s="1085" t="s">
        <v>939</v>
      </c>
      <c r="D1127" s="1085" t="s">
        <v>1025</v>
      </c>
      <c r="E1127" s="1124" t="s">
        <v>1026</v>
      </c>
      <c r="F1127" s="1085" t="s">
        <v>1027</v>
      </c>
      <c r="G1127" s="1120" t="s">
        <v>1028</v>
      </c>
      <c r="H1127" s="801" t="s">
        <v>1868</v>
      </c>
      <c r="I1127" s="802" t="s">
        <v>1839</v>
      </c>
      <c r="J1127" s="801" t="s">
        <v>1868</v>
      </c>
      <c r="K1127" s="1128" t="s">
        <v>1957</v>
      </c>
      <c r="L1127" s="1128" t="s">
        <v>1956</v>
      </c>
      <c r="M1127" s="802" t="s">
        <v>1905</v>
      </c>
      <c r="N1127" s="1128" t="s">
        <v>1825</v>
      </c>
      <c r="O1127" s="835" t="s">
        <v>1856</v>
      </c>
    </row>
    <row r="1128" spans="1:15" s="800" customFormat="1" x14ac:dyDescent="0.25">
      <c r="B1128" s="1123"/>
      <c r="C1128" s="1086"/>
      <c r="D1128" s="1086"/>
      <c r="E1128" s="1125"/>
      <c r="F1128" s="1086"/>
      <c r="G1128" s="1121"/>
      <c r="H1128" s="803"/>
      <c r="I1128" s="803" t="s">
        <v>940</v>
      </c>
      <c r="J1128" s="803"/>
      <c r="K1128" s="1129"/>
      <c r="L1128" s="1129"/>
      <c r="M1128" s="803" t="s">
        <v>940</v>
      </c>
      <c r="N1128" s="1129"/>
      <c r="O1128" s="804"/>
    </row>
    <row r="1129" spans="1:15" x14ac:dyDescent="0.25">
      <c r="A1129" s="836" t="s">
        <v>1812</v>
      </c>
      <c r="B1129" s="806" t="s">
        <v>24</v>
      </c>
      <c r="C1129" s="966" t="s">
        <v>290</v>
      </c>
      <c r="D1129" s="807" t="s">
        <v>1</v>
      </c>
      <c r="E1129" s="883">
        <v>0</v>
      </c>
      <c r="F1129" s="806">
        <v>23540000</v>
      </c>
      <c r="G1129" s="845" t="s">
        <v>266</v>
      </c>
      <c r="H1129" s="810">
        <v>22500000</v>
      </c>
      <c r="I1129" s="810">
        <v>61020000</v>
      </c>
      <c r="J1129" s="810">
        <v>22500000</v>
      </c>
      <c r="K1129" s="810">
        <f>M1129</f>
        <v>61020000</v>
      </c>
      <c r="L1129" s="810"/>
      <c r="M1129" s="810">
        <v>61020000</v>
      </c>
      <c r="N1129" s="810"/>
      <c r="O1129" s="885"/>
    </row>
    <row r="1130" spans="1:15" x14ac:dyDescent="0.25">
      <c r="A1130" s="836" t="s">
        <v>1812</v>
      </c>
      <c r="B1130" s="809" t="s">
        <v>25</v>
      </c>
      <c r="C1130" s="1039" t="s">
        <v>59</v>
      </c>
      <c r="D1130" s="807" t="s">
        <v>1809</v>
      </c>
      <c r="E1130" s="883">
        <v>0</v>
      </c>
      <c r="F1130" s="806">
        <v>23540000</v>
      </c>
      <c r="G1130" s="845" t="s">
        <v>266</v>
      </c>
      <c r="H1130" s="815"/>
      <c r="I1130" s="815">
        <v>225000</v>
      </c>
      <c r="J1130" s="815"/>
      <c r="K1130" s="815">
        <f>M1130</f>
        <v>75000</v>
      </c>
      <c r="L1130" s="815"/>
      <c r="M1130" s="815">
        <v>75000</v>
      </c>
      <c r="N1130" s="815"/>
      <c r="O1130" s="811"/>
    </row>
    <row r="1131" spans="1:15" x14ac:dyDescent="0.25">
      <c r="A1131" s="836" t="s">
        <v>1812</v>
      </c>
      <c r="B1131" s="806" t="s">
        <v>2</v>
      </c>
      <c r="C1131" s="1039" t="s">
        <v>60</v>
      </c>
      <c r="D1131" s="807" t="s">
        <v>1809</v>
      </c>
      <c r="E1131" s="883">
        <v>0</v>
      </c>
      <c r="F1131" s="806">
        <v>23540000</v>
      </c>
      <c r="G1131" s="845" t="s">
        <v>266</v>
      </c>
      <c r="H1131" s="815"/>
      <c r="I1131" s="815">
        <v>175000</v>
      </c>
      <c r="J1131" s="815"/>
      <c r="K1131" s="815">
        <f t="shared" ref="K1131:K1134" si="78">M1131</f>
        <v>75000</v>
      </c>
      <c r="L1131" s="815"/>
      <c r="M1131" s="815">
        <v>75000</v>
      </c>
      <c r="N1131" s="815"/>
      <c r="O1131" s="811"/>
    </row>
    <row r="1132" spans="1:15" x14ac:dyDescent="0.25">
      <c r="A1132" s="836" t="s">
        <v>1812</v>
      </c>
      <c r="B1132" s="806" t="s">
        <v>34</v>
      </c>
      <c r="C1132" s="1039" t="s">
        <v>761</v>
      </c>
      <c r="D1132" s="807" t="s">
        <v>1809</v>
      </c>
      <c r="E1132" s="883">
        <v>0</v>
      </c>
      <c r="F1132" s="806">
        <v>23540000</v>
      </c>
      <c r="G1132" s="845" t="s">
        <v>266</v>
      </c>
      <c r="H1132" s="815"/>
      <c r="I1132" s="815">
        <v>50000</v>
      </c>
      <c r="J1132" s="815"/>
      <c r="K1132" s="815">
        <f t="shared" si="78"/>
        <v>50000</v>
      </c>
      <c r="L1132" s="815"/>
      <c r="M1132" s="815">
        <v>50000</v>
      </c>
      <c r="N1132" s="815"/>
      <c r="O1132" s="811"/>
    </row>
    <row r="1133" spans="1:15" x14ac:dyDescent="0.25">
      <c r="A1133" s="836" t="s">
        <v>1812</v>
      </c>
      <c r="B1133" s="806" t="s">
        <v>47</v>
      </c>
      <c r="C1133" s="1039" t="s">
        <v>63</v>
      </c>
      <c r="D1133" s="807" t="s">
        <v>1809</v>
      </c>
      <c r="E1133" s="883">
        <v>0</v>
      </c>
      <c r="F1133" s="806">
        <v>23540000</v>
      </c>
      <c r="G1133" s="845" t="s">
        <v>266</v>
      </c>
      <c r="H1133" s="815"/>
      <c r="I1133" s="815">
        <v>90000</v>
      </c>
      <c r="J1133" s="815"/>
      <c r="K1133" s="815">
        <f t="shared" si="78"/>
        <v>90000</v>
      </c>
      <c r="L1133" s="815"/>
      <c r="M1133" s="815">
        <v>90000</v>
      </c>
      <c r="N1133" s="815"/>
      <c r="O1133" s="811"/>
    </row>
    <row r="1134" spans="1:15" x14ac:dyDescent="0.25">
      <c r="A1134" s="836" t="s">
        <v>1812</v>
      </c>
      <c r="B1134" s="806" t="s">
        <v>179</v>
      </c>
      <c r="C1134" s="1039" t="s">
        <v>180</v>
      </c>
      <c r="D1134" s="807" t="s">
        <v>1809</v>
      </c>
      <c r="E1134" s="883">
        <v>0</v>
      </c>
      <c r="F1134" s="806">
        <v>23540000</v>
      </c>
      <c r="G1134" s="845" t="s">
        <v>266</v>
      </c>
      <c r="H1134" s="815"/>
      <c r="I1134" s="815">
        <v>60000</v>
      </c>
      <c r="J1134" s="815"/>
      <c r="K1134" s="815">
        <f t="shared" si="78"/>
        <v>60000</v>
      </c>
      <c r="L1134" s="815"/>
      <c r="M1134" s="815">
        <v>60000</v>
      </c>
      <c r="N1134" s="815"/>
      <c r="O1134" s="811"/>
    </row>
    <row r="1135" spans="1:15" x14ac:dyDescent="0.25">
      <c r="A1135" s="836" t="s">
        <v>1812</v>
      </c>
      <c r="B1135" s="838"/>
      <c r="C1135" s="968" t="s">
        <v>312</v>
      </c>
      <c r="D1135" s="839"/>
      <c r="E1135" s="840"/>
      <c r="F1135" s="838"/>
      <c r="G1135" s="838"/>
      <c r="H1135" s="821">
        <v>175000</v>
      </c>
      <c r="I1135" s="821">
        <f>SUM(I1130:I1134)</f>
        <v>600000</v>
      </c>
      <c r="J1135" s="821">
        <v>175000</v>
      </c>
      <c r="K1135" s="821">
        <f>SUM(K1130:K1134)</f>
        <v>350000</v>
      </c>
      <c r="L1135" s="821"/>
      <c r="M1135" s="821">
        <f>SUM(M1130:M1134)</f>
        <v>350000</v>
      </c>
      <c r="N1135" s="821"/>
      <c r="O1135" s="822"/>
    </row>
    <row r="1136" spans="1:15" x14ac:dyDescent="0.25">
      <c r="C1136" s="970"/>
      <c r="L1136" s="826"/>
      <c r="M1136" s="826"/>
      <c r="N1136" s="826"/>
      <c r="O1136" s="827"/>
    </row>
    <row r="1137" spans="1:16" x14ac:dyDescent="0.25">
      <c r="C1137" s="970"/>
      <c r="L1137" s="826"/>
      <c r="M1137" s="826"/>
      <c r="N1137" s="826"/>
      <c r="O1137" s="827"/>
    </row>
    <row r="1138" spans="1:16" x14ac:dyDescent="0.25">
      <c r="B1138" s="1127" t="s">
        <v>1396</v>
      </c>
      <c r="C1138" s="1127"/>
      <c r="D1138" s="1127"/>
      <c r="E1138" s="1127"/>
      <c r="F1138" s="1127"/>
      <c r="G1138" s="1127"/>
      <c r="H1138" s="1127"/>
      <c r="I1138" s="1127"/>
      <c r="J1138" s="1127"/>
      <c r="K1138" s="1127"/>
      <c r="L1138" s="1127"/>
      <c r="M1138" s="1127"/>
      <c r="N1138" s="1127"/>
      <c r="O1138" s="1127"/>
    </row>
    <row r="1139" spans="1:16" x14ac:dyDescent="0.25">
      <c r="B1139" s="854" t="s">
        <v>1595</v>
      </c>
      <c r="C1139" s="1041"/>
      <c r="D1139" s="855"/>
      <c r="E1139" s="855"/>
      <c r="F1139" s="855"/>
      <c r="G1139" s="855"/>
      <c r="H1139" s="856"/>
      <c r="I1139" s="856"/>
      <c r="J1139" s="856"/>
      <c r="K1139" s="856"/>
      <c r="L1139" s="856"/>
      <c r="M1139" s="856"/>
      <c r="N1139" s="856"/>
      <c r="O1139" s="857"/>
    </row>
    <row r="1140" spans="1:16" s="800" customFormat="1" ht="45" x14ac:dyDescent="0.25">
      <c r="B1140" s="1122" t="s">
        <v>971</v>
      </c>
      <c r="C1140" s="1085" t="s">
        <v>939</v>
      </c>
      <c r="D1140" s="1085" t="s">
        <v>1025</v>
      </c>
      <c r="E1140" s="1124" t="s">
        <v>1026</v>
      </c>
      <c r="F1140" s="1085" t="s">
        <v>1027</v>
      </c>
      <c r="G1140" s="1120" t="s">
        <v>1028</v>
      </c>
      <c r="H1140" s="801" t="s">
        <v>1868</v>
      </c>
      <c r="I1140" s="802" t="s">
        <v>1839</v>
      </c>
      <c r="J1140" s="801" t="s">
        <v>1868</v>
      </c>
      <c r="K1140" s="1128" t="s">
        <v>1957</v>
      </c>
      <c r="L1140" s="1128" t="s">
        <v>1956</v>
      </c>
      <c r="M1140" s="802" t="s">
        <v>1905</v>
      </c>
      <c r="N1140" s="1128" t="s">
        <v>1825</v>
      </c>
      <c r="O1140" s="835" t="s">
        <v>1856</v>
      </c>
    </row>
    <row r="1141" spans="1:16" s="800" customFormat="1" x14ac:dyDescent="0.25">
      <c r="B1141" s="1123"/>
      <c r="C1141" s="1086"/>
      <c r="D1141" s="1086"/>
      <c r="E1141" s="1125"/>
      <c r="F1141" s="1086"/>
      <c r="G1141" s="1121"/>
      <c r="H1141" s="803"/>
      <c r="I1141" s="803" t="s">
        <v>940</v>
      </c>
      <c r="J1141" s="803"/>
      <c r="K1141" s="1129"/>
      <c r="L1141" s="1129"/>
      <c r="M1141" s="803" t="s">
        <v>940</v>
      </c>
      <c r="N1141" s="1129"/>
      <c r="O1141" s="804"/>
    </row>
    <row r="1142" spans="1:16" x14ac:dyDescent="0.25">
      <c r="A1142" s="836" t="s">
        <v>339</v>
      </c>
      <c r="B1142" s="806" t="s">
        <v>24</v>
      </c>
      <c r="C1142" s="966" t="s">
        <v>290</v>
      </c>
      <c r="D1142" s="807" t="s">
        <v>1</v>
      </c>
      <c r="E1142" s="883">
        <v>0</v>
      </c>
      <c r="F1142" s="806">
        <v>23540000</v>
      </c>
      <c r="G1142" s="809" t="s">
        <v>266</v>
      </c>
      <c r="H1142" s="810">
        <v>543490386</v>
      </c>
      <c r="I1142" s="810">
        <v>1328763200</v>
      </c>
      <c r="J1142" s="810">
        <v>543490386</v>
      </c>
      <c r="K1142" s="810">
        <f>M1142</f>
        <v>1328763200</v>
      </c>
      <c r="L1142" s="810"/>
      <c r="M1142" s="810">
        <v>1328763200</v>
      </c>
      <c r="N1142" s="810"/>
      <c r="O1142" s="885"/>
    </row>
    <row r="1143" spans="1:16" x14ac:dyDescent="0.25">
      <c r="A1143" s="836" t="s">
        <v>339</v>
      </c>
      <c r="B1143" s="809" t="s">
        <v>25</v>
      </c>
      <c r="C1143" s="1039" t="s">
        <v>59</v>
      </c>
      <c r="D1143" s="807" t="s">
        <v>149</v>
      </c>
      <c r="E1143" s="883">
        <v>0</v>
      </c>
      <c r="F1143" s="806">
        <v>23540000</v>
      </c>
      <c r="G1143" s="809" t="s">
        <v>266</v>
      </c>
      <c r="H1143" s="899">
        <v>1000000</v>
      </c>
      <c r="I1143" s="899">
        <v>3864000</v>
      </c>
      <c r="J1143" s="899">
        <v>1000000</v>
      </c>
      <c r="K1143" s="899">
        <f>M1143-L1143</f>
        <v>2864000</v>
      </c>
      <c r="L1143" s="899"/>
      <c r="M1143" s="899">
        <v>2864000</v>
      </c>
      <c r="N1143" s="899"/>
      <c r="O1143" s="847"/>
    </row>
    <row r="1144" spans="1:16" x14ac:dyDescent="0.25">
      <c r="A1144" s="836" t="s">
        <v>339</v>
      </c>
      <c r="B1144" s="806" t="s">
        <v>3</v>
      </c>
      <c r="C1144" s="1039" t="s">
        <v>4</v>
      </c>
      <c r="D1144" s="807" t="s">
        <v>149</v>
      </c>
      <c r="E1144" s="883">
        <v>0</v>
      </c>
      <c r="F1144" s="806">
        <v>23540000</v>
      </c>
      <c r="G1144" s="809" t="s">
        <v>266</v>
      </c>
      <c r="H1144" s="899">
        <v>1500000</v>
      </c>
      <c r="I1144" s="899">
        <v>5040000</v>
      </c>
      <c r="J1144" s="899">
        <v>1500000</v>
      </c>
      <c r="K1144" s="899">
        <f t="shared" ref="K1144:K1158" si="79">M1144-L1144</f>
        <v>3040000</v>
      </c>
      <c r="L1144" s="899"/>
      <c r="M1144" s="899">
        <v>3040000</v>
      </c>
      <c r="N1144" s="899"/>
      <c r="O1144" s="847"/>
    </row>
    <row r="1145" spans="1:16" x14ac:dyDescent="0.25">
      <c r="A1145" s="836" t="s">
        <v>339</v>
      </c>
      <c r="B1145" s="806" t="s">
        <v>106</v>
      </c>
      <c r="C1145" s="1039" t="s">
        <v>107</v>
      </c>
      <c r="D1145" s="807" t="s">
        <v>149</v>
      </c>
      <c r="E1145" s="883">
        <v>0</v>
      </c>
      <c r="F1145" s="806">
        <v>23540000</v>
      </c>
      <c r="G1145" s="809" t="s">
        <v>266</v>
      </c>
      <c r="H1145" s="899"/>
      <c r="I1145" s="899">
        <v>60000000</v>
      </c>
      <c r="J1145" s="899"/>
      <c r="K1145" s="899">
        <f t="shared" si="79"/>
        <v>30000000</v>
      </c>
      <c r="L1145" s="899"/>
      <c r="M1145" s="899">
        <v>30000000</v>
      </c>
      <c r="N1145" s="899"/>
      <c r="O1145" s="847"/>
    </row>
    <row r="1146" spans="1:16" x14ac:dyDescent="0.25">
      <c r="A1146" s="836" t="s">
        <v>339</v>
      </c>
      <c r="B1146" s="806" t="s">
        <v>136</v>
      </c>
      <c r="C1146" s="1039" t="s">
        <v>137</v>
      </c>
      <c r="D1146" s="807" t="s">
        <v>149</v>
      </c>
      <c r="E1146" s="883">
        <v>0</v>
      </c>
      <c r="F1146" s="806">
        <v>23540000</v>
      </c>
      <c r="G1146" s="809" t="s">
        <v>266</v>
      </c>
      <c r="H1146" s="899"/>
      <c r="I1146" s="899">
        <v>128000</v>
      </c>
      <c r="J1146" s="899"/>
      <c r="K1146" s="899">
        <f t="shared" si="79"/>
        <v>128000</v>
      </c>
      <c r="L1146" s="899"/>
      <c r="M1146" s="899">
        <v>128000</v>
      </c>
      <c r="N1146" s="899"/>
      <c r="O1146" s="847"/>
    </row>
    <row r="1147" spans="1:16" x14ac:dyDescent="0.25">
      <c r="A1147" s="836" t="s">
        <v>339</v>
      </c>
      <c r="B1147" s="806" t="s">
        <v>5</v>
      </c>
      <c r="C1147" s="1039" t="s">
        <v>6</v>
      </c>
      <c r="D1147" s="807" t="s">
        <v>149</v>
      </c>
      <c r="E1147" s="883">
        <v>0</v>
      </c>
      <c r="F1147" s="806">
        <v>23540000</v>
      </c>
      <c r="G1147" s="809" t="s">
        <v>266</v>
      </c>
      <c r="H1147" s="899"/>
      <c r="I1147" s="899">
        <v>148000</v>
      </c>
      <c r="J1147" s="899"/>
      <c r="K1147" s="899">
        <f t="shared" si="79"/>
        <v>148000</v>
      </c>
      <c r="L1147" s="899"/>
      <c r="M1147" s="899">
        <v>148000</v>
      </c>
      <c r="N1147" s="899"/>
      <c r="O1147" s="847"/>
    </row>
    <row r="1148" spans="1:16" s="887" customFormat="1" x14ac:dyDescent="0.25">
      <c r="A1148" s="917" t="s">
        <v>339</v>
      </c>
      <c r="B1148" s="934" t="s">
        <v>73</v>
      </c>
      <c r="C1148" s="967" t="s">
        <v>74</v>
      </c>
      <c r="D1148" s="865" t="s">
        <v>149</v>
      </c>
      <c r="E1148" s="883">
        <v>0</v>
      </c>
      <c r="F1148" s="934">
        <v>23540000</v>
      </c>
      <c r="G1148" s="935" t="s">
        <v>266</v>
      </c>
      <c r="H1148" s="867"/>
      <c r="I1148" s="867">
        <v>60000000</v>
      </c>
      <c r="J1148" s="867"/>
      <c r="K1148" s="867">
        <f t="shared" si="79"/>
        <v>500000</v>
      </c>
      <c r="L1148" s="867"/>
      <c r="M1148" s="867">
        <v>500000</v>
      </c>
      <c r="N1148" s="867">
        <v>30000000</v>
      </c>
      <c r="O1148" s="936"/>
      <c r="P1148" s="937"/>
    </row>
    <row r="1149" spans="1:16" s="887" customFormat="1" ht="45" x14ac:dyDescent="0.25">
      <c r="A1149" s="917" t="s">
        <v>339</v>
      </c>
      <c r="B1149" s="934" t="s">
        <v>201</v>
      </c>
      <c r="C1149" s="967" t="s">
        <v>202</v>
      </c>
      <c r="D1149" s="865" t="s">
        <v>149</v>
      </c>
      <c r="E1149" s="883">
        <v>0</v>
      </c>
      <c r="F1149" s="934">
        <v>23540000</v>
      </c>
      <c r="G1149" s="935" t="s">
        <v>266</v>
      </c>
      <c r="H1149" s="867"/>
      <c r="I1149" s="867">
        <v>50000000</v>
      </c>
      <c r="J1149" s="867"/>
      <c r="K1149" s="867">
        <f>M1149-L1149</f>
        <v>0</v>
      </c>
      <c r="L1149" s="867">
        <v>69500000</v>
      </c>
      <c r="M1149" s="867">
        <v>69500000</v>
      </c>
      <c r="N1149" s="867"/>
      <c r="O1149" s="938" t="s">
        <v>1967</v>
      </c>
    </row>
    <row r="1150" spans="1:16" s="816" customFormat="1" x14ac:dyDescent="0.25">
      <c r="A1150" s="836" t="s">
        <v>339</v>
      </c>
      <c r="B1150" s="806" t="s">
        <v>32</v>
      </c>
      <c r="C1150" s="1039" t="s">
        <v>33</v>
      </c>
      <c r="D1150" s="807" t="s">
        <v>149</v>
      </c>
      <c r="E1150" s="883">
        <v>0</v>
      </c>
      <c r="F1150" s="806">
        <v>23540000</v>
      </c>
      <c r="G1150" s="809" t="s">
        <v>266</v>
      </c>
      <c r="H1150" s="899"/>
      <c r="I1150" s="899">
        <v>200000</v>
      </c>
      <c r="J1150" s="899"/>
      <c r="K1150" s="899">
        <f t="shared" si="79"/>
        <v>200000</v>
      </c>
      <c r="L1150" s="899"/>
      <c r="M1150" s="899">
        <v>200000</v>
      </c>
      <c r="N1150" s="899"/>
      <c r="O1150" s="847"/>
    </row>
    <row r="1151" spans="1:16" x14ac:dyDescent="0.25">
      <c r="A1151" s="836" t="s">
        <v>339</v>
      </c>
      <c r="B1151" s="806" t="s">
        <v>9</v>
      </c>
      <c r="C1151" s="1039" t="s">
        <v>10</v>
      </c>
      <c r="D1151" s="807" t="s">
        <v>149</v>
      </c>
      <c r="E1151" s="883">
        <v>0</v>
      </c>
      <c r="F1151" s="806">
        <v>23540000</v>
      </c>
      <c r="G1151" s="809" t="s">
        <v>266</v>
      </c>
      <c r="H1151" s="899"/>
      <c r="I1151" s="899">
        <v>600000</v>
      </c>
      <c r="J1151" s="899"/>
      <c r="K1151" s="899">
        <f t="shared" si="79"/>
        <v>600000</v>
      </c>
      <c r="L1151" s="899"/>
      <c r="M1151" s="899">
        <v>600000</v>
      </c>
      <c r="N1151" s="899"/>
      <c r="O1151" s="847"/>
    </row>
    <row r="1152" spans="1:16" s="887" customFormat="1" x14ac:dyDescent="0.25">
      <c r="A1152" s="917" t="s">
        <v>339</v>
      </c>
      <c r="B1152" s="934" t="s">
        <v>13</v>
      </c>
      <c r="C1152" s="967" t="s">
        <v>14</v>
      </c>
      <c r="D1152" s="865" t="s">
        <v>149</v>
      </c>
      <c r="E1152" s="883">
        <v>0</v>
      </c>
      <c r="F1152" s="934">
        <v>23540000</v>
      </c>
      <c r="G1152" s="935" t="s">
        <v>266</v>
      </c>
      <c r="H1152" s="867">
        <v>9210000</v>
      </c>
      <c r="I1152" s="867">
        <v>50000000</v>
      </c>
      <c r="J1152" s="867">
        <v>9210000</v>
      </c>
      <c r="K1152" s="867">
        <f t="shared" si="79"/>
        <v>30000000</v>
      </c>
      <c r="L1152" s="867">
        <v>0</v>
      </c>
      <c r="M1152" s="867">
        <v>30000000</v>
      </c>
      <c r="N1152" s="867">
        <v>20000000</v>
      </c>
      <c r="O1152" s="936"/>
      <c r="P1152" s="923"/>
    </row>
    <row r="1153" spans="1:15" x14ac:dyDescent="0.25">
      <c r="A1153" s="836" t="s">
        <v>339</v>
      </c>
      <c r="B1153" s="806" t="s">
        <v>123</v>
      </c>
      <c r="C1153" s="1039" t="s">
        <v>124</v>
      </c>
      <c r="D1153" s="807" t="s">
        <v>149</v>
      </c>
      <c r="E1153" s="883">
        <v>0</v>
      </c>
      <c r="F1153" s="806">
        <v>23540000</v>
      </c>
      <c r="G1153" s="809" t="s">
        <v>266</v>
      </c>
      <c r="H1153" s="899"/>
      <c r="I1153" s="899">
        <v>240000</v>
      </c>
      <c r="J1153" s="899"/>
      <c r="K1153" s="899">
        <f t="shared" si="79"/>
        <v>240000</v>
      </c>
      <c r="L1153" s="899"/>
      <c r="M1153" s="899">
        <v>240000</v>
      </c>
      <c r="N1153" s="899"/>
      <c r="O1153" s="847"/>
    </row>
    <row r="1154" spans="1:15" x14ac:dyDescent="0.25">
      <c r="A1154" s="836" t="s">
        <v>339</v>
      </c>
      <c r="B1154" s="806" t="s">
        <v>35</v>
      </c>
      <c r="C1154" s="1039" t="s">
        <v>36</v>
      </c>
      <c r="D1154" s="807" t="s">
        <v>149</v>
      </c>
      <c r="E1154" s="883">
        <v>0</v>
      </c>
      <c r="F1154" s="806">
        <v>23540000</v>
      </c>
      <c r="G1154" s="809" t="s">
        <v>266</v>
      </c>
      <c r="H1154" s="899"/>
      <c r="I1154" s="899">
        <v>110000</v>
      </c>
      <c r="J1154" s="899"/>
      <c r="K1154" s="899">
        <f t="shared" si="79"/>
        <v>110000</v>
      </c>
      <c r="L1154" s="899"/>
      <c r="M1154" s="899">
        <v>110000</v>
      </c>
      <c r="N1154" s="899"/>
      <c r="O1154" s="847"/>
    </row>
    <row r="1155" spans="1:15" x14ac:dyDescent="0.25">
      <c r="A1155" s="836" t="s">
        <v>339</v>
      </c>
      <c r="B1155" s="806" t="s">
        <v>15</v>
      </c>
      <c r="C1155" s="1039" t="s">
        <v>436</v>
      </c>
      <c r="D1155" s="807" t="s">
        <v>149</v>
      </c>
      <c r="E1155" s="883">
        <v>0</v>
      </c>
      <c r="F1155" s="806">
        <v>23540000</v>
      </c>
      <c r="G1155" s="809" t="s">
        <v>266</v>
      </c>
      <c r="H1155" s="899"/>
      <c r="I1155" s="899">
        <v>220000</v>
      </c>
      <c r="J1155" s="899"/>
      <c r="K1155" s="899">
        <f t="shared" si="79"/>
        <v>220000</v>
      </c>
      <c r="L1155" s="899"/>
      <c r="M1155" s="899">
        <v>220000</v>
      </c>
      <c r="N1155" s="899"/>
      <c r="O1155" s="847"/>
    </row>
    <row r="1156" spans="1:15" x14ac:dyDescent="0.25">
      <c r="A1156" s="836" t="s">
        <v>339</v>
      </c>
      <c r="B1156" s="806" t="s">
        <v>19</v>
      </c>
      <c r="C1156" s="1039" t="s">
        <v>20</v>
      </c>
      <c r="D1156" s="807" t="s">
        <v>149</v>
      </c>
      <c r="E1156" s="883">
        <v>0</v>
      </c>
      <c r="F1156" s="806">
        <v>23540000</v>
      </c>
      <c r="G1156" s="809" t="s">
        <v>266</v>
      </c>
      <c r="H1156" s="899"/>
      <c r="I1156" s="899">
        <v>50000</v>
      </c>
      <c r="J1156" s="899"/>
      <c r="K1156" s="899">
        <f t="shared" si="79"/>
        <v>50000</v>
      </c>
      <c r="L1156" s="899"/>
      <c r="M1156" s="899">
        <v>50000</v>
      </c>
      <c r="N1156" s="899"/>
      <c r="O1156" s="847"/>
    </row>
    <row r="1157" spans="1:15" x14ac:dyDescent="0.25">
      <c r="A1157" s="836" t="s">
        <v>339</v>
      </c>
      <c r="B1157" s="806" t="s">
        <v>37</v>
      </c>
      <c r="C1157" s="1039" t="s">
        <v>38</v>
      </c>
      <c r="D1157" s="807" t="s">
        <v>149</v>
      </c>
      <c r="E1157" s="883">
        <v>0</v>
      </c>
      <c r="F1157" s="806">
        <v>23540000</v>
      </c>
      <c r="G1157" s="809" t="s">
        <v>266</v>
      </c>
      <c r="H1157" s="899">
        <v>1000000</v>
      </c>
      <c r="I1157" s="899">
        <v>2400000</v>
      </c>
      <c r="J1157" s="899">
        <v>1000000</v>
      </c>
      <c r="K1157" s="899">
        <f t="shared" si="79"/>
        <v>1400000</v>
      </c>
      <c r="L1157" s="899"/>
      <c r="M1157" s="899">
        <v>1400000</v>
      </c>
      <c r="N1157" s="899"/>
      <c r="O1157" s="847"/>
    </row>
    <row r="1158" spans="1:15" x14ac:dyDescent="0.25">
      <c r="A1158" s="836" t="s">
        <v>339</v>
      </c>
      <c r="B1158" s="806" t="s">
        <v>340</v>
      </c>
      <c r="C1158" s="1039" t="s">
        <v>341</v>
      </c>
      <c r="D1158" s="807" t="s">
        <v>149</v>
      </c>
      <c r="E1158" s="883">
        <v>0</v>
      </c>
      <c r="F1158" s="806">
        <v>23540000</v>
      </c>
      <c r="G1158" s="809" t="s">
        <v>266</v>
      </c>
      <c r="H1158" s="899"/>
      <c r="I1158" s="899">
        <v>400000000</v>
      </c>
      <c r="J1158" s="899"/>
      <c r="K1158" s="899">
        <f t="shared" si="79"/>
        <v>70000000</v>
      </c>
      <c r="L1158" s="899"/>
      <c r="M1158" s="899">
        <v>70000000</v>
      </c>
      <c r="N1158" s="899"/>
      <c r="O1158" s="847"/>
    </row>
    <row r="1159" spans="1:15" x14ac:dyDescent="0.25">
      <c r="A1159" s="836" t="s">
        <v>339</v>
      </c>
      <c r="B1159" s="817"/>
      <c r="C1159" s="968" t="s">
        <v>312</v>
      </c>
      <c r="D1159" s="819"/>
      <c r="E1159" s="820"/>
      <c r="F1159" s="895"/>
      <c r="G1159" s="895"/>
      <c r="H1159" s="939">
        <f>SUM(H1143:H1158)</f>
        <v>12710000</v>
      </c>
      <c r="I1159" s="940">
        <f>SUM(I1143:I1158)</f>
        <v>633000000</v>
      </c>
      <c r="J1159" s="939">
        <f>SUM(J1143:J1158)</f>
        <v>12710000</v>
      </c>
      <c r="K1159" s="941">
        <f>SUM(K1143:K1158)</f>
        <v>139500000</v>
      </c>
      <c r="L1159" s="940">
        <f>SUM(L1142:L1158)</f>
        <v>69500000</v>
      </c>
      <c r="M1159" s="940">
        <f>SUM(M1143:M1158)</f>
        <v>209000000</v>
      </c>
      <c r="N1159" s="940">
        <f>SUM(N1142:N1158)</f>
        <v>50000000</v>
      </c>
      <c r="O1159" s="850"/>
    </row>
    <row r="1160" spans="1:15" x14ac:dyDescent="0.25">
      <c r="A1160" s="836"/>
      <c r="B1160" s="823"/>
      <c r="C1160" s="970"/>
      <c r="D1160" s="824"/>
      <c r="E1160" s="825"/>
      <c r="F1160" s="896"/>
      <c r="G1160" s="896"/>
      <c r="H1160" s="942"/>
      <c r="I1160" s="943"/>
      <c r="J1160" s="942"/>
      <c r="K1160" s="942"/>
      <c r="L1160" s="943"/>
      <c r="M1160" s="943"/>
      <c r="N1160" s="943"/>
      <c r="O1160" s="853"/>
    </row>
    <row r="1161" spans="1:15" x14ac:dyDescent="0.25">
      <c r="A1161" s="836"/>
      <c r="B1161" s="823"/>
      <c r="C1161" s="970"/>
      <c r="D1161" s="824"/>
      <c r="E1161" s="825"/>
      <c r="F1161" s="896"/>
      <c r="G1161" s="896"/>
      <c r="H1161" s="942"/>
      <c r="I1161" s="943"/>
      <c r="J1161" s="942"/>
      <c r="K1161" s="942"/>
      <c r="L1161" s="943"/>
      <c r="M1161" s="943"/>
      <c r="N1161" s="943"/>
      <c r="O1161" s="853"/>
    </row>
    <row r="1162" spans="1:15" x14ac:dyDescent="0.25">
      <c r="B1162" s="1127" t="s">
        <v>1397</v>
      </c>
      <c r="C1162" s="1127"/>
      <c r="D1162" s="1127"/>
      <c r="E1162" s="1127"/>
      <c r="F1162" s="1127"/>
      <c r="G1162" s="1127"/>
      <c r="H1162" s="1127"/>
      <c r="I1162" s="1127"/>
      <c r="J1162" s="1127"/>
      <c r="K1162" s="1127"/>
      <c r="L1162" s="1127"/>
      <c r="M1162" s="1127"/>
      <c r="N1162" s="1127"/>
      <c r="O1162" s="1127"/>
    </row>
    <row r="1163" spans="1:15" x14ac:dyDescent="0.25">
      <c r="B1163" s="854" t="s">
        <v>1595</v>
      </c>
      <c r="C1163" s="1041"/>
      <c r="D1163" s="855"/>
      <c r="E1163" s="855"/>
      <c r="F1163" s="855"/>
      <c r="G1163" s="855"/>
      <c r="H1163" s="856"/>
      <c r="I1163" s="856"/>
      <c r="J1163" s="856"/>
      <c r="K1163" s="856"/>
      <c r="L1163" s="856"/>
      <c r="M1163" s="856"/>
      <c r="N1163" s="856"/>
      <c r="O1163" s="857"/>
    </row>
    <row r="1164" spans="1:15" s="800" customFormat="1" ht="45" x14ac:dyDescent="0.25">
      <c r="B1164" s="1122" t="s">
        <v>971</v>
      </c>
      <c r="C1164" s="1085" t="s">
        <v>939</v>
      </c>
      <c r="D1164" s="1085" t="s">
        <v>1025</v>
      </c>
      <c r="E1164" s="1124" t="s">
        <v>1026</v>
      </c>
      <c r="F1164" s="1085" t="s">
        <v>1027</v>
      </c>
      <c r="G1164" s="1120" t="s">
        <v>1028</v>
      </c>
      <c r="H1164" s="801" t="s">
        <v>1868</v>
      </c>
      <c r="I1164" s="802" t="s">
        <v>1839</v>
      </c>
      <c r="J1164" s="801" t="s">
        <v>1868</v>
      </c>
      <c r="K1164" s="1128" t="s">
        <v>1957</v>
      </c>
      <c r="L1164" s="1128" t="s">
        <v>1956</v>
      </c>
      <c r="M1164" s="802" t="s">
        <v>1905</v>
      </c>
      <c r="N1164" s="1128" t="s">
        <v>1825</v>
      </c>
      <c r="O1164" s="835" t="s">
        <v>1856</v>
      </c>
    </row>
    <row r="1165" spans="1:15" s="800" customFormat="1" x14ac:dyDescent="0.25">
      <c r="B1165" s="1123"/>
      <c r="C1165" s="1086"/>
      <c r="D1165" s="1086"/>
      <c r="E1165" s="1125"/>
      <c r="F1165" s="1086"/>
      <c r="G1165" s="1121"/>
      <c r="H1165" s="803"/>
      <c r="I1165" s="803" t="s">
        <v>940</v>
      </c>
      <c r="J1165" s="803"/>
      <c r="K1165" s="1129"/>
      <c r="L1165" s="1129"/>
      <c r="M1165" s="803" t="s">
        <v>940</v>
      </c>
      <c r="N1165" s="1129"/>
      <c r="O1165" s="804"/>
    </row>
    <row r="1166" spans="1:15" s="947" customFormat="1" x14ac:dyDescent="0.25">
      <c r="A1166" s="944" t="s">
        <v>339</v>
      </c>
      <c r="B1166" s="807" t="s">
        <v>342</v>
      </c>
      <c r="C1166" s="1039" t="s">
        <v>509</v>
      </c>
      <c r="D1166" s="807" t="s">
        <v>149</v>
      </c>
      <c r="E1166" s="945">
        <v>0</v>
      </c>
      <c r="F1166" s="814" t="s">
        <v>27</v>
      </c>
      <c r="G1166" s="946" t="s">
        <v>235</v>
      </c>
      <c r="H1166" s="846"/>
      <c r="I1166" s="846">
        <v>20000000</v>
      </c>
      <c r="J1166" s="846"/>
      <c r="K1166" s="846">
        <f>M1166-L1166</f>
        <v>20000000</v>
      </c>
      <c r="L1166" s="846"/>
      <c r="M1166" s="846">
        <v>20000000</v>
      </c>
      <c r="N1166" s="846"/>
      <c r="O1166" s="811"/>
    </row>
    <row r="1167" spans="1:15" s="947" customFormat="1" x14ac:dyDescent="0.25">
      <c r="A1167" s="944" t="s">
        <v>339</v>
      </c>
      <c r="B1167" s="807" t="s">
        <v>1064</v>
      </c>
      <c r="C1167" s="1039" t="s">
        <v>343</v>
      </c>
      <c r="D1167" s="807" t="s">
        <v>149</v>
      </c>
      <c r="E1167" s="945">
        <v>0</v>
      </c>
      <c r="F1167" s="814" t="s">
        <v>27</v>
      </c>
      <c r="G1167" s="946" t="s">
        <v>235</v>
      </c>
      <c r="H1167" s="846"/>
      <c r="I1167" s="846">
        <v>10000000</v>
      </c>
      <c r="J1167" s="846"/>
      <c r="K1167" s="846">
        <f t="shared" ref="K1167:K1178" si="80">M1167-L1167</f>
        <v>100000000</v>
      </c>
      <c r="L1167" s="846"/>
      <c r="M1167" s="846">
        <v>100000000</v>
      </c>
      <c r="N1167" s="846"/>
      <c r="O1167" s="811"/>
    </row>
    <row r="1168" spans="1:15" s="947" customFormat="1" x14ac:dyDescent="0.25">
      <c r="A1168" s="944" t="s">
        <v>339</v>
      </c>
      <c r="B1168" s="807" t="s">
        <v>458</v>
      </c>
      <c r="C1168" s="1039" t="s">
        <v>251</v>
      </c>
      <c r="D1168" s="807" t="s">
        <v>149</v>
      </c>
      <c r="E1168" s="945">
        <v>0</v>
      </c>
      <c r="F1168" s="814" t="s">
        <v>27</v>
      </c>
      <c r="G1168" s="946" t="s">
        <v>235</v>
      </c>
      <c r="H1168" s="846"/>
      <c r="I1168" s="846">
        <v>40000000</v>
      </c>
      <c r="J1168" s="846"/>
      <c r="K1168" s="846">
        <f t="shared" si="80"/>
        <v>0</v>
      </c>
      <c r="L1168" s="846"/>
      <c r="M1168" s="846">
        <v>0</v>
      </c>
      <c r="N1168" s="846"/>
      <c r="O1168" s="811"/>
    </row>
    <row r="1169" spans="1:16" s="947" customFormat="1" x14ac:dyDescent="0.25">
      <c r="A1169" s="944" t="s">
        <v>339</v>
      </c>
      <c r="B1169" s="807" t="s">
        <v>1063</v>
      </c>
      <c r="C1169" s="1039" t="s">
        <v>1037</v>
      </c>
      <c r="D1169" s="807" t="s">
        <v>149</v>
      </c>
      <c r="E1169" s="945">
        <v>0</v>
      </c>
      <c r="F1169" s="814" t="s">
        <v>27</v>
      </c>
      <c r="G1169" s="946" t="s">
        <v>235</v>
      </c>
      <c r="H1169" s="846"/>
      <c r="I1169" s="846">
        <v>100000000</v>
      </c>
      <c r="J1169" s="846"/>
      <c r="K1169" s="846">
        <f t="shared" si="80"/>
        <v>50000000</v>
      </c>
      <c r="L1169" s="846"/>
      <c r="M1169" s="846">
        <v>50000000</v>
      </c>
      <c r="N1169" s="846"/>
      <c r="O1169" s="811"/>
    </row>
    <row r="1170" spans="1:16" s="947" customFormat="1" x14ac:dyDescent="0.25">
      <c r="A1170" s="944" t="s">
        <v>339</v>
      </c>
      <c r="B1170" s="807" t="s">
        <v>1091</v>
      </c>
      <c r="C1170" s="1039" t="s">
        <v>1085</v>
      </c>
      <c r="D1170" s="807" t="s">
        <v>149</v>
      </c>
      <c r="E1170" s="945">
        <v>0</v>
      </c>
      <c r="F1170" s="814" t="s">
        <v>27</v>
      </c>
      <c r="G1170" s="946" t="s">
        <v>235</v>
      </c>
      <c r="H1170" s="846"/>
      <c r="I1170" s="846">
        <v>50000000</v>
      </c>
      <c r="J1170" s="846"/>
      <c r="K1170" s="846">
        <f t="shared" si="80"/>
        <v>30000000</v>
      </c>
      <c r="L1170" s="846"/>
      <c r="M1170" s="846">
        <v>30000000</v>
      </c>
      <c r="N1170" s="846"/>
      <c r="O1170" s="811"/>
    </row>
    <row r="1171" spans="1:16" s="947" customFormat="1" x14ac:dyDescent="0.25">
      <c r="A1171" s="944" t="s">
        <v>339</v>
      </c>
      <c r="B1171" s="807" t="s">
        <v>692</v>
      </c>
      <c r="C1171" s="1039" t="s">
        <v>691</v>
      </c>
      <c r="D1171" s="807" t="s">
        <v>149</v>
      </c>
      <c r="E1171" s="945">
        <v>0</v>
      </c>
      <c r="F1171" s="814" t="s">
        <v>27</v>
      </c>
      <c r="G1171" s="946" t="s">
        <v>235</v>
      </c>
      <c r="H1171" s="846">
        <v>6946000</v>
      </c>
      <c r="I1171" s="846">
        <v>70000000</v>
      </c>
      <c r="J1171" s="846">
        <v>6946000</v>
      </c>
      <c r="K1171" s="846">
        <f t="shared" si="80"/>
        <v>70000000</v>
      </c>
      <c r="L1171" s="846"/>
      <c r="M1171" s="846">
        <v>70000000</v>
      </c>
      <c r="N1171" s="846"/>
      <c r="O1171" s="811"/>
    </row>
    <row r="1172" spans="1:16" s="947" customFormat="1" x14ac:dyDescent="0.25">
      <c r="A1172" s="944" t="s">
        <v>339</v>
      </c>
      <c r="B1172" s="807" t="s">
        <v>244</v>
      </c>
      <c r="C1172" s="1039" t="s">
        <v>159</v>
      </c>
      <c r="D1172" s="807" t="s">
        <v>149</v>
      </c>
      <c r="E1172" s="945">
        <v>0</v>
      </c>
      <c r="F1172" s="814" t="s">
        <v>27</v>
      </c>
      <c r="G1172" s="946" t="s">
        <v>235</v>
      </c>
      <c r="H1172" s="846"/>
      <c r="I1172" s="846">
        <v>500000000</v>
      </c>
      <c r="J1172" s="846"/>
      <c r="K1172" s="846">
        <f t="shared" si="80"/>
        <v>0</v>
      </c>
      <c r="L1172" s="846"/>
      <c r="M1172" s="846">
        <v>0</v>
      </c>
      <c r="N1172" s="846"/>
      <c r="O1172" s="811"/>
    </row>
    <row r="1173" spans="1:16" s="887" customFormat="1" ht="30" x14ac:dyDescent="0.25">
      <c r="A1173" s="917" t="s">
        <v>339</v>
      </c>
      <c r="B1173" s="865" t="s">
        <v>489</v>
      </c>
      <c r="C1173" s="967" t="s">
        <v>977</v>
      </c>
      <c r="D1173" s="865" t="s">
        <v>149</v>
      </c>
      <c r="E1173" s="883">
        <v>0</v>
      </c>
      <c r="F1173" s="863" t="s">
        <v>27</v>
      </c>
      <c r="G1173" s="866" t="s">
        <v>235</v>
      </c>
      <c r="H1173" s="867"/>
      <c r="I1173" s="867">
        <v>200000000</v>
      </c>
      <c r="J1173" s="867"/>
      <c r="K1173" s="846">
        <f t="shared" si="80"/>
        <v>0</v>
      </c>
      <c r="L1173" s="867">
        <v>200000000</v>
      </c>
      <c r="M1173" s="867">
        <v>200000000</v>
      </c>
      <c r="N1173" s="867">
        <v>200000000</v>
      </c>
      <c r="O1173" s="868" t="s">
        <v>1968</v>
      </c>
      <c r="P1173" s="923"/>
    </row>
    <row r="1174" spans="1:16" s="947" customFormat="1" x14ac:dyDescent="0.25">
      <c r="A1174" s="944" t="s">
        <v>339</v>
      </c>
      <c r="B1174" s="807" t="s">
        <v>522</v>
      </c>
      <c r="C1174" s="1039" t="s">
        <v>241</v>
      </c>
      <c r="D1174" s="807" t="s">
        <v>149</v>
      </c>
      <c r="E1174" s="945">
        <v>0</v>
      </c>
      <c r="F1174" s="814" t="s">
        <v>27</v>
      </c>
      <c r="G1174" s="946" t="s">
        <v>235</v>
      </c>
      <c r="H1174" s="846"/>
      <c r="I1174" s="846">
        <v>20000000</v>
      </c>
      <c r="J1174" s="846"/>
      <c r="K1174" s="846">
        <f t="shared" si="80"/>
        <v>20000000</v>
      </c>
      <c r="L1174" s="846"/>
      <c r="M1174" s="846">
        <v>20000000</v>
      </c>
      <c r="N1174" s="846"/>
      <c r="O1174" s="811"/>
    </row>
    <row r="1175" spans="1:16" s="947" customFormat="1" x14ac:dyDescent="0.25">
      <c r="A1175" s="944" t="s">
        <v>339</v>
      </c>
      <c r="B1175" s="807" t="s">
        <v>158</v>
      </c>
      <c r="C1175" s="1039" t="s">
        <v>366</v>
      </c>
      <c r="D1175" s="807" t="s">
        <v>149</v>
      </c>
      <c r="E1175" s="945">
        <v>0</v>
      </c>
      <c r="F1175" s="814" t="s">
        <v>27</v>
      </c>
      <c r="G1175" s="946" t="s">
        <v>235</v>
      </c>
      <c r="H1175" s="846"/>
      <c r="I1175" s="846">
        <v>3000000</v>
      </c>
      <c r="J1175" s="846"/>
      <c r="K1175" s="846">
        <f t="shared" si="80"/>
        <v>3000000</v>
      </c>
      <c r="L1175" s="846"/>
      <c r="M1175" s="846">
        <v>3000000</v>
      </c>
      <c r="N1175" s="846"/>
      <c r="O1175" s="811"/>
    </row>
    <row r="1176" spans="1:16" s="947" customFormat="1" x14ac:dyDescent="0.25">
      <c r="A1176" s="944" t="s">
        <v>339</v>
      </c>
      <c r="B1176" s="807" t="s">
        <v>467</v>
      </c>
      <c r="C1176" s="1039" t="s">
        <v>163</v>
      </c>
      <c r="D1176" s="807" t="s">
        <v>149</v>
      </c>
      <c r="E1176" s="945">
        <v>0</v>
      </c>
      <c r="F1176" s="814" t="s">
        <v>27</v>
      </c>
      <c r="G1176" s="946" t="s">
        <v>235</v>
      </c>
      <c r="H1176" s="846"/>
      <c r="I1176" s="846">
        <v>5000000</v>
      </c>
      <c r="J1176" s="846"/>
      <c r="K1176" s="846">
        <f t="shared" si="80"/>
        <v>5000000</v>
      </c>
      <c r="L1176" s="846"/>
      <c r="M1176" s="846">
        <v>5000000</v>
      </c>
      <c r="N1176" s="846"/>
      <c r="O1176" s="811"/>
    </row>
    <row r="1177" spans="1:16" s="947" customFormat="1" x14ac:dyDescent="0.25">
      <c r="A1177" s="944" t="s">
        <v>339</v>
      </c>
      <c r="B1177" s="807" t="s">
        <v>468</v>
      </c>
      <c r="C1177" s="1039" t="s">
        <v>466</v>
      </c>
      <c r="D1177" s="807" t="s">
        <v>149</v>
      </c>
      <c r="E1177" s="945">
        <v>0</v>
      </c>
      <c r="F1177" s="814" t="s">
        <v>27</v>
      </c>
      <c r="G1177" s="946" t="s">
        <v>235</v>
      </c>
      <c r="H1177" s="846">
        <v>4000000</v>
      </c>
      <c r="I1177" s="846">
        <v>20000000</v>
      </c>
      <c r="J1177" s="846">
        <v>4000000</v>
      </c>
      <c r="K1177" s="846">
        <f t="shared" si="80"/>
        <v>10000000</v>
      </c>
      <c r="L1177" s="846"/>
      <c r="M1177" s="846">
        <v>10000000</v>
      </c>
      <c r="N1177" s="846"/>
      <c r="O1177" s="811"/>
    </row>
    <row r="1178" spans="1:16" s="947" customFormat="1" x14ac:dyDescent="0.25">
      <c r="A1178" s="944" t="s">
        <v>339</v>
      </c>
      <c r="B1178" s="807" t="s">
        <v>474</v>
      </c>
      <c r="C1178" s="1039" t="s">
        <v>164</v>
      </c>
      <c r="D1178" s="807" t="s">
        <v>149</v>
      </c>
      <c r="E1178" s="945">
        <v>0</v>
      </c>
      <c r="F1178" s="814" t="s">
        <v>27</v>
      </c>
      <c r="G1178" s="946" t="s">
        <v>235</v>
      </c>
      <c r="H1178" s="846"/>
      <c r="I1178" s="846">
        <v>30000000</v>
      </c>
      <c r="J1178" s="846"/>
      <c r="K1178" s="846">
        <f t="shared" si="80"/>
        <v>30000000</v>
      </c>
      <c r="L1178" s="846"/>
      <c r="M1178" s="846">
        <v>30000000</v>
      </c>
      <c r="N1178" s="846"/>
      <c r="O1178" s="811"/>
    </row>
    <row r="1179" spans="1:16" s="947" customFormat="1" x14ac:dyDescent="0.25">
      <c r="A1179" s="944" t="s">
        <v>339</v>
      </c>
      <c r="B1179" s="819"/>
      <c r="C1179" s="968" t="s">
        <v>26</v>
      </c>
      <c r="D1179" s="819"/>
      <c r="E1179" s="820"/>
      <c r="F1179" s="819"/>
      <c r="G1179" s="948"/>
      <c r="H1179" s="796">
        <f t="shared" ref="H1179:N1179" si="81">SUM(H1166:H1178)</f>
        <v>10946000</v>
      </c>
      <c r="I1179" s="796">
        <f t="shared" si="81"/>
        <v>1068000000</v>
      </c>
      <c r="J1179" s="796">
        <f t="shared" si="81"/>
        <v>10946000</v>
      </c>
      <c r="K1179" s="796">
        <f t="shared" si="81"/>
        <v>338000000</v>
      </c>
      <c r="L1179" s="796">
        <f t="shared" si="81"/>
        <v>200000000</v>
      </c>
      <c r="M1179" s="796">
        <f t="shared" si="81"/>
        <v>538000000</v>
      </c>
      <c r="N1179" s="796">
        <f t="shared" si="81"/>
        <v>200000000</v>
      </c>
      <c r="O1179" s="822"/>
    </row>
    <row r="1180" spans="1:16" s="887" customFormat="1" x14ac:dyDescent="0.25">
      <c r="B1180" s="891"/>
      <c r="C1180" s="1043"/>
      <c r="D1180" s="891"/>
      <c r="E1180" s="892"/>
      <c r="F1180" s="891"/>
      <c r="G1180" s="893"/>
      <c r="H1180" s="894"/>
      <c r="I1180" s="894"/>
      <c r="J1180" s="894"/>
      <c r="K1180" s="894"/>
      <c r="L1180" s="879"/>
      <c r="M1180" s="879"/>
      <c r="N1180" s="879"/>
      <c r="O1180" s="880"/>
    </row>
    <row r="1181" spans="1:16" s="887" customFormat="1" x14ac:dyDescent="0.25">
      <c r="B1181" s="891"/>
      <c r="C1181" s="1043"/>
      <c r="D1181" s="891"/>
      <c r="E1181" s="892"/>
      <c r="F1181" s="891"/>
      <c r="G1181" s="893"/>
      <c r="H1181" s="894"/>
      <c r="I1181" s="894"/>
      <c r="J1181" s="894"/>
      <c r="K1181" s="894"/>
      <c r="L1181" s="879"/>
      <c r="M1181" s="879"/>
      <c r="N1181" s="879"/>
      <c r="O1181" s="880"/>
    </row>
    <row r="1182" spans="1:16" x14ac:dyDescent="0.25">
      <c r="B1182" s="1127" t="s">
        <v>1396</v>
      </c>
      <c r="C1182" s="1127"/>
      <c r="D1182" s="1127"/>
      <c r="E1182" s="1127"/>
      <c r="F1182" s="1127"/>
      <c r="G1182" s="1127"/>
      <c r="H1182" s="1127"/>
      <c r="I1182" s="1127"/>
      <c r="J1182" s="1127"/>
      <c r="K1182" s="1127"/>
      <c r="L1182" s="1127"/>
      <c r="M1182" s="1127"/>
      <c r="N1182" s="1127"/>
      <c r="O1182" s="1127"/>
    </row>
    <row r="1183" spans="1:16" x14ac:dyDescent="0.25">
      <c r="B1183" s="854" t="s">
        <v>1596</v>
      </c>
      <c r="C1183" s="1041"/>
      <c r="D1183" s="855"/>
      <c r="E1183" s="855"/>
      <c r="F1183" s="855"/>
      <c r="G1183" s="855"/>
      <c r="H1183" s="856"/>
      <c r="I1183" s="856"/>
      <c r="J1183" s="856"/>
      <c r="K1183" s="856"/>
      <c r="L1183" s="856"/>
      <c r="M1183" s="856"/>
      <c r="N1183" s="856"/>
      <c r="O1183" s="857"/>
    </row>
    <row r="1184" spans="1:16" s="800" customFormat="1" ht="45" x14ac:dyDescent="0.25">
      <c r="B1184" s="1122" t="s">
        <v>971</v>
      </c>
      <c r="C1184" s="1085" t="s">
        <v>939</v>
      </c>
      <c r="D1184" s="1085" t="s">
        <v>1025</v>
      </c>
      <c r="E1184" s="1124" t="s">
        <v>1026</v>
      </c>
      <c r="F1184" s="1085" t="s">
        <v>1027</v>
      </c>
      <c r="G1184" s="1120" t="s">
        <v>1028</v>
      </c>
      <c r="H1184" s="801" t="s">
        <v>1868</v>
      </c>
      <c r="I1184" s="802" t="s">
        <v>1839</v>
      </c>
      <c r="J1184" s="801" t="s">
        <v>1868</v>
      </c>
      <c r="K1184" s="1128" t="s">
        <v>1957</v>
      </c>
      <c r="L1184" s="1128" t="s">
        <v>1956</v>
      </c>
      <c r="M1184" s="802" t="s">
        <v>1905</v>
      </c>
      <c r="N1184" s="1128" t="s">
        <v>1825</v>
      </c>
      <c r="O1184" s="835" t="s">
        <v>1856</v>
      </c>
    </row>
    <row r="1185" spans="1:15" s="800" customFormat="1" x14ac:dyDescent="0.25">
      <c r="B1185" s="1123"/>
      <c r="C1185" s="1086"/>
      <c r="D1185" s="1086"/>
      <c r="E1185" s="1125"/>
      <c r="F1185" s="1086"/>
      <c r="G1185" s="1121"/>
      <c r="H1185" s="803"/>
      <c r="I1185" s="803" t="s">
        <v>940</v>
      </c>
      <c r="J1185" s="803"/>
      <c r="K1185" s="1129"/>
      <c r="L1185" s="1129"/>
      <c r="M1185" s="803" t="s">
        <v>940</v>
      </c>
      <c r="N1185" s="1129"/>
      <c r="O1185" s="804"/>
    </row>
    <row r="1186" spans="1:15" x14ac:dyDescent="0.25">
      <c r="A1186" s="836" t="s">
        <v>387</v>
      </c>
      <c r="B1186" s="809" t="s">
        <v>25</v>
      </c>
      <c r="C1186" s="1039" t="s">
        <v>59</v>
      </c>
      <c r="D1186" s="814" t="s">
        <v>149</v>
      </c>
      <c r="E1186" s="883">
        <v>0</v>
      </c>
      <c r="F1186" s="806" t="s">
        <v>27</v>
      </c>
      <c r="G1186" s="809" t="s">
        <v>266</v>
      </c>
      <c r="H1186" s="815"/>
      <c r="I1186" s="949">
        <v>250000</v>
      </c>
      <c r="J1186" s="815"/>
      <c r="K1186" s="815">
        <f>M1186-L1186</f>
        <v>240000</v>
      </c>
      <c r="L1186" s="815"/>
      <c r="M1186" s="815">
        <v>240000</v>
      </c>
      <c r="N1186" s="815"/>
      <c r="O1186" s="811"/>
    </row>
    <row r="1187" spans="1:15" x14ac:dyDescent="0.25">
      <c r="A1187" s="836" t="s">
        <v>387</v>
      </c>
      <c r="B1187" s="806" t="s">
        <v>3</v>
      </c>
      <c r="C1187" s="1039" t="s">
        <v>4</v>
      </c>
      <c r="D1187" s="814" t="s">
        <v>149</v>
      </c>
      <c r="E1187" s="883">
        <v>0</v>
      </c>
      <c r="F1187" s="806" t="s">
        <v>27</v>
      </c>
      <c r="G1187" s="809" t="s">
        <v>266</v>
      </c>
      <c r="H1187" s="815"/>
      <c r="I1187" s="949">
        <v>130000</v>
      </c>
      <c r="J1187" s="815"/>
      <c r="K1187" s="815">
        <f t="shared" ref="K1187:K1192" si="82">M1187-L1187</f>
        <v>30000</v>
      </c>
      <c r="L1187" s="815"/>
      <c r="M1187" s="815">
        <v>30000</v>
      </c>
      <c r="N1187" s="815"/>
      <c r="O1187" s="811"/>
    </row>
    <row r="1188" spans="1:15" x14ac:dyDescent="0.25">
      <c r="A1188" s="836" t="s">
        <v>387</v>
      </c>
      <c r="B1188" s="806" t="s">
        <v>13</v>
      </c>
      <c r="C1188" s="1039" t="s">
        <v>14</v>
      </c>
      <c r="D1188" s="814" t="s">
        <v>149</v>
      </c>
      <c r="E1188" s="883">
        <v>0</v>
      </c>
      <c r="F1188" s="806" t="s">
        <v>27</v>
      </c>
      <c r="G1188" s="809" t="s">
        <v>266</v>
      </c>
      <c r="H1188" s="815"/>
      <c r="I1188" s="949">
        <v>3000000</v>
      </c>
      <c r="J1188" s="815"/>
      <c r="K1188" s="815">
        <f t="shared" si="82"/>
        <v>3000000</v>
      </c>
      <c r="L1188" s="815"/>
      <c r="M1188" s="815">
        <v>3000000</v>
      </c>
      <c r="N1188" s="815"/>
      <c r="O1188" s="811"/>
    </row>
    <row r="1189" spans="1:15" x14ac:dyDescent="0.25">
      <c r="A1189" s="836" t="s">
        <v>387</v>
      </c>
      <c r="B1189" s="806" t="s">
        <v>123</v>
      </c>
      <c r="C1189" s="1039" t="s">
        <v>124</v>
      </c>
      <c r="D1189" s="814" t="s">
        <v>149</v>
      </c>
      <c r="E1189" s="883">
        <v>0</v>
      </c>
      <c r="F1189" s="806" t="s">
        <v>27</v>
      </c>
      <c r="G1189" s="809" t="s">
        <v>266</v>
      </c>
      <c r="H1189" s="815"/>
      <c r="I1189" s="949">
        <v>100000</v>
      </c>
      <c r="J1189" s="815"/>
      <c r="K1189" s="815">
        <f t="shared" si="82"/>
        <v>95000</v>
      </c>
      <c r="L1189" s="815"/>
      <c r="M1189" s="815">
        <v>95000</v>
      </c>
      <c r="N1189" s="815"/>
      <c r="O1189" s="811"/>
    </row>
    <row r="1190" spans="1:15" x14ac:dyDescent="0.25">
      <c r="A1190" s="836" t="s">
        <v>387</v>
      </c>
      <c r="B1190" s="806" t="s">
        <v>150</v>
      </c>
      <c r="C1190" s="1039" t="s">
        <v>151</v>
      </c>
      <c r="D1190" s="814" t="s">
        <v>149</v>
      </c>
      <c r="E1190" s="883">
        <v>0</v>
      </c>
      <c r="F1190" s="806" t="s">
        <v>27</v>
      </c>
      <c r="G1190" s="809" t="s">
        <v>737</v>
      </c>
      <c r="H1190" s="815"/>
      <c r="I1190" s="949">
        <v>100000</v>
      </c>
      <c r="J1190" s="815"/>
      <c r="K1190" s="815">
        <f t="shared" si="82"/>
        <v>100000</v>
      </c>
      <c r="L1190" s="815"/>
      <c r="M1190" s="815">
        <v>100000</v>
      </c>
      <c r="N1190" s="815"/>
      <c r="O1190" s="811"/>
    </row>
    <row r="1191" spans="1:15" x14ac:dyDescent="0.25">
      <c r="A1191" s="836" t="s">
        <v>387</v>
      </c>
      <c r="B1191" s="806" t="s">
        <v>19</v>
      </c>
      <c r="C1191" s="1039" t="s">
        <v>20</v>
      </c>
      <c r="D1191" s="814" t="s">
        <v>149</v>
      </c>
      <c r="E1191" s="883">
        <v>0</v>
      </c>
      <c r="F1191" s="806" t="s">
        <v>27</v>
      </c>
      <c r="G1191" s="809" t="s">
        <v>738</v>
      </c>
      <c r="H1191" s="815"/>
      <c r="I1191" s="949">
        <v>20000</v>
      </c>
      <c r="J1191" s="815"/>
      <c r="K1191" s="815">
        <f t="shared" si="82"/>
        <v>20000</v>
      </c>
      <c r="L1191" s="815"/>
      <c r="M1191" s="815">
        <v>20000</v>
      </c>
      <c r="N1191" s="815"/>
      <c r="O1191" s="811"/>
    </row>
    <row r="1192" spans="1:15" x14ac:dyDescent="0.25">
      <c r="A1192" s="836" t="s">
        <v>387</v>
      </c>
      <c r="B1192" s="806" t="s">
        <v>152</v>
      </c>
      <c r="C1192" s="1039" t="s">
        <v>153</v>
      </c>
      <c r="D1192" s="814" t="s">
        <v>149</v>
      </c>
      <c r="E1192" s="883">
        <v>0</v>
      </c>
      <c r="F1192" s="806" t="s">
        <v>27</v>
      </c>
      <c r="G1192" s="809" t="s">
        <v>739</v>
      </c>
      <c r="H1192" s="815"/>
      <c r="I1192" s="949">
        <v>20000000</v>
      </c>
      <c r="J1192" s="815"/>
      <c r="K1192" s="815">
        <f t="shared" si="82"/>
        <v>20000000</v>
      </c>
      <c r="L1192" s="815"/>
      <c r="M1192" s="815">
        <v>20000000</v>
      </c>
      <c r="N1192" s="815"/>
      <c r="O1192" s="811"/>
    </row>
    <row r="1193" spans="1:15" x14ac:dyDescent="0.25">
      <c r="A1193" s="836" t="s">
        <v>387</v>
      </c>
      <c r="B1193" s="838"/>
      <c r="C1193" s="968" t="s">
        <v>312</v>
      </c>
      <c r="D1193" s="839"/>
      <c r="E1193" s="840"/>
      <c r="F1193" s="838"/>
      <c r="G1193" s="895"/>
      <c r="H1193" s="821"/>
      <c r="I1193" s="927">
        <v>23600000</v>
      </c>
      <c r="J1193" s="821"/>
      <c r="K1193" s="821">
        <f>SUM(K1186:K1192)</f>
        <v>23485000</v>
      </c>
      <c r="L1193" s="821"/>
      <c r="M1193" s="821">
        <f>SUM(M1186:M1192)</f>
        <v>23485000</v>
      </c>
      <c r="N1193" s="821"/>
      <c r="O1193" s="822"/>
    </row>
    <row r="1194" spans="1:15" x14ac:dyDescent="0.25">
      <c r="A1194" s="836"/>
      <c r="C1194" s="970"/>
      <c r="G1194" s="896"/>
      <c r="H1194" s="826"/>
      <c r="I1194" s="1038"/>
      <c r="J1194" s="826"/>
      <c r="K1194" s="826"/>
      <c r="L1194" s="826"/>
      <c r="M1194" s="826"/>
      <c r="N1194" s="826"/>
      <c r="O1194" s="827"/>
    </row>
    <row r="1195" spans="1:15" x14ac:dyDescent="0.25">
      <c r="A1195" s="836"/>
      <c r="C1195" s="970"/>
      <c r="G1195" s="896"/>
      <c r="H1195" s="826"/>
      <c r="I1195" s="1038"/>
      <c r="J1195" s="826"/>
      <c r="K1195" s="826"/>
      <c r="L1195" s="826"/>
      <c r="M1195" s="826"/>
      <c r="N1195" s="826"/>
      <c r="O1195" s="827"/>
    </row>
    <row r="1196" spans="1:15" x14ac:dyDescent="0.25">
      <c r="B1196" s="1127" t="s">
        <v>1397</v>
      </c>
      <c r="C1196" s="1127"/>
      <c r="D1196" s="1127"/>
      <c r="E1196" s="1127"/>
      <c r="F1196" s="1127"/>
      <c r="G1196" s="1127"/>
      <c r="H1196" s="1127"/>
      <c r="I1196" s="1127"/>
      <c r="J1196" s="1127"/>
      <c r="K1196" s="1127"/>
      <c r="L1196" s="1127"/>
      <c r="M1196" s="1127"/>
      <c r="N1196" s="1127"/>
      <c r="O1196" s="1127"/>
    </row>
    <row r="1197" spans="1:15" x14ac:dyDescent="0.25">
      <c r="B1197" s="854" t="s">
        <v>1596</v>
      </c>
      <c r="C1197" s="1041"/>
      <c r="D1197" s="855"/>
      <c r="E1197" s="855"/>
      <c r="F1197" s="855"/>
      <c r="G1197" s="855"/>
      <c r="H1197" s="856"/>
      <c r="I1197" s="856"/>
      <c r="J1197" s="856"/>
      <c r="K1197" s="856"/>
      <c r="L1197" s="856"/>
      <c r="M1197" s="856"/>
      <c r="N1197" s="856"/>
      <c r="O1197" s="857"/>
    </row>
    <row r="1198" spans="1:15" s="800" customFormat="1" ht="45" x14ac:dyDescent="0.25">
      <c r="B1198" s="1122" t="s">
        <v>971</v>
      </c>
      <c r="C1198" s="1085" t="s">
        <v>939</v>
      </c>
      <c r="D1198" s="1085" t="s">
        <v>1025</v>
      </c>
      <c r="E1198" s="1124" t="s">
        <v>1026</v>
      </c>
      <c r="F1198" s="1085" t="s">
        <v>1027</v>
      </c>
      <c r="G1198" s="1120" t="s">
        <v>1028</v>
      </c>
      <c r="H1198" s="801" t="s">
        <v>1868</v>
      </c>
      <c r="I1198" s="802" t="s">
        <v>1839</v>
      </c>
      <c r="J1198" s="801" t="s">
        <v>1868</v>
      </c>
      <c r="K1198" s="1128" t="s">
        <v>1957</v>
      </c>
      <c r="L1198" s="1128" t="s">
        <v>1956</v>
      </c>
      <c r="M1198" s="802" t="s">
        <v>1905</v>
      </c>
      <c r="N1198" s="1128" t="s">
        <v>1825</v>
      </c>
      <c r="O1198" s="835" t="s">
        <v>1856</v>
      </c>
    </row>
    <row r="1199" spans="1:15" s="800" customFormat="1" x14ac:dyDescent="0.25">
      <c r="B1199" s="1123"/>
      <c r="C1199" s="1086"/>
      <c r="D1199" s="1086"/>
      <c r="E1199" s="1125"/>
      <c r="F1199" s="1086"/>
      <c r="G1199" s="1121"/>
      <c r="H1199" s="803"/>
      <c r="I1199" s="803" t="s">
        <v>940</v>
      </c>
      <c r="J1199" s="803"/>
      <c r="K1199" s="1129"/>
      <c r="L1199" s="1129"/>
      <c r="M1199" s="803" t="s">
        <v>940</v>
      </c>
      <c r="N1199" s="1129"/>
      <c r="O1199" s="804"/>
    </row>
    <row r="1200" spans="1:15" s="887" customFormat="1" x14ac:dyDescent="0.25">
      <c r="A1200" s="836" t="s">
        <v>387</v>
      </c>
      <c r="B1200" s="725" t="s">
        <v>161</v>
      </c>
      <c r="C1200" s="1045" t="s">
        <v>233</v>
      </c>
      <c r="D1200" s="725" t="s">
        <v>149</v>
      </c>
      <c r="E1200" s="883">
        <v>0</v>
      </c>
      <c r="F1200" s="725" t="s">
        <v>27</v>
      </c>
      <c r="G1200" s="950" t="s">
        <v>235</v>
      </c>
      <c r="H1200" s="951"/>
      <c r="I1200" s="951">
        <v>25000000</v>
      </c>
      <c r="J1200" s="951"/>
      <c r="K1200" s="951">
        <f>M1200-L1200</f>
        <v>25000000</v>
      </c>
      <c r="L1200" s="951"/>
      <c r="M1200" s="951">
        <v>25000000</v>
      </c>
      <c r="N1200" s="951"/>
      <c r="O1200" s="952"/>
    </row>
    <row r="1201" spans="1:15" s="887" customFormat="1" x14ac:dyDescent="0.25">
      <c r="A1201" s="836" t="s">
        <v>387</v>
      </c>
      <c r="B1201" s="865" t="s">
        <v>458</v>
      </c>
      <c r="C1201" s="967" t="s">
        <v>251</v>
      </c>
      <c r="D1201" s="863" t="s">
        <v>149</v>
      </c>
      <c r="E1201" s="883">
        <v>0</v>
      </c>
      <c r="F1201" s="863" t="s">
        <v>27</v>
      </c>
      <c r="G1201" s="866" t="s">
        <v>235</v>
      </c>
      <c r="H1201" s="867"/>
      <c r="I1201" s="867">
        <v>20000000</v>
      </c>
      <c r="J1201" s="867"/>
      <c r="K1201" s="951">
        <f t="shared" ref="K1201:K1202" si="83">M1201-L1201</f>
        <v>20000000</v>
      </c>
      <c r="L1201" s="867"/>
      <c r="M1201" s="867">
        <v>20000000</v>
      </c>
      <c r="N1201" s="867"/>
      <c r="O1201" s="868"/>
    </row>
    <row r="1202" spans="1:15" s="887" customFormat="1" x14ac:dyDescent="0.25">
      <c r="A1202" s="836" t="s">
        <v>387</v>
      </c>
      <c r="B1202" s="865" t="s">
        <v>522</v>
      </c>
      <c r="C1202" s="967" t="s">
        <v>241</v>
      </c>
      <c r="D1202" s="863" t="s">
        <v>149</v>
      </c>
      <c r="E1202" s="883">
        <v>0</v>
      </c>
      <c r="F1202" s="863" t="s">
        <v>27</v>
      </c>
      <c r="G1202" s="866" t="s">
        <v>235</v>
      </c>
      <c r="H1202" s="867"/>
      <c r="I1202" s="867">
        <v>2000000</v>
      </c>
      <c r="J1202" s="867"/>
      <c r="K1202" s="951">
        <f t="shared" si="83"/>
        <v>2000000</v>
      </c>
      <c r="L1202" s="867"/>
      <c r="M1202" s="867">
        <v>2000000</v>
      </c>
      <c r="N1202" s="867"/>
      <c r="O1202" s="868"/>
    </row>
    <row r="1203" spans="1:15" s="887" customFormat="1" x14ac:dyDescent="0.25">
      <c r="A1203" s="836" t="s">
        <v>387</v>
      </c>
      <c r="B1203" s="869"/>
      <c r="C1203" s="1042" t="s">
        <v>26</v>
      </c>
      <c r="D1203" s="869"/>
      <c r="E1203" s="870"/>
      <c r="F1203" s="869"/>
      <c r="G1203" s="871"/>
      <c r="H1203" s="872"/>
      <c r="I1203" s="872">
        <f>SUM(I1200:I1202)</f>
        <v>47000000</v>
      </c>
      <c r="J1203" s="872"/>
      <c r="K1203" s="872">
        <f>SUM(K1200:K1202)</f>
        <v>47000000</v>
      </c>
      <c r="L1203" s="872"/>
      <c r="M1203" s="872">
        <v>47000000</v>
      </c>
      <c r="N1203" s="872"/>
      <c r="O1203" s="884"/>
    </row>
    <row r="1204" spans="1:15" s="887" customFormat="1" x14ac:dyDescent="0.25">
      <c r="B1204" s="875"/>
      <c r="C1204" s="1043"/>
      <c r="D1204" s="875"/>
      <c r="E1204" s="877"/>
      <c r="F1204" s="875"/>
      <c r="G1204" s="878"/>
      <c r="H1204" s="902"/>
      <c r="I1204" s="902"/>
      <c r="J1204" s="902"/>
      <c r="K1204" s="902"/>
      <c r="L1204" s="879"/>
      <c r="M1204" s="879"/>
      <c r="N1204" s="879"/>
      <c r="O1204" s="880"/>
    </row>
    <row r="1205" spans="1:15" s="887" customFormat="1" x14ac:dyDescent="0.25">
      <c r="B1205" s="875"/>
      <c r="C1205" s="1043"/>
      <c r="D1205" s="875"/>
      <c r="E1205" s="877"/>
      <c r="F1205" s="875"/>
      <c r="G1205" s="878"/>
      <c r="H1205" s="902"/>
      <c r="I1205" s="902"/>
      <c r="J1205" s="902"/>
      <c r="K1205" s="902"/>
      <c r="L1205" s="879"/>
      <c r="M1205" s="879"/>
      <c r="N1205" s="879"/>
      <c r="O1205" s="880"/>
    </row>
    <row r="1206" spans="1:15" x14ac:dyDescent="0.25">
      <c r="B1206" s="1127" t="s">
        <v>1396</v>
      </c>
      <c r="C1206" s="1127"/>
      <c r="D1206" s="1127"/>
      <c r="E1206" s="1127"/>
      <c r="F1206" s="1127"/>
      <c r="G1206" s="1127"/>
      <c r="H1206" s="1127"/>
      <c r="I1206" s="1127"/>
      <c r="J1206" s="1127"/>
      <c r="K1206" s="1127"/>
      <c r="L1206" s="1127"/>
      <c r="M1206" s="1127"/>
      <c r="N1206" s="1127"/>
      <c r="O1206" s="1127"/>
    </row>
    <row r="1207" spans="1:15" x14ac:dyDescent="0.25">
      <c r="B1207" s="854" t="s">
        <v>1597</v>
      </c>
      <c r="C1207" s="1041"/>
      <c r="D1207" s="855"/>
      <c r="E1207" s="855"/>
      <c r="F1207" s="855"/>
      <c r="G1207" s="855"/>
      <c r="H1207" s="856"/>
      <c r="I1207" s="856"/>
      <c r="J1207" s="856"/>
      <c r="K1207" s="856"/>
      <c r="L1207" s="856"/>
      <c r="M1207" s="856"/>
      <c r="N1207" s="856"/>
      <c r="O1207" s="857"/>
    </row>
    <row r="1208" spans="1:15" s="800" customFormat="1" ht="45" x14ac:dyDescent="0.25">
      <c r="B1208" s="1122" t="s">
        <v>971</v>
      </c>
      <c r="C1208" s="1085" t="s">
        <v>939</v>
      </c>
      <c r="D1208" s="1085" t="s">
        <v>1025</v>
      </c>
      <c r="E1208" s="1124" t="s">
        <v>1026</v>
      </c>
      <c r="F1208" s="1085" t="s">
        <v>1027</v>
      </c>
      <c r="G1208" s="1120" t="s">
        <v>1028</v>
      </c>
      <c r="H1208" s="801" t="s">
        <v>1868</v>
      </c>
      <c r="I1208" s="802" t="s">
        <v>1839</v>
      </c>
      <c r="J1208" s="801" t="s">
        <v>1868</v>
      </c>
      <c r="K1208" s="1128" t="s">
        <v>1957</v>
      </c>
      <c r="L1208" s="1128" t="s">
        <v>1956</v>
      </c>
      <c r="M1208" s="802" t="s">
        <v>1905</v>
      </c>
      <c r="N1208" s="1128" t="s">
        <v>1825</v>
      </c>
      <c r="O1208" s="835" t="s">
        <v>1856</v>
      </c>
    </row>
    <row r="1209" spans="1:15" s="800" customFormat="1" x14ac:dyDescent="0.25">
      <c r="B1209" s="1123"/>
      <c r="C1209" s="1086"/>
      <c r="D1209" s="1086"/>
      <c r="E1209" s="1125"/>
      <c r="F1209" s="1086"/>
      <c r="G1209" s="1121"/>
      <c r="H1209" s="803"/>
      <c r="I1209" s="803" t="s">
        <v>940</v>
      </c>
      <c r="J1209" s="803"/>
      <c r="K1209" s="1129"/>
      <c r="L1209" s="1129"/>
      <c r="M1209" s="803" t="s">
        <v>940</v>
      </c>
      <c r="N1209" s="1129"/>
      <c r="O1209" s="804"/>
    </row>
    <row r="1210" spans="1:15" x14ac:dyDescent="0.25">
      <c r="A1210" s="836" t="s">
        <v>438</v>
      </c>
      <c r="B1210" s="806" t="s">
        <v>2</v>
      </c>
      <c r="C1210" s="1039" t="s">
        <v>60</v>
      </c>
      <c r="D1210" s="863" t="s">
        <v>149</v>
      </c>
      <c r="E1210" s="883">
        <v>0</v>
      </c>
      <c r="F1210" s="806">
        <v>23540000</v>
      </c>
      <c r="G1210" s="809" t="s">
        <v>740</v>
      </c>
      <c r="H1210" s="815"/>
      <c r="I1210" s="815">
        <v>5000000</v>
      </c>
      <c r="J1210" s="815"/>
      <c r="K1210" s="815">
        <f>M1210-L1210</f>
        <v>5000000</v>
      </c>
      <c r="L1210" s="815"/>
      <c r="M1210" s="815">
        <v>5000000</v>
      </c>
      <c r="N1210" s="815"/>
      <c r="O1210" s="811"/>
    </row>
    <row r="1211" spans="1:15" s="816" customFormat="1" x14ac:dyDescent="0.25">
      <c r="A1211" s="836" t="s">
        <v>438</v>
      </c>
      <c r="B1211" s="806" t="s">
        <v>3</v>
      </c>
      <c r="C1211" s="1039" t="s">
        <v>4</v>
      </c>
      <c r="D1211" s="863" t="s">
        <v>149</v>
      </c>
      <c r="E1211" s="883">
        <v>0</v>
      </c>
      <c r="F1211" s="806">
        <v>23540000</v>
      </c>
      <c r="G1211" s="809" t="s">
        <v>266</v>
      </c>
      <c r="H1211" s="815"/>
      <c r="I1211" s="815">
        <v>600000</v>
      </c>
      <c r="J1211" s="815"/>
      <c r="K1211" s="815">
        <f t="shared" ref="K1211:K1222" si="84">M1211-L1211</f>
        <v>600000</v>
      </c>
      <c r="L1211" s="815"/>
      <c r="M1211" s="815">
        <v>600000</v>
      </c>
      <c r="N1211" s="815"/>
      <c r="O1211" s="811"/>
    </row>
    <row r="1212" spans="1:15" x14ac:dyDescent="0.25">
      <c r="A1212" s="836" t="s">
        <v>438</v>
      </c>
      <c r="B1212" s="806" t="s">
        <v>52</v>
      </c>
      <c r="C1212" s="1039" t="s">
        <v>53</v>
      </c>
      <c r="D1212" s="863" t="s">
        <v>149</v>
      </c>
      <c r="E1212" s="883">
        <v>0</v>
      </c>
      <c r="F1212" s="806">
        <v>23540000</v>
      </c>
      <c r="G1212" s="809" t="s">
        <v>266</v>
      </c>
      <c r="H1212" s="815"/>
      <c r="I1212" s="815">
        <v>2500000</v>
      </c>
      <c r="J1212" s="815"/>
      <c r="K1212" s="815">
        <f t="shared" si="84"/>
        <v>2500000</v>
      </c>
      <c r="L1212" s="815"/>
      <c r="M1212" s="815">
        <v>2500000</v>
      </c>
      <c r="N1212" s="815"/>
      <c r="O1212" s="811"/>
    </row>
    <row r="1213" spans="1:15" x14ac:dyDescent="0.25">
      <c r="A1213" s="836" t="s">
        <v>438</v>
      </c>
      <c r="B1213" s="806" t="s">
        <v>106</v>
      </c>
      <c r="C1213" s="1039" t="s">
        <v>107</v>
      </c>
      <c r="D1213" s="863" t="s">
        <v>149</v>
      </c>
      <c r="E1213" s="883">
        <v>0</v>
      </c>
      <c r="F1213" s="806">
        <v>23540000</v>
      </c>
      <c r="G1213" s="809" t="s">
        <v>266</v>
      </c>
      <c r="H1213" s="815"/>
      <c r="I1213" s="815">
        <v>31000000</v>
      </c>
      <c r="J1213" s="815"/>
      <c r="K1213" s="815">
        <f t="shared" si="84"/>
        <v>18000000</v>
      </c>
      <c r="L1213" s="815"/>
      <c r="M1213" s="815">
        <v>18000000</v>
      </c>
      <c r="N1213" s="815"/>
      <c r="O1213" s="811"/>
    </row>
    <row r="1214" spans="1:15" x14ac:dyDescent="0.25">
      <c r="A1214" s="836" t="s">
        <v>438</v>
      </c>
      <c r="B1214" s="806" t="s">
        <v>201</v>
      </c>
      <c r="C1214" s="1039" t="s">
        <v>439</v>
      </c>
      <c r="D1214" s="863" t="s">
        <v>149</v>
      </c>
      <c r="E1214" s="883">
        <v>0</v>
      </c>
      <c r="F1214" s="806">
        <v>23540000</v>
      </c>
      <c r="G1214" s="809" t="s">
        <v>266</v>
      </c>
      <c r="H1214" s="815"/>
      <c r="I1214" s="815">
        <v>2000000</v>
      </c>
      <c r="J1214" s="815"/>
      <c r="K1214" s="815">
        <f t="shared" si="84"/>
        <v>2000000</v>
      </c>
      <c r="L1214" s="815"/>
      <c r="M1214" s="815">
        <v>2000000</v>
      </c>
      <c r="N1214" s="815"/>
      <c r="O1214" s="811"/>
    </row>
    <row r="1215" spans="1:15" x14ac:dyDescent="0.25">
      <c r="A1215" s="836" t="s">
        <v>438</v>
      </c>
      <c r="B1215" s="806" t="s">
        <v>32</v>
      </c>
      <c r="C1215" s="1039" t="s">
        <v>440</v>
      </c>
      <c r="D1215" s="863" t="s">
        <v>149</v>
      </c>
      <c r="E1215" s="883">
        <v>0</v>
      </c>
      <c r="F1215" s="806">
        <v>23540000</v>
      </c>
      <c r="G1215" s="809" t="s">
        <v>266</v>
      </c>
      <c r="H1215" s="815"/>
      <c r="I1215" s="815">
        <v>875000</v>
      </c>
      <c r="J1215" s="815"/>
      <c r="K1215" s="815">
        <f t="shared" si="84"/>
        <v>875000</v>
      </c>
      <c r="L1215" s="815"/>
      <c r="M1215" s="815">
        <v>875000</v>
      </c>
      <c r="N1215" s="815"/>
      <c r="O1215" s="811"/>
    </row>
    <row r="1216" spans="1:15" x14ac:dyDescent="0.25">
      <c r="A1216" s="836" t="s">
        <v>438</v>
      </c>
      <c r="B1216" s="806" t="s">
        <v>11</v>
      </c>
      <c r="C1216" s="1039" t="s">
        <v>12</v>
      </c>
      <c r="D1216" s="863" t="s">
        <v>149</v>
      </c>
      <c r="E1216" s="883">
        <v>0</v>
      </c>
      <c r="F1216" s="806">
        <v>23540000</v>
      </c>
      <c r="G1216" s="809" t="s">
        <v>266</v>
      </c>
      <c r="H1216" s="815"/>
      <c r="I1216" s="815">
        <v>5500000</v>
      </c>
      <c r="J1216" s="815"/>
      <c r="K1216" s="815">
        <f t="shared" si="84"/>
        <v>3500000</v>
      </c>
      <c r="L1216" s="815"/>
      <c r="M1216" s="815">
        <v>3500000</v>
      </c>
      <c r="N1216" s="815"/>
      <c r="O1216" s="811"/>
    </row>
    <row r="1217" spans="1:15" x14ac:dyDescent="0.25">
      <c r="A1217" s="836" t="s">
        <v>438</v>
      </c>
      <c r="B1217" s="806" t="s">
        <v>123</v>
      </c>
      <c r="C1217" s="1039" t="s">
        <v>124</v>
      </c>
      <c r="D1217" s="863" t="s">
        <v>149</v>
      </c>
      <c r="E1217" s="883">
        <v>0</v>
      </c>
      <c r="F1217" s="806">
        <v>23540000</v>
      </c>
      <c r="G1217" s="809" t="s">
        <v>266</v>
      </c>
      <c r="H1217" s="815"/>
      <c r="I1217" s="815">
        <v>125000</v>
      </c>
      <c r="J1217" s="815"/>
      <c r="K1217" s="815">
        <f t="shared" si="84"/>
        <v>125000</v>
      </c>
      <c r="L1217" s="815"/>
      <c r="M1217" s="815">
        <v>125000</v>
      </c>
      <c r="N1217" s="815"/>
      <c r="O1217" s="811"/>
    </row>
    <row r="1218" spans="1:15" x14ac:dyDescent="0.25">
      <c r="A1218" s="836" t="s">
        <v>438</v>
      </c>
      <c r="B1218" s="806" t="s">
        <v>15</v>
      </c>
      <c r="C1218" s="1039" t="s">
        <v>436</v>
      </c>
      <c r="D1218" s="863" t="s">
        <v>149</v>
      </c>
      <c r="E1218" s="883">
        <v>0</v>
      </c>
      <c r="F1218" s="806">
        <v>23540000</v>
      </c>
      <c r="G1218" s="809" t="s">
        <v>266</v>
      </c>
      <c r="H1218" s="815"/>
      <c r="I1218" s="815">
        <v>1200000</v>
      </c>
      <c r="J1218" s="815"/>
      <c r="K1218" s="815">
        <f t="shared" si="84"/>
        <v>1200000</v>
      </c>
      <c r="L1218" s="815"/>
      <c r="M1218" s="815">
        <v>1200000</v>
      </c>
      <c r="N1218" s="815"/>
      <c r="O1218" s="811"/>
    </row>
    <row r="1219" spans="1:15" x14ac:dyDescent="0.25">
      <c r="A1219" s="836" t="s">
        <v>438</v>
      </c>
      <c r="B1219" s="806" t="s">
        <v>17</v>
      </c>
      <c r="C1219" s="1039" t="s">
        <v>18</v>
      </c>
      <c r="D1219" s="863" t="s">
        <v>149</v>
      </c>
      <c r="E1219" s="883">
        <v>0</v>
      </c>
      <c r="F1219" s="806">
        <v>23540000</v>
      </c>
      <c r="G1219" s="809" t="s">
        <v>266</v>
      </c>
      <c r="H1219" s="815"/>
      <c r="I1219" s="815">
        <v>600000</v>
      </c>
      <c r="J1219" s="815"/>
      <c r="K1219" s="815">
        <f t="shared" si="84"/>
        <v>600000</v>
      </c>
      <c r="L1219" s="815"/>
      <c r="M1219" s="815">
        <v>600000</v>
      </c>
      <c r="N1219" s="815"/>
      <c r="O1219" s="811"/>
    </row>
    <row r="1220" spans="1:15" x14ac:dyDescent="0.25">
      <c r="A1220" s="836" t="s">
        <v>438</v>
      </c>
      <c r="B1220" s="806" t="s">
        <v>19</v>
      </c>
      <c r="C1220" s="1039" t="s">
        <v>20</v>
      </c>
      <c r="D1220" s="863" t="s">
        <v>149</v>
      </c>
      <c r="E1220" s="883">
        <v>0</v>
      </c>
      <c r="F1220" s="806">
        <v>23540000</v>
      </c>
      <c r="G1220" s="809" t="s">
        <v>266</v>
      </c>
      <c r="H1220" s="815"/>
      <c r="I1220" s="815">
        <v>250000</v>
      </c>
      <c r="J1220" s="815"/>
      <c r="K1220" s="815">
        <f t="shared" si="84"/>
        <v>250000</v>
      </c>
      <c r="L1220" s="815"/>
      <c r="M1220" s="815">
        <v>250000</v>
      </c>
      <c r="N1220" s="815"/>
      <c r="O1220" s="811"/>
    </row>
    <row r="1221" spans="1:15" x14ac:dyDescent="0.25">
      <c r="A1221" s="836" t="s">
        <v>438</v>
      </c>
      <c r="B1221" s="806" t="s">
        <v>37</v>
      </c>
      <c r="C1221" s="1039" t="s">
        <v>38</v>
      </c>
      <c r="D1221" s="863" t="s">
        <v>149</v>
      </c>
      <c r="E1221" s="883">
        <v>0</v>
      </c>
      <c r="F1221" s="806">
        <v>23540000</v>
      </c>
      <c r="G1221" s="809" t="s">
        <v>266</v>
      </c>
      <c r="H1221" s="815"/>
      <c r="I1221" s="815">
        <v>750000</v>
      </c>
      <c r="J1221" s="815"/>
      <c r="K1221" s="815">
        <f t="shared" si="84"/>
        <v>750000</v>
      </c>
      <c r="L1221" s="815"/>
      <c r="M1221" s="815">
        <v>750000</v>
      </c>
      <c r="N1221" s="815"/>
      <c r="O1221" s="811"/>
    </row>
    <row r="1222" spans="1:15" x14ac:dyDescent="0.25">
      <c r="A1222" s="836" t="s">
        <v>438</v>
      </c>
      <c r="B1222" s="806" t="s">
        <v>99</v>
      </c>
      <c r="C1222" s="1039" t="s">
        <v>100</v>
      </c>
      <c r="D1222" s="863" t="s">
        <v>149</v>
      </c>
      <c r="E1222" s="883">
        <v>0</v>
      </c>
      <c r="F1222" s="806">
        <v>23540000</v>
      </c>
      <c r="G1222" s="809" t="s">
        <v>266</v>
      </c>
      <c r="H1222" s="815"/>
      <c r="I1222" s="815">
        <v>1850000</v>
      </c>
      <c r="J1222" s="815"/>
      <c r="K1222" s="815">
        <f t="shared" si="84"/>
        <v>1850000</v>
      </c>
      <c r="L1222" s="815"/>
      <c r="M1222" s="815">
        <v>1850000</v>
      </c>
      <c r="N1222" s="815"/>
      <c r="O1222" s="811"/>
    </row>
    <row r="1223" spans="1:15" x14ac:dyDescent="0.25">
      <c r="A1223" s="836" t="s">
        <v>438</v>
      </c>
      <c r="B1223" s="838"/>
      <c r="C1223" s="968" t="s">
        <v>312</v>
      </c>
      <c r="D1223" s="839"/>
      <c r="E1223" s="840"/>
      <c r="F1223" s="838"/>
      <c r="G1223" s="895"/>
      <c r="H1223" s="821"/>
      <c r="I1223" s="821">
        <f>SUM(I1210:I1222)</f>
        <v>52250000</v>
      </c>
      <c r="J1223" s="821"/>
      <c r="K1223" s="821">
        <f>SUM(K1210:K1222)</f>
        <v>37250000</v>
      </c>
      <c r="L1223" s="821"/>
      <c r="M1223" s="821">
        <f>SUM(M1210:M1222)</f>
        <v>37250000</v>
      </c>
      <c r="N1223" s="821"/>
      <c r="O1223" s="822"/>
    </row>
    <row r="1224" spans="1:15" x14ac:dyDescent="0.25">
      <c r="A1224" s="836"/>
      <c r="C1224" s="970"/>
      <c r="G1224" s="896"/>
      <c r="H1224" s="826"/>
      <c r="I1224" s="826"/>
      <c r="J1224" s="826"/>
      <c r="K1224" s="826"/>
      <c r="L1224" s="826"/>
      <c r="M1224" s="826"/>
      <c r="N1224" s="826"/>
      <c r="O1224" s="827"/>
    </row>
    <row r="1225" spans="1:15" x14ac:dyDescent="0.25">
      <c r="A1225" s="836"/>
      <c r="C1225" s="970"/>
      <c r="G1225" s="896"/>
      <c r="H1225" s="826"/>
      <c r="I1225" s="826"/>
      <c r="J1225" s="826"/>
      <c r="K1225" s="826"/>
      <c r="L1225" s="826"/>
      <c r="M1225" s="826"/>
      <c r="N1225" s="826"/>
      <c r="O1225" s="827"/>
    </row>
    <row r="1226" spans="1:15" x14ac:dyDescent="0.25">
      <c r="B1226" s="1127" t="s">
        <v>1397</v>
      </c>
      <c r="C1226" s="1127"/>
      <c r="D1226" s="1127"/>
      <c r="E1226" s="1127"/>
      <c r="F1226" s="1127"/>
      <c r="G1226" s="1127"/>
      <c r="H1226" s="1127"/>
      <c r="I1226" s="1127"/>
      <c r="J1226" s="1127"/>
      <c r="K1226" s="1127"/>
      <c r="L1226" s="1127"/>
      <c r="M1226" s="1127"/>
      <c r="N1226" s="1127"/>
      <c r="O1226" s="1127"/>
    </row>
    <row r="1227" spans="1:15" x14ac:dyDescent="0.25">
      <c r="B1227" s="854" t="s">
        <v>1597</v>
      </c>
      <c r="C1227" s="1041"/>
      <c r="D1227" s="855"/>
      <c r="E1227" s="855"/>
      <c r="F1227" s="855"/>
      <c r="G1227" s="855"/>
      <c r="H1227" s="856"/>
      <c r="I1227" s="856"/>
      <c r="J1227" s="856"/>
      <c r="K1227" s="856"/>
      <c r="L1227" s="856"/>
      <c r="M1227" s="856"/>
      <c r="N1227" s="856"/>
      <c r="O1227" s="857"/>
    </row>
    <row r="1228" spans="1:15" s="800" customFormat="1" ht="45" x14ac:dyDescent="0.25">
      <c r="B1228" s="1122" t="s">
        <v>971</v>
      </c>
      <c r="C1228" s="1085" t="s">
        <v>939</v>
      </c>
      <c r="D1228" s="1085" t="s">
        <v>1025</v>
      </c>
      <c r="E1228" s="1124" t="s">
        <v>1026</v>
      </c>
      <c r="F1228" s="1085" t="s">
        <v>1027</v>
      </c>
      <c r="G1228" s="1120" t="s">
        <v>1028</v>
      </c>
      <c r="H1228" s="801" t="s">
        <v>1868</v>
      </c>
      <c r="I1228" s="802" t="s">
        <v>1839</v>
      </c>
      <c r="J1228" s="801" t="s">
        <v>1868</v>
      </c>
      <c r="K1228" s="1128" t="s">
        <v>1957</v>
      </c>
      <c r="L1228" s="1128" t="s">
        <v>1956</v>
      </c>
      <c r="M1228" s="802" t="s">
        <v>1905</v>
      </c>
      <c r="N1228" s="1128" t="s">
        <v>1825</v>
      </c>
      <c r="O1228" s="835" t="s">
        <v>1856</v>
      </c>
    </row>
    <row r="1229" spans="1:15" s="800" customFormat="1" x14ac:dyDescent="0.25">
      <c r="B1229" s="1123"/>
      <c r="C1229" s="1086"/>
      <c r="D1229" s="1086"/>
      <c r="E1229" s="1125"/>
      <c r="F1229" s="1086"/>
      <c r="G1229" s="1121"/>
      <c r="H1229" s="803"/>
      <c r="I1229" s="803" t="s">
        <v>940</v>
      </c>
      <c r="J1229" s="803"/>
      <c r="K1229" s="1129"/>
      <c r="L1229" s="1129"/>
      <c r="M1229" s="803" t="s">
        <v>940</v>
      </c>
      <c r="N1229" s="1129"/>
      <c r="O1229" s="804"/>
    </row>
    <row r="1230" spans="1:15" s="887" customFormat="1" x14ac:dyDescent="0.25">
      <c r="A1230" s="836" t="s">
        <v>438</v>
      </c>
      <c r="B1230" s="865" t="s">
        <v>356</v>
      </c>
      <c r="C1230" s="1167" t="s">
        <v>686</v>
      </c>
      <c r="D1230" s="863">
        <v>70421</v>
      </c>
      <c r="E1230" s="883">
        <v>0</v>
      </c>
      <c r="F1230" s="865" t="s">
        <v>354</v>
      </c>
      <c r="G1230" s="866" t="s">
        <v>235</v>
      </c>
      <c r="H1230" s="867"/>
      <c r="I1230" s="867">
        <v>30000000</v>
      </c>
      <c r="J1230" s="867"/>
      <c r="K1230" s="867">
        <f>M1230-L1230</f>
        <v>0</v>
      </c>
      <c r="L1230" s="867"/>
      <c r="M1230" s="867">
        <v>0</v>
      </c>
      <c r="N1230" s="867"/>
      <c r="O1230" s="868"/>
    </row>
    <row r="1231" spans="1:15" s="887" customFormat="1" x14ac:dyDescent="0.25">
      <c r="A1231" s="836" t="s">
        <v>438</v>
      </c>
      <c r="B1231" s="865" t="s">
        <v>342</v>
      </c>
      <c r="C1231" s="967" t="s">
        <v>509</v>
      </c>
      <c r="D1231" s="863">
        <v>70421</v>
      </c>
      <c r="E1231" s="883">
        <v>0</v>
      </c>
      <c r="F1231" s="865" t="s">
        <v>354</v>
      </c>
      <c r="G1231" s="866" t="s">
        <v>235</v>
      </c>
      <c r="H1231" s="867"/>
      <c r="I1231" s="867">
        <v>5000000</v>
      </c>
      <c r="J1231" s="867"/>
      <c r="K1231" s="867">
        <f t="shared" ref="K1231:K1234" si="85">M1231-L1231</f>
        <v>5000000</v>
      </c>
      <c r="L1231" s="867"/>
      <c r="M1231" s="867">
        <v>5000000</v>
      </c>
      <c r="N1231" s="867"/>
      <c r="O1231" s="868"/>
    </row>
    <row r="1232" spans="1:15" s="887" customFormat="1" x14ac:dyDescent="0.25">
      <c r="A1232" s="836" t="s">
        <v>438</v>
      </c>
      <c r="B1232" s="865" t="s">
        <v>239</v>
      </c>
      <c r="C1232" s="967" t="s">
        <v>485</v>
      </c>
      <c r="D1232" s="863">
        <v>70421</v>
      </c>
      <c r="E1232" s="883">
        <v>0</v>
      </c>
      <c r="F1232" s="865" t="s">
        <v>354</v>
      </c>
      <c r="G1232" s="866" t="s">
        <v>235</v>
      </c>
      <c r="H1232" s="867"/>
      <c r="I1232" s="867">
        <v>5000000</v>
      </c>
      <c r="J1232" s="867"/>
      <c r="K1232" s="867">
        <f t="shared" si="85"/>
        <v>5000000</v>
      </c>
      <c r="L1232" s="867"/>
      <c r="M1232" s="867">
        <v>5000000</v>
      </c>
      <c r="N1232" s="867"/>
      <c r="O1232" s="868"/>
    </row>
    <row r="1233" spans="1:15" s="887" customFormat="1" x14ac:dyDescent="0.25">
      <c r="A1233" s="836" t="s">
        <v>438</v>
      </c>
      <c r="B1233" s="865" t="s">
        <v>244</v>
      </c>
      <c r="C1233" s="967" t="s">
        <v>159</v>
      </c>
      <c r="D1233" s="863">
        <v>70421</v>
      </c>
      <c r="E1233" s="883">
        <v>0</v>
      </c>
      <c r="F1233" s="865" t="s">
        <v>354</v>
      </c>
      <c r="G1233" s="866" t="s">
        <v>235</v>
      </c>
      <c r="H1233" s="867"/>
      <c r="I1233" s="867">
        <v>20000000</v>
      </c>
      <c r="J1233" s="867"/>
      <c r="K1233" s="867">
        <f t="shared" si="85"/>
        <v>10000000</v>
      </c>
      <c r="L1233" s="867"/>
      <c r="M1233" s="867">
        <v>10000000</v>
      </c>
      <c r="N1233" s="867"/>
      <c r="O1233" s="868"/>
    </row>
    <row r="1234" spans="1:15" s="887" customFormat="1" x14ac:dyDescent="0.25">
      <c r="A1234" s="836" t="s">
        <v>438</v>
      </c>
      <c r="B1234" s="865" t="s">
        <v>684</v>
      </c>
      <c r="C1234" s="967" t="s">
        <v>681</v>
      </c>
      <c r="D1234" s="863">
        <v>70421</v>
      </c>
      <c r="E1234" s="883">
        <v>0</v>
      </c>
      <c r="F1234" s="865" t="s">
        <v>354</v>
      </c>
      <c r="G1234" s="866" t="s">
        <v>235</v>
      </c>
      <c r="H1234" s="867"/>
      <c r="I1234" s="867">
        <v>5000000</v>
      </c>
      <c r="J1234" s="867"/>
      <c r="K1234" s="867">
        <f t="shared" si="85"/>
        <v>5000000</v>
      </c>
      <c r="L1234" s="867"/>
      <c r="M1234" s="867">
        <v>5000000</v>
      </c>
      <c r="N1234" s="867"/>
      <c r="O1234" s="868"/>
    </row>
    <row r="1235" spans="1:15" s="887" customFormat="1" x14ac:dyDescent="0.25">
      <c r="A1235" s="836" t="s">
        <v>438</v>
      </c>
      <c r="B1235" s="869"/>
      <c r="C1235" s="1042" t="s">
        <v>26</v>
      </c>
      <c r="D1235" s="869"/>
      <c r="E1235" s="870"/>
      <c r="F1235" s="869"/>
      <c r="G1235" s="871"/>
      <c r="H1235" s="872"/>
      <c r="I1235" s="872">
        <f>SUM(I1230:I1234)</f>
        <v>65000000</v>
      </c>
      <c r="J1235" s="872"/>
      <c r="K1235" s="872">
        <f>SUM(K1230:K1234)</f>
        <v>25000000</v>
      </c>
      <c r="L1235" s="872"/>
      <c r="M1235" s="872">
        <f>SUM(M1230:M1234)</f>
        <v>25000000</v>
      </c>
      <c r="N1235" s="872"/>
      <c r="O1235" s="884"/>
    </row>
    <row r="1236" spans="1:15" s="887" customFormat="1" x14ac:dyDescent="0.25">
      <c r="B1236" s="931"/>
      <c r="C1236" s="953"/>
      <c r="D1236" s="875"/>
      <c r="E1236" s="877"/>
      <c r="F1236" s="875"/>
      <c r="G1236" s="878"/>
      <c r="H1236" s="902"/>
      <c r="I1236" s="902"/>
      <c r="J1236" s="902"/>
      <c r="K1236" s="902"/>
      <c r="L1236" s="879"/>
      <c r="M1236" s="879"/>
      <c r="N1236" s="879"/>
      <c r="O1236" s="880"/>
    </row>
    <row r="1237" spans="1:15" s="887" customFormat="1" x14ac:dyDescent="0.25">
      <c r="B1237" s="931"/>
      <c r="C1237" s="953"/>
      <c r="D1237" s="875"/>
      <c r="E1237" s="877"/>
      <c r="F1237" s="875"/>
      <c r="G1237" s="878"/>
      <c r="H1237" s="902"/>
      <c r="I1237" s="902"/>
      <c r="J1237" s="902"/>
      <c r="K1237" s="902"/>
      <c r="L1237" s="879"/>
      <c r="M1237" s="879"/>
      <c r="N1237" s="879"/>
      <c r="O1237" s="880"/>
    </row>
    <row r="1238" spans="1:15" x14ac:dyDescent="0.25">
      <c r="B1238" s="1127" t="s">
        <v>1397</v>
      </c>
      <c r="C1238" s="1127"/>
      <c r="D1238" s="1127"/>
      <c r="E1238" s="1127"/>
      <c r="F1238" s="1127"/>
      <c r="G1238" s="1127"/>
      <c r="H1238" s="1127"/>
      <c r="I1238" s="1127"/>
      <c r="J1238" s="1127"/>
      <c r="K1238" s="1127"/>
      <c r="L1238" s="1127"/>
      <c r="M1238" s="1127"/>
      <c r="N1238" s="1127"/>
      <c r="O1238" s="1127"/>
    </row>
    <row r="1239" spans="1:15" x14ac:dyDescent="0.25">
      <c r="B1239" s="854" t="s">
        <v>1598</v>
      </c>
      <c r="C1239" s="1041"/>
      <c r="D1239" s="855"/>
      <c r="E1239" s="855"/>
      <c r="F1239" s="855"/>
      <c r="G1239" s="855"/>
      <c r="H1239" s="856"/>
      <c r="I1239" s="856"/>
      <c r="J1239" s="856"/>
      <c r="K1239" s="856"/>
      <c r="L1239" s="856"/>
      <c r="M1239" s="856"/>
      <c r="N1239" s="856"/>
      <c r="O1239" s="857"/>
    </row>
    <row r="1240" spans="1:15" s="800" customFormat="1" ht="45" x14ac:dyDescent="0.25">
      <c r="B1240" s="1122" t="s">
        <v>971</v>
      </c>
      <c r="C1240" s="1085" t="s">
        <v>939</v>
      </c>
      <c r="D1240" s="1085" t="s">
        <v>1025</v>
      </c>
      <c r="E1240" s="1124" t="s">
        <v>1026</v>
      </c>
      <c r="F1240" s="1085" t="s">
        <v>1027</v>
      </c>
      <c r="G1240" s="1120" t="s">
        <v>1028</v>
      </c>
      <c r="H1240" s="801" t="s">
        <v>1868</v>
      </c>
      <c r="I1240" s="802" t="s">
        <v>1839</v>
      </c>
      <c r="J1240" s="801" t="s">
        <v>1868</v>
      </c>
      <c r="K1240" s="1128" t="s">
        <v>1957</v>
      </c>
      <c r="L1240" s="1128" t="s">
        <v>1956</v>
      </c>
      <c r="M1240" s="802" t="s">
        <v>1905</v>
      </c>
      <c r="N1240" s="1128" t="s">
        <v>1825</v>
      </c>
      <c r="O1240" s="835" t="s">
        <v>1856</v>
      </c>
    </row>
    <row r="1241" spans="1:15" s="800" customFormat="1" x14ac:dyDescent="0.25">
      <c r="B1241" s="1123"/>
      <c r="C1241" s="1086"/>
      <c r="D1241" s="1086"/>
      <c r="E1241" s="1125"/>
      <c r="F1241" s="1086"/>
      <c r="G1241" s="1121"/>
      <c r="H1241" s="803"/>
      <c r="I1241" s="803" t="s">
        <v>940</v>
      </c>
      <c r="J1241" s="803"/>
      <c r="K1241" s="1129"/>
      <c r="L1241" s="1129"/>
      <c r="M1241" s="803" t="s">
        <v>940</v>
      </c>
      <c r="N1241" s="1129"/>
      <c r="O1241" s="804"/>
    </row>
    <row r="1242" spans="1:15" s="887" customFormat="1" x14ac:dyDescent="0.25">
      <c r="A1242" s="917" t="s">
        <v>345</v>
      </c>
      <c r="B1242" s="865" t="s">
        <v>1038</v>
      </c>
      <c r="C1242" s="967" t="s">
        <v>1039</v>
      </c>
      <c r="D1242" s="863">
        <v>70421</v>
      </c>
      <c r="E1242" s="883">
        <v>0</v>
      </c>
      <c r="F1242" s="863" t="s">
        <v>27</v>
      </c>
      <c r="G1242" s="866" t="s">
        <v>235</v>
      </c>
      <c r="H1242" s="867"/>
      <c r="I1242" s="867">
        <v>340000000</v>
      </c>
      <c r="J1242" s="867"/>
      <c r="K1242" s="867">
        <f>M1242</f>
        <v>0</v>
      </c>
      <c r="L1242" s="867"/>
      <c r="M1242" s="867">
        <v>0</v>
      </c>
      <c r="N1242" s="867"/>
      <c r="O1242" s="868"/>
    </row>
    <row r="1243" spans="1:15" s="887" customFormat="1" x14ac:dyDescent="0.25">
      <c r="A1243" s="917" t="s">
        <v>345</v>
      </c>
      <c r="B1243" s="865" t="s">
        <v>342</v>
      </c>
      <c r="C1243" s="967" t="s">
        <v>509</v>
      </c>
      <c r="D1243" s="863">
        <v>70421</v>
      </c>
      <c r="E1243" s="883">
        <v>0</v>
      </c>
      <c r="F1243" s="863" t="s">
        <v>27</v>
      </c>
      <c r="G1243" s="866" t="s">
        <v>235</v>
      </c>
      <c r="H1243" s="867"/>
      <c r="I1243" s="867">
        <v>100000000</v>
      </c>
      <c r="J1243" s="867"/>
      <c r="K1243" s="867">
        <f t="shared" ref="K1243:K1247" si="86">M1243</f>
        <v>0</v>
      </c>
      <c r="L1243" s="867"/>
      <c r="M1243" s="867">
        <v>0</v>
      </c>
      <c r="N1243" s="867"/>
      <c r="O1243" s="868"/>
    </row>
    <row r="1244" spans="1:15" s="887" customFormat="1" x14ac:dyDescent="0.25">
      <c r="A1244" s="917" t="s">
        <v>345</v>
      </c>
      <c r="B1244" s="865" t="s">
        <v>519</v>
      </c>
      <c r="C1244" s="967" t="s">
        <v>520</v>
      </c>
      <c r="D1244" s="863">
        <v>70421</v>
      </c>
      <c r="E1244" s="883">
        <v>0</v>
      </c>
      <c r="F1244" s="863" t="s">
        <v>27</v>
      </c>
      <c r="G1244" s="866" t="s">
        <v>235</v>
      </c>
      <c r="H1244" s="867"/>
      <c r="I1244" s="867">
        <v>50000000</v>
      </c>
      <c r="J1244" s="867"/>
      <c r="K1244" s="867">
        <f t="shared" si="86"/>
        <v>0</v>
      </c>
      <c r="L1244" s="867"/>
      <c r="M1244" s="867">
        <v>0</v>
      </c>
      <c r="N1244" s="867"/>
      <c r="O1244" s="868"/>
    </row>
    <row r="1245" spans="1:15" s="887" customFormat="1" x14ac:dyDescent="0.25">
      <c r="A1245" s="917" t="s">
        <v>345</v>
      </c>
      <c r="B1245" s="865" t="s">
        <v>458</v>
      </c>
      <c r="C1245" s="967" t="s">
        <v>251</v>
      </c>
      <c r="D1245" s="863">
        <v>70421</v>
      </c>
      <c r="E1245" s="883">
        <v>0</v>
      </c>
      <c r="F1245" s="863" t="s">
        <v>27</v>
      </c>
      <c r="G1245" s="866" t="s">
        <v>235</v>
      </c>
      <c r="H1245" s="867"/>
      <c r="I1245" s="867">
        <v>70000000</v>
      </c>
      <c r="J1245" s="867"/>
      <c r="K1245" s="867">
        <f t="shared" si="86"/>
        <v>0</v>
      </c>
      <c r="L1245" s="867"/>
      <c r="M1245" s="867">
        <v>0</v>
      </c>
      <c r="N1245" s="867"/>
      <c r="O1245" s="868"/>
    </row>
    <row r="1246" spans="1:15" s="887" customFormat="1" x14ac:dyDescent="0.25">
      <c r="A1246" s="917" t="s">
        <v>345</v>
      </c>
      <c r="B1246" s="865" t="s">
        <v>467</v>
      </c>
      <c r="C1246" s="967" t="s">
        <v>163</v>
      </c>
      <c r="D1246" s="863">
        <v>70421</v>
      </c>
      <c r="E1246" s="883">
        <v>0</v>
      </c>
      <c r="F1246" s="863" t="s">
        <v>27</v>
      </c>
      <c r="G1246" s="866" t="s">
        <v>235</v>
      </c>
      <c r="H1246" s="867">
        <v>8225000</v>
      </c>
      <c r="I1246" s="867">
        <v>30000000</v>
      </c>
      <c r="J1246" s="867">
        <v>8225000</v>
      </c>
      <c r="K1246" s="867">
        <f t="shared" si="86"/>
        <v>0</v>
      </c>
      <c r="L1246" s="867"/>
      <c r="M1246" s="867">
        <v>0</v>
      </c>
      <c r="N1246" s="867"/>
      <c r="O1246" s="868"/>
    </row>
    <row r="1247" spans="1:15" s="887" customFormat="1" x14ac:dyDescent="0.25">
      <c r="A1247" s="917" t="s">
        <v>345</v>
      </c>
      <c r="B1247" s="888"/>
      <c r="C1247" s="1042" t="s">
        <v>26</v>
      </c>
      <c r="D1247" s="888"/>
      <c r="E1247" s="889"/>
      <c r="F1247" s="888"/>
      <c r="G1247" s="890"/>
      <c r="H1247" s="872">
        <f>SUM(H1242:H1246)</f>
        <v>8225000</v>
      </c>
      <c r="I1247" s="872">
        <f>SUM(I1242:I1246)</f>
        <v>590000000</v>
      </c>
      <c r="J1247" s="872">
        <f>SUM(J1242:J1246)</f>
        <v>8225000</v>
      </c>
      <c r="K1247" s="1037">
        <f t="shared" si="86"/>
        <v>0</v>
      </c>
      <c r="L1247" s="872"/>
      <c r="M1247" s="872">
        <f>SUM(M1242:M1246)</f>
        <v>0</v>
      </c>
      <c r="N1247" s="872"/>
      <c r="O1247" s="884"/>
    </row>
    <row r="1248" spans="1:15" s="887" customFormat="1" x14ac:dyDescent="0.25">
      <c r="B1248" s="931"/>
      <c r="C1248" s="953"/>
      <c r="D1248" s="875"/>
      <c r="E1248" s="877"/>
      <c r="F1248" s="875"/>
      <c r="G1248" s="878"/>
      <c r="H1248" s="902"/>
      <c r="I1248" s="902"/>
      <c r="J1248" s="902"/>
      <c r="K1248" s="902"/>
      <c r="L1248" s="879"/>
      <c r="M1248" s="879"/>
      <c r="N1248" s="879"/>
      <c r="O1248" s="880"/>
    </row>
    <row r="1249" spans="1:15" s="887" customFormat="1" x14ac:dyDescent="0.25">
      <c r="B1249" s="931"/>
      <c r="C1249" s="953"/>
      <c r="D1249" s="875"/>
      <c r="E1249" s="877"/>
      <c r="F1249" s="875"/>
      <c r="G1249" s="878"/>
      <c r="H1249" s="902"/>
      <c r="I1249" s="902"/>
      <c r="J1249" s="902"/>
      <c r="K1249" s="902"/>
      <c r="L1249" s="879"/>
      <c r="M1249" s="879"/>
      <c r="N1249" s="879"/>
      <c r="O1249" s="880"/>
    </row>
    <row r="1250" spans="1:15" x14ac:dyDescent="0.25">
      <c r="B1250" s="1127" t="s">
        <v>1396</v>
      </c>
      <c r="C1250" s="1127"/>
      <c r="D1250" s="1127"/>
      <c r="E1250" s="1127"/>
      <c r="F1250" s="1127"/>
      <c r="G1250" s="1127"/>
      <c r="H1250" s="1127"/>
      <c r="I1250" s="1127"/>
      <c r="J1250" s="1127"/>
      <c r="K1250" s="1127"/>
      <c r="L1250" s="1127"/>
      <c r="M1250" s="1127"/>
      <c r="N1250" s="1127"/>
      <c r="O1250" s="1127"/>
    </row>
    <row r="1251" spans="1:15" x14ac:dyDescent="0.25">
      <c r="B1251" s="854" t="s">
        <v>1599</v>
      </c>
      <c r="C1251" s="1041"/>
      <c r="D1251" s="855"/>
      <c r="E1251" s="855"/>
      <c r="F1251" s="855"/>
      <c r="G1251" s="855"/>
      <c r="H1251" s="856"/>
      <c r="I1251" s="856"/>
      <c r="J1251" s="856"/>
      <c r="K1251" s="856"/>
      <c r="L1251" s="856"/>
      <c r="M1251" s="856"/>
      <c r="N1251" s="856"/>
      <c r="O1251" s="857"/>
    </row>
    <row r="1252" spans="1:15" s="800" customFormat="1" ht="45" x14ac:dyDescent="0.25">
      <c r="B1252" s="1122" t="s">
        <v>971</v>
      </c>
      <c r="C1252" s="1085" t="s">
        <v>939</v>
      </c>
      <c r="D1252" s="1085" t="s">
        <v>1025</v>
      </c>
      <c r="E1252" s="1124" t="s">
        <v>1026</v>
      </c>
      <c r="F1252" s="1085" t="s">
        <v>1027</v>
      </c>
      <c r="G1252" s="1120" t="s">
        <v>1028</v>
      </c>
      <c r="H1252" s="801" t="s">
        <v>1868</v>
      </c>
      <c r="I1252" s="802" t="s">
        <v>1839</v>
      </c>
      <c r="J1252" s="801" t="s">
        <v>1868</v>
      </c>
      <c r="K1252" s="1128" t="s">
        <v>1957</v>
      </c>
      <c r="L1252" s="1128" t="s">
        <v>1956</v>
      </c>
      <c r="M1252" s="802" t="s">
        <v>1905</v>
      </c>
      <c r="N1252" s="1128" t="s">
        <v>1825</v>
      </c>
      <c r="O1252" s="835" t="s">
        <v>1856</v>
      </c>
    </row>
    <row r="1253" spans="1:15" s="800" customFormat="1" x14ac:dyDescent="0.25">
      <c r="B1253" s="1123"/>
      <c r="C1253" s="1086"/>
      <c r="D1253" s="1086"/>
      <c r="E1253" s="1125"/>
      <c r="F1253" s="1086"/>
      <c r="G1253" s="1121"/>
      <c r="H1253" s="803"/>
      <c r="I1253" s="803" t="s">
        <v>940</v>
      </c>
      <c r="J1253" s="803"/>
      <c r="K1253" s="1129"/>
      <c r="L1253" s="1129"/>
      <c r="M1253" s="803" t="s">
        <v>940</v>
      </c>
      <c r="N1253" s="1129"/>
      <c r="O1253" s="804"/>
    </row>
    <row r="1254" spans="1:15" x14ac:dyDescent="0.25">
      <c r="A1254" s="836" t="s">
        <v>236</v>
      </c>
      <c r="B1254" s="806" t="s">
        <v>24</v>
      </c>
      <c r="C1254" s="966" t="s">
        <v>290</v>
      </c>
      <c r="D1254" s="807" t="s">
        <v>1</v>
      </c>
      <c r="E1254" s="883">
        <v>0</v>
      </c>
      <c r="F1254" s="806">
        <v>23510200</v>
      </c>
      <c r="G1254" s="809" t="s">
        <v>266</v>
      </c>
      <c r="H1254" s="810">
        <v>83330447</v>
      </c>
      <c r="I1254" s="810">
        <v>298905340</v>
      </c>
      <c r="J1254" s="810">
        <v>83330447</v>
      </c>
      <c r="K1254" s="810">
        <f>M1254</f>
        <v>298905340</v>
      </c>
      <c r="L1254" s="810"/>
      <c r="M1254" s="810">
        <v>298905340</v>
      </c>
      <c r="N1254" s="810"/>
      <c r="O1254" s="885"/>
    </row>
    <row r="1255" spans="1:15" x14ac:dyDescent="0.25">
      <c r="A1255" s="836" t="s">
        <v>236</v>
      </c>
      <c r="B1255" s="806" t="s">
        <v>3</v>
      </c>
      <c r="C1255" s="1039" t="s">
        <v>4</v>
      </c>
      <c r="D1255" s="863">
        <v>70421</v>
      </c>
      <c r="E1255" s="883">
        <v>0</v>
      </c>
      <c r="F1255" s="806">
        <v>23510200</v>
      </c>
      <c r="G1255" s="809" t="s">
        <v>266</v>
      </c>
      <c r="H1255" s="815"/>
      <c r="I1255" s="815">
        <v>800000</v>
      </c>
      <c r="J1255" s="815"/>
      <c r="K1255" s="815">
        <f>M1255-L1255</f>
        <v>400000</v>
      </c>
      <c r="L1255" s="815"/>
      <c r="M1255" s="815">
        <v>400000</v>
      </c>
      <c r="N1255" s="815"/>
      <c r="O1255" s="811"/>
    </row>
    <row r="1256" spans="1:15" x14ac:dyDescent="0.25">
      <c r="A1256" s="836" t="s">
        <v>236</v>
      </c>
      <c r="B1256" s="806" t="s">
        <v>32</v>
      </c>
      <c r="C1256" s="1039" t="s">
        <v>33</v>
      </c>
      <c r="D1256" s="863">
        <v>70421</v>
      </c>
      <c r="E1256" s="883">
        <v>0</v>
      </c>
      <c r="F1256" s="806">
        <v>23510200</v>
      </c>
      <c r="G1256" s="809" t="s">
        <v>266</v>
      </c>
      <c r="H1256" s="815"/>
      <c r="I1256" s="815">
        <v>900000</v>
      </c>
      <c r="J1256" s="815"/>
      <c r="K1256" s="815">
        <f t="shared" ref="K1256:K1263" si="87">M1256-L1256</f>
        <v>500000</v>
      </c>
      <c r="L1256" s="815"/>
      <c r="M1256" s="815">
        <v>500000</v>
      </c>
      <c r="N1256" s="815"/>
      <c r="O1256" s="811"/>
    </row>
    <row r="1257" spans="1:15" x14ac:dyDescent="0.25">
      <c r="A1257" s="836" t="s">
        <v>236</v>
      </c>
      <c r="B1257" s="806" t="s">
        <v>11</v>
      </c>
      <c r="C1257" s="1039" t="s">
        <v>12</v>
      </c>
      <c r="D1257" s="863">
        <v>70421</v>
      </c>
      <c r="E1257" s="883">
        <v>0</v>
      </c>
      <c r="F1257" s="806">
        <v>23510200</v>
      </c>
      <c r="G1257" s="809" t="s">
        <v>266</v>
      </c>
      <c r="H1257" s="815"/>
      <c r="I1257" s="815">
        <v>5800000</v>
      </c>
      <c r="J1257" s="815"/>
      <c r="K1257" s="815">
        <f t="shared" si="87"/>
        <v>2800000</v>
      </c>
      <c r="L1257" s="815"/>
      <c r="M1257" s="815">
        <v>2800000</v>
      </c>
      <c r="N1257" s="815"/>
      <c r="O1257" s="811"/>
    </row>
    <row r="1258" spans="1:15" x14ac:dyDescent="0.25">
      <c r="A1258" s="836" t="s">
        <v>236</v>
      </c>
      <c r="B1258" s="806" t="s">
        <v>123</v>
      </c>
      <c r="C1258" s="1039" t="s">
        <v>157</v>
      </c>
      <c r="D1258" s="863">
        <v>70421</v>
      </c>
      <c r="E1258" s="883">
        <v>0</v>
      </c>
      <c r="F1258" s="806">
        <v>23510200</v>
      </c>
      <c r="G1258" s="809" t="s">
        <v>266</v>
      </c>
      <c r="H1258" s="815"/>
      <c r="I1258" s="815">
        <v>340000</v>
      </c>
      <c r="J1258" s="815"/>
      <c r="K1258" s="815">
        <f t="shared" si="87"/>
        <v>340000</v>
      </c>
      <c r="L1258" s="815"/>
      <c r="M1258" s="815">
        <v>340000</v>
      </c>
      <c r="N1258" s="815"/>
      <c r="O1258" s="811"/>
    </row>
    <row r="1259" spans="1:15" x14ac:dyDescent="0.25">
      <c r="A1259" s="836" t="s">
        <v>236</v>
      </c>
      <c r="B1259" s="806" t="s">
        <v>156</v>
      </c>
      <c r="C1259" s="1039" t="s">
        <v>48</v>
      </c>
      <c r="D1259" s="863">
        <v>70421</v>
      </c>
      <c r="E1259" s="883">
        <v>0</v>
      </c>
      <c r="F1259" s="806">
        <v>23510200</v>
      </c>
      <c r="G1259" s="809" t="s">
        <v>266</v>
      </c>
      <c r="H1259" s="815"/>
      <c r="I1259" s="815">
        <v>970000</v>
      </c>
      <c r="J1259" s="815"/>
      <c r="K1259" s="815">
        <f t="shared" si="87"/>
        <v>900000</v>
      </c>
      <c r="L1259" s="815"/>
      <c r="M1259" s="815">
        <v>900000</v>
      </c>
      <c r="N1259" s="815"/>
      <c r="O1259" s="811"/>
    </row>
    <row r="1260" spans="1:15" x14ac:dyDescent="0.25">
      <c r="A1260" s="836" t="s">
        <v>236</v>
      </c>
      <c r="B1260" s="806" t="s">
        <v>15</v>
      </c>
      <c r="C1260" s="1039" t="s">
        <v>436</v>
      </c>
      <c r="D1260" s="863">
        <v>70421</v>
      </c>
      <c r="E1260" s="883">
        <v>0</v>
      </c>
      <c r="F1260" s="806">
        <v>23510200</v>
      </c>
      <c r="G1260" s="809" t="s">
        <v>266</v>
      </c>
      <c r="H1260" s="815"/>
      <c r="I1260" s="815">
        <v>630000</v>
      </c>
      <c r="J1260" s="815"/>
      <c r="K1260" s="815">
        <f t="shared" si="87"/>
        <v>500000</v>
      </c>
      <c r="L1260" s="815"/>
      <c r="M1260" s="815">
        <v>500000</v>
      </c>
      <c r="N1260" s="815"/>
      <c r="O1260" s="811"/>
    </row>
    <row r="1261" spans="1:15" s="816" customFormat="1" x14ac:dyDescent="0.25">
      <c r="A1261" s="836" t="s">
        <v>236</v>
      </c>
      <c r="B1261" s="806" t="s">
        <v>19</v>
      </c>
      <c r="C1261" s="1039" t="s">
        <v>20</v>
      </c>
      <c r="D1261" s="863">
        <v>70421</v>
      </c>
      <c r="E1261" s="883">
        <v>0</v>
      </c>
      <c r="F1261" s="806">
        <v>23510200</v>
      </c>
      <c r="G1261" s="809" t="s">
        <v>266</v>
      </c>
      <c r="H1261" s="815"/>
      <c r="I1261" s="815">
        <v>269000</v>
      </c>
      <c r="J1261" s="815"/>
      <c r="K1261" s="815">
        <f t="shared" si="87"/>
        <v>269000</v>
      </c>
      <c r="L1261" s="815"/>
      <c r="M1261" s="815">
        <v>269000</v>
      </c>
      <c r="N1261" s="815"/>
      <c r="O1261" s="811"/>
    </row>
    <row r="1262" spans="1:15" x14ac:dyDescent="0.25">
      <c r="A1262" s="836" t="s">
        <v>236</v>
      </c>
      <c r="B1262" s="806" t="s">
        <v>99</v>
      </c>
      <c r="C1262" s="1039" t="s">
        <v>100</v>
      </c>
      <c r="D1262" s="863">
        <v>70421</v>
      </c>
      <c r="E1262" s="883">
        <v>0</v>
      </c>
      <c r="F1262" s="806">
        <v>23510200</v>
      </c>
      <c r="G1262" s="809" t="s">
        <v>266</v>
      </c>
      <c r="H1262" s="815"/>
      <c r="I1262" s="815">
        <v>1500000</v>
      </c>
      <c r="J1262" s="815"/>
      <c r="K1262" s="815">
        <f t="shared" si="87"/>
        <v>500000</v>
      </c>
      <c r="L1262" s="815"/>
      <c r="M1262" s="815">
        <v>500000</v>
      </c>
      <c r="N1262" s="815"/>
      <c r="O1262" s="811"/>
    </row>
    <row r="1263" spans="1:15" x14ac:dyDescent="0.25">
      <c r="A1263" s="836" t="s">
        <v>236</v>
      </c>
      <c r="B1263" s="806" t="s">
        <v>37</v>
      </c>
      <c r="C1263" s="1039" t="s">
        <v>38</v>
      </c>
      <c r="D1263" s="863">
        <v>70421</v>
      </c>
      <c r="E1263" s="883">
        <v>0</v>
      </c>
      <c r="F1263" s="806">
        <v>23510200</v>
      </c>
      <c r="G1263" s="809" t="s">
        <v>266</v>
      </c>
      <c r="H1263" s="815"/>
      <c r="I1263" s="815">
        <v>791000</v>
      </c>
      <c r="J1263" s="815"/>
      <c r="K1263" s="815">
        <f t="shared" si="87"/>
        <v>791000</v>
      </c>
      <c r="L1263" s="815"/>
      <c r="M1263" s="815">
        <v>791000</v>
      </c>
      <c r="N1263" s="815"/>
      <c r="O1263" s="811"/>
    </row>
    <row r="1264" spans="1:15" x14ac:dyDescent="0.25">
      <c r="A1264" s="836" t="s">
        <v>236</v>
      </c>
      <c r="B1264" s="838"/>
      <c r="C1264" s="968" t="s">
        <v>312</v>
      </c>
      <c r="D1264" s="839"/>
      <c r="E1264" s="840"/>
      <c r="F1264" s="838"/>
      <c r="G1264" s="895"/>
      <c r="H1264" s="821">
        <v>3500000</v>
      </c>
      <c r="I1264" s="821">
        <f>SUM(I1255:I1263)</f>
        <v>12000000</v>
      </c>
      <c r="J1264" s="821">
        <v>3500000</v>
      </c>
      <c r="K1264" s="821">
        <f>SUM(K1255:K1263)</f>
        <v>7000000</v>
      </c>
      <c r="L1264" s="821"/>
      <c r="M1264" s="821">
        <f>SUM(M1255:M1263)</f>
        <v>7000000</v>
      </c>
      <c r="N1264" s="821"/>
      <c r="O1264" s="822"/>
    </row>
    <row r="1265" spans="1:16" x14ac:dyDescent="0.25">
      <c r="C1265" s="970"/>
      <c r="G1265" s="896"/>
      <c r="H1265" s="901"/>
      <c r="I1265" s="901"/>
      <c r="J1265" s="901"/>
      <c r="K1265" s="901"/>
      <c r="L1265" s="826"/>
      <c r="M1265" s="826"/>
      <c r="N1265" s="826"/>
      <c r="O1265" s="827"/>
    </row>
    <row r="1266" spans="1:16" x14ac:dyDescent="0.25">
      <c r="C1266" s="970"/>
      <c r="G1266" s="896"/>
      <c r="H1266" s="901"/>
      <c r="I1266" s="901"/>
      <c r="J1266" s="901"/>
      <c r="K1266" s="901"/>
      <c r="L1266" s="826"/>
      <c r="M1266" s="826"/>
      <c r="N1266" s="826"/>
      <c r="O1266" s="827"/>
    </row>
    <row r="1267" spans="1:16" x14ac:dyDescent="0.25">
      <c r="B1267" s="1127" t="s">
        <v>1397</v>
      </c>
      <c r="C1267" s="1127"/>
      <c r="D1267" s="1127"/>
      <c r="E1267" s="1127"/>
      <c r="F1267" s="1127"/>
      <c r="G1267" s="1127"/>
      <c r="H1267" s="1127"/>
      <c r="I1267" s="1127"/>
      <c r="J1267" s="1127"/>
      <c r="K1267" s="1127"/>
      <c r="L1267" s="1127"/>
      <c r="M1267" s="1127"/>
      <c r="N1267" s="1127"/>
      <c r="O1267" s="1127"/>
    </row>
    <row r="1268" spans="1:16" x14ac:dyDescent="0.25">
      <c r="B1268" s="854" t="s">
        <v>1599</v>
      </c>
      <c r="C1268" s="1041"/>
      <c r="D1268" s="855"/>
      <c r="E1268" s="855"/>
      <c r="F1268" s="855"/>
      <c r="G1268" s="855"/>
      <c r="H1268" s="856"/>
      <c r="I1268" s="856"/>
      <c r="J1268" s="856"/>
      <c r="K1268" s="856"/>
      <c r="L1268" s="856"/>
      <c r="M1268" s="856"/>
      <c r="N1268" s="856"/>
      <c r="O1268" s="857"/>
    </row>
    <row r="1269" spans="1:16" s="800" customFormat="1" ht="45" x14ac:dyDescent="0.25">
      <c r="B1269" s="1122" t="s">
        <v>971</v>
      </c>
      <c r="C1269" s="1085" t="s">
        <v>939</v>
      </c>
      <c r="D1269" s="1085" t="s">
        <v>1025</v>
      </c>
      <c r="E1269" s="1124" t="s">
        <v>1026</v>
      </c>
      <c r="F1269" s="1085" t="s">
        <v>1027</v>
      </c>
      <c r="G1269" s="1120" t="s">
        <v>1028</v>
      </c>
      <c r="H1269" s="801" t="s">
        <v>1868</v>
      </c>
      <c r="I1269" s="802" t="s">
        <v>1839</v>
      </c>
      <c r="J1269" s="801" t="s">
        <v>1868</v>
      </c>
      <c r="K1269" s="1128" t="s">
        <v>1957</v>
      </c>
      <c r="L1269" s="1128" t="s">
        <v>1956</v>
      </c>
      <c r="M1269" s="802" t="s">
        <v>1905</v>
      </c>
      <c r="N1269" s="1128" t="s">
        <v>1825</v>
      </c>
      <c r="O1269" s="835" t="s">
        <v>1856</v>
      </c>
    </row>
    <row r="1270" spans="1:16" s="800" customFormat="1" x14ac:dyDescent="0.25">
      <c r="B1270" s="1123"/>
      <c r="C1270" s="1086"/>
      <c r="D1270" s="1086"/>
      <c r="E1270" s="1125"/>
      <c r="F1270" s="1086"/>
      <c r="G1270" s="1121"/>
      <c r="H1270" s="803"/>
      <c r="I1270" s="803" t="s">
        <v>940</v>
      </c>
      <c r="J1270" s="803"/>
      <c r="K1270" s="1129"/>
      <c r="L1270" s="1129"/>
      <c r="M1270" s="803" t="s">
        <v>940</v>
      </c>
      <c r="N1270" s="1129"/>
      <c r="O1270" s="804"/>
    </row>
    <row r="1271" spans="1:16" s="887" customFormat="1" x14ac:dyDescent="0.25">
      <c r="A1271" s="836" t="s">
        <v>236</v>
      </c>
      <c r="B1271" s="863" t="s">
        <v>161</v>
      </c>
      <c r="C1271" s="967" t="s">
        <v>233</v>
      </c>
      <c r="D1271" s="863">
        <v>70421</v>
      </c>
      <c r="E1271" s="883">
        <v>0</v>
      </c>
      <c r="F1271" s="865" t="s">
        <v>27</v>
      </c>
      <c r="G1271" s="866" t="s">
        <v>235</v>
      </c>
      <c r="H1271" s="867"/>
      <c r="I1271" s="867">
        <v>5000000</v>
      </c>
      <c r="J1271" s="867"/>
      <c r="K1271" s="867">
        <f>M1271-L1271</f>
        <v>0</v>
      </c>
      <c r="L1271" s="867"/>
      <c r="M1271" s="867">
        <v>0</v>
      </c>
      <c r="N1271" s="867"/>
      <c r="O1271" s="868"/>
    </row>
    <row r="1272" spans="1:16" s="887" customFormat="1" x14ac:dyDescent="0.25">
      <c r="A1272" s="836" t="s">
        <v>236</v>
      </c>
      <c r="B1272" s="865" t="s">
        <v>244</v>
      </c>
      <c r="C1272" s="967" t="s">
        <v>159</v>
      </c>
      <c r="D1272" s="863">
        <v>70421</v>
      </c>
      <c r="E1272" s="883">
        <v>0</v>
      </c>
      <c r="F1272" s="865" t="s">
        <v>27</v>
      </c>
      <c r="G1272" s="866" t="s">
        <v>235</v>
      </c>
      <c r="H1272" s="867"/>
      <c r="I1272" s="867">
        <v>10000000</v>
      </c>
      <c r="J1272" s="867"/>
      <c r="K1272" s="867">
        <f t="shared" ref="K1272:K1279" si="88">M1272-L1272</f>
        <v>5000000</v>
      </c>
      <c r="L1272" s="867"/>
      <c r="M1272" s="867">
        <v>5000000</v>
      </c>
      <c r="N1272" s="867"/>
      <c r="O1272" s="868"/>
    </row>
    <row r="1273" spans="1:16" s="887" customFormat="1" x14ac:dyDescent="0.25">
      <c r="A1273" s="836" t="s">
        <v>236</v>
      </c>
      <c r="B1273" s="865" t="s">
        <v>521</v>
      </c>
      <c r="C1273" s="967" t="s">
        <v>442</v>
      </c>
      <c r="D1273" s="863">
        <v>70421</v>
      </c>
      <c r="E1273" s="883">
        <v>0</v>
      </c>
      <c r="F1273" s="865" t="s">
        <v>27</v>
      </c>
      <c r="G1273" s="866" t="s">
        <v>235</v>
      </c>
      <c r="H1273" s="867"/>
      <c r="I1273" s="867">
        <v>6000000</v>
      </c>
      <c r="J1273" s="867"/>
      <c r="K1273" s="867">
        <f t="shared" si="88"/>
        <v>3000000</v>
      </c>
      <c r="L1273" s="867"/>
      <c r="M1273" s="867">
        <v>3000000</v>
      </c>
      <c r="N1273" s="867"/>
      <c r="O1273" s="868"/>
    </row>
    <row r="1274" spans="1:16" s="887" customFormat="1" ht="30" x14ac:dyDescent="0.25">
      <c r="A1274" s="836" t="s">
        <v>236</v>
      </c>
      <c r="B1274" s="865" t="s">
        <v>513</v>
      </c>
      <c r="C1274" s="967" t="s">
        <v>160</v>
      </c>
      <c r="D1274" s="863">
        <v>70421</v>
      </c>
      <c r="E1274" s="883">
        <v>0</v>
      </c>
      <c r="F1274" s="865" t="s">
        <v>27</v>
      </c>
      <c r="G1274" s="866" t="s">
        <v>235</v>
      </c>
      <c r="H1274" s="867"/>
      <c r="I1274" s="867">
        <v>5000000</v>
      </c>
      <c r="J1274" s="867"/>
      <c r="K1274" s="867">
        <f t="shared" si="88"/>
        <v>5000000</v>
      </c>
      <c r="L1274" s="867"/>
      <c r="M1274" s="867">
        <v>5000000</v>
      </c>
      <c r="N1274" s="867"/>
      <c r="O1274" s="868"/>
    </row>
    <row r="1275" spans="1:16" s="887" customFormat="1" x14ac:dyDescent="0.25">
      <c r="A1275" s="836" t="s">
        <v>236</v>
      </c>
      <c r="B1275" s="865" t="s">
        <v>522</v>
      </c>
      <c r="C1275" s="967" t="s">
        <v>241</v>
      </c>
      <c r="D1275" s="863">
        <v>70421</v>
      </c>
      <c r="E1275" s="883">
        <v>0</v>
      </c>
      <c r="F1275" s="865" t="s">
        <v>27</v>
      </c>
      <c r="G1275" s="866" t="s">
        <v>235</v>
      </c>
      <c r="H1275" s="867"/>
      <c r="I1275" s="867">
        <v>20000000</v>
      </c>
      <c r="J1275" s="867"/>
      <c r="K1275" s="867">
        <f t="shared" si="88"/>
        <v>10000000</v>
      </c>
      <c r="L1275" s="867"/>
      <c r="M1275" s="867">
        <v>10000000</v>
      </c>
      <c r="N1275" s="867"/>
      <c r="O1275" s="868"/>
    </row>
    <row r="1276" spans="1:16" s="887" customFormat="1" x14ac:dyDescent="0.25">
      <c r="A1276" s="836" t="s">
        <v>236</v>
      </c>
      <c r="B1276" s="865" t="s">
        <v>158</v>
      </c>
      <c r="C1276" s="967" t="s">
        <v>366</v>
      </c>
      <c r="D1276" s="863">
        <v>70421</v>
      </c>
      <c r="E1276" s="883">
        <v>0</v>
      </c>
      <c r="F1276" s="865" t="s">
        <v>27</v>
      </c>
      <c r="G1276" s="866" t="s">
        <v>235</v>
      </c>
      <c r="H1276" s="867"/>
      <c r="I1276" s="867">
        <v>2000000</v>
      </c>
      <c r="J1276" s="867"/>
      <c r="K1276" s="867">
        <f t="shared" si="88"/>
        <v>0</v>
      </c>
      <c r="L1276" s="867"/>
      <c r="M1276" s="867">
        <v>0</v>
      </c>
      <c r="N1276" s="867"/>
      <c r="O1276" s="868"/>
    </row>
    <row r="1277" spans="1:16" s="887" customFormat="1" x14ac:dyDescent="0.25">
      <c r="A1277" s="836" t="s">
        <v>236</v>
      </c>
      <c r="B1277" s="865" t="s">
        <v>469</v>
      </c>
      <c r="C1277" s="967" t="s">
        <v>162</v>
      </c>
      <c r="D1277" s="863">
        <v>70421</v>
      </c>
      <c r="E1277" s="883">
        <v>0</v>
      </c>
      <c r="F1277" s="865" t="s">
        <v>27</v>
      </c>
      <c r="G1277" s="866" t="s">
        <v>235</v>
      </c>
      <c r="H1277" s="867"/>
      <c r="I1277" s="867">
        <v>10000000</v>
      </c>
      <c r="J1277" s="867"/>
      <c r="K1277" s="867">
        <f t="shared" si="88"/>
        <v>5000000</v>
      </c>
      <c r="L1277" s="867"/>
      <c r="M1277" s="867">
        <v>5000000</v>
      </c>
      <c r="N1277" s="867"/>
      <c r="O1277" s="868"/>
    </row>
    <row r="1278" spans="1:16" s="887" customFormat="1" x14ac:dyDescent="0.25">
      <c r="A1278" s="836" t="s">
        <v>236</v>
      </c>
      <c r="B1278" s="865" t="s">
        <v>467</v>
      </c>
      <c r="C1278" s="967" t="s">
        <v>163</v>
      </c>
      <c r="D1278" s="863">
        <v>70421</v>
      </c>
      <c r="E1278" s="883">
        <v>0</v>
      </c>
      <c r="F1278" s="865" t="s">
        <v>27</v>
      </c>
      <c r="G1278" s="866" t="s">
        <v>235</v>
      </c>
      <c r="H1278" s="867"/>
      <c r="I1278" s="867">
        <v>4000000</v>
      </c>
      <c r="J1278" s="867"/>
      <c r="K1278" s="867">
        <f t="shared" si="88"/>
        <v>4000000</v>
      </c>
      <c r="L1278" s="867"/>
      <c r="M1278" s="867">
        <v>4000000</v>
      </c>
      <c r="N1278" s="867"/>
      <c r="O1278" s="868"/>
    </row>
    <row r="1279" spans="1:16" s="887" customFormat="1" x14ac:dyDescent="0.25">
      <c r="A1279" s="836" t="s">
        <v>236</v>
      </c>
      <c r="B1279" s="865" t="s">
        <v>474</v>
      </c>
      <c r="C1279" s="967" t="s">
        <v>164</v>
      </c>
      <c r="D1279" s="863">
        <v>70421</v>
      </c>
      <c r="E1279" s="883">
        <v>0</v>
      </c>
      <c r="F1279" s="865" t="s">
        <v>27</v>
      </c>
      <c r="G1279" s="866" t="s">
        <v>235</v>
      </c>
      <c r="H1279" s="867"/>
      <c r="I1279" s="867">
        <v>100000000</v>
      </c>
      <c r="J1279" s="867"/>
      <c r="K1279" s="867">
        <f t="shared" si="88"/>
        <v>68000000</v>
      </c>
      <c r="L1279" s="867"/>
      <c r="M1279" s="867">
        <v>68000000</v>
      </c>
      <c r="N1279" s="867">
        <v>50000000</v>
      </c>
      <c r="O1279" s="868"/>
      <c r="P1279" s="923"/>
    </row>
    <row r="1280" spans="1:16" s="887" customFormat="1" x14ac:dyDescent="0.25">
      <c r="A1280" s="836" t="s">
        <v>236</v>
      </c>
      <c r="B1280" s="888"/>
      <c r="C1280" s="1042" t="s">
        <v>26</v>
      </c>
      <c r="D1280" s="888"/>
      <c r="E1280" s="889"/>
      <c r="F1280" s="888"/>
      <c r="G1280" s="890"/>
      <c r="H1280" s="872"/>
      <c r="I1280" s="872">
        <f>SUM(I1271:I1279)</f>
        <v>162000000</v>
      </c>
      <c r="J1280" s="872"/>
      <c r="K1280" s="872">
        <f>SUM(K1271:K1279)</f>
        <v>100000000</v>
      </c>
      <c r="L1280" s="872">
        <f>SUM(L1271:L1279)</f>
        <v>0</v>
      </c>
      <c r="M1280" s="872">
        <f>SUM(M1271:M1279)</f>
        <v>100000000</v>
      </c>
      <c r="N1280" s="872">
        <f>SUM(N1271:N1279)</f>
        <v>50000000</v>
      </c>
      <c r="O1280" s="884"/>
    </row>
    <row r="1281" spans="1:15" s="887" customFormat="1" x14ac:dyDescent="0.25">
      <c r="A1281" s="836"/>
      <c r="B1281" s="891"/>
      <c r="C1281" s="1043"/>
      <c r="D1281" s="891"/>
      <c r="E1281" s="892"/>
      <c r="F1281" s="891"/>
      <c r="G1281" s="893"/>
      <c r="H1281" s="879"/>
      <c r="I1281" s="879"/>
      <c r="J1281" s="879"/>
      <c r="K1281" s="879"/>
      <c r="L1281" s="879"/>
      <c r="M1281" s="879"/>
      <c r="N1281" s="879"/>
      <c r="O1281" s="880"/>
    </row>
    <row r="1282" spans="1:15" s="887" customFormat="1" x14ac:dyDescent="0.25">
      <c r="A1282" s="836"/>
      <c r="B1282" s="891"/>
      <c r="C1282" s="1043"/>
      <c r="D1282" s="891"/>
      <c r="E1282" s="892"/>
      <c r="F1282" s="891"/>
      <c r="G1282" s="893"/>
      <c r="H1282" s="879"/>
      <c r="I1282" s="879"/>
      <c r="J1282" s="879"/>
      <c r="K1282" s="879"/>
      <c r="L1282" s="879"/>
      <c r="M1282" s="879"/>
      <c r="N1282" s="879"/>
      <c r="O1282" s="880"/>
    </row>
    <row r="1283" spans="1:15" x14ac:dyDescent="0.25">
      <c r="B1283" s="1127" t="s">
        <v>1396</v>
      </c>
      <c r="C1283" s="1127"/>
      <c r="D1283" s="1127"/>
      <c r="E1283" s="1127"/>
      <c r="F1283" s="1127"/>
      <c r="G1283" s="1127"/>
      <c r="H1283" s="1127"/>
      <c r="I1283" s="1127"/>
      <c r="J1283" s="1127"/>
      <c r="K1283" s="1127"/>
      <c r="L1283" s="1127"/>
      <c r="M1283" s="1127"/>
      <c r="N1283" s="1127"/>
      <c r="O1283" s="1127"/>
    </row>
    <row r="1284" spans="1:15" x14ac:dyDescent="0.25">
      <c r="B1284" s="854" t="s">
        <v>1600</v>
      </c>
      <c r="C1284" s="1041"/>
      <c r="D1284" s="855"/>
      <c r="E1284" s="855"/>
      <c r="F1284" s="855"/>
      <c r="G1284" s="855"/>
      <c r="H1284" s="856"/>
      <c r="I1284" s="856"/>
      <c r="J1284" s="856"/>
      <c r="K1284" s="856"/>
      <c r="L1284" s="856"/>
      <c r="M1284" s="856"/>
      <c r="N1284" s="856"/>
      <c r="O1284" s="857"/>
    </row>
    <row r="1285" spans="1:15" s="800" customFormat="1" ht="45" x14ac:dyDescent="0.25">
      <c r="B1285" s="1122" t="s">
        <v>971</v>
      </c>
      <c r="C1285" s="1085" t="s">
        <v>939</v>
      </c>
      <c r="D1285" s="1085" t="s">
        <v>1025</v>
      </c>
      <c r="E1285" s="1124" t="s">
        <v>1026</v>
      </c>
      <c r="F1285" s="1085" t="s">
        <v>1027</v>
      </c>
      <c r="G1285" s="1120" t="s">
        <v>1028</v>
      </c>
      <c r="H1285" s="801" t="s">
        <v>1868</v>
      </c>
      <c r="I1285" s="802" t="s">
        <v>1839</v>
      </c>
      <c r="J1285" s="801" t="s">
        <v>1868</v>
      </c>
      <c r="K1285" s="1128" t="s">
        <v>1957</v>
      </c>
      <c r="L1285" s="1128" t="s">
        <v>1956</v>
      </c>
      <c r="M1285" s="802" t="s">
        <v>1905</v>
      </c>
      <c r="N1285" s="1128" t="s">
        <v>1825</v>
      </c>
      <c r="O1285" s="835" t="s">
        <v>1856</v>
      </c>
    </row>
    <row r="1286" spans="1:15" s="800" customFormat="1" x14ac:dyDescent="0.25">
      <c r="B1286" s="1123"/>
      <c r="C1286" s="1086"/>
      <c r="D1286" s="1086"/>
      <c r="E1286" s="1125"/>
      <c r="F1286" s="1086"/>
      <c r="G1286" s="1121"/>
      <c r="H1286" s="803"/>
      <c r="I1286" s="803" t="s">
        <v>940</v>
      </c>
      <c r="J1286" s="803"/>
      <c r="K1286" s="1129"/>
      <c r="L1286" s="1129"/>
      <c r="M1286" s="803" t="s">
        <v>940</v>
      </c>
      <c r="N1286" s="1129"/>
      <c r="O1286" s="804"/>
    </row>
    <row r="1287" spans="1:15" x14ac:dyDescent="0.25">
      <c r="A1287" s="836" t="s">
        <v>565</v>
      </c>
      <c r="B1287" s="809" t="s">
        <v>25</v>
      </c>
      <c r="C1287" s="1039" t="s">
        <v>59</v>
      </c>
      <c r="D1287" s="863">
        <v>70421</v>
      </c>
      <c r="E1287" s="883">
        <v>0</v>
      </c>
      <c r="F1287" s="806" t="s">
        <v>745</v>
      </c>
      <c r="G1287" s="809" t="s">
        <v>266</v>
      </c>
      <c r="H1287" s="815">
        <v>20000</v>
      </c>
      <c r="I1287" s="815">
        <v>65000</v>
      </c>
      <c r="J1287" s="815">
        <v>20000</v>
      </c>
      <c r="K1287" s="815">
        <f>M1287-L1287</f>
        <v>65000</v>
      </c>
      <c r="L1287" s="815"/>
      <c r="M1287" s="815">
        <v>65000</v>
      </c>
      <c r="N1287" s="815"/>
      <c r="O1287" s="811"/>
    </row>
    <row r="1288" spans="1:15" x14ac:dyDescent="0.25">
      <c r="A1288" s="836" t="s">
        <v>565</v>
      </c>
      <c r="B1288" s="806" t="s">
        <v>3</v>
      </c>
      <c r="C1288" s="1039" t="s">
        <v>4</v>
      </c>
      <c r="D1288" s="863">
        <v>70421</v>
      </c>
      <c r="E1288" s="883">
        <v>0</v>
      </c>
      <c r="F1288" s="806" t="s">
        <v>745</v>
      </c>
      <c r="G1288" s="809" t="s">
        <v>266</v>
      </c>
      <c r="H1288" s="815">
        <v>30000</v>
      </c>
      <c r="I1288" s="815">
        <v>95000</v>
      </c>
      <c r="J1288" s="815">
        <v>30000</v>
      </c>
      <c r="K1288" s="815">
        <f t="shared" ref="K1288:K1292" si="89">M1288-L1288</f>
        <v>95000</v>
      </c>
      <c r="L1288" s="815"/>
      <c r="M1288" s="815">
        <v>95000</v>
      </c>
      <c r="N1288" s="815"/>
      <c r="O1288" s="811"/>
    </row>
    <row r="1289" spans="1:15" x14ac:dyDescent="0.25">
      <c r="A1289" s="836" t="s">
        <v>565</v>
      </c>
      <c r="B1289" s="806" t="s">
        <v>9</v>
      </c>
      <c r="C1289" s="1039" t="s">
        <v>10</v>
      </c>
      <c r="D1289" s="863">
        <v>70421</v>
      </c>
      <c r="E1289" s="883">
        <v>0</v>
      </c>
      <c r="F1289" s="806" t="s">
        <v>745</v>
      </c>
      <c r="G1289" s="809" t="s">
        <v>266</v>
      </c>
      <c r="H1289" s="815">
        <v>525000</v>
      </c>
      <c r="I1289" s="815">
        <v>1800000</v>
      </c>
      <c r="J1289" s="815">
        <v>525000</v>
      </c>
      <c r="K1289" s="815">
        <f t="shared" si="89"/>
        <v>1675000</v>
      </c>
      <c r="L1289" s="815"/>
      <c r="M1289" s="815">
        <v>1675000</v>
      </c>
      <c r="N1289" s="815"/>
      <c r="O1289" s="811"/>
    </row>
    <row r="1290" spans="1:15" x14ac:dyDescent="0.25">
      <c r="A1290" s="836" t="s">
        <v>565</v>
      </c>
      <c r="B1290" s="806" t="s">
        <v>11</v>
      </c>
      <c r="C1290" s="1039" t="s">
        <v>12</v>
      </c>
      <c r="D1290" s="863">
        <v>70421</v>
      </c>
      <c r="E1290" s="883">
        <v>0</v>
      </c>
      <c r="F1290" s="806" t="s">
        <v>745</v>
      </c>
      <c r="G1290" s="809" t="s">
        <v>266</v>
      </c>
      <c r="H1290" s="815">
        <v>6000</v>
      </c>
      <c r="I1290" s="815">
        <v>22000</v>
      </c>
      <c r="J1290" s="815">
        <v>6000</v>
      </c>
      <c r="K1290" s="815">
        <f t="shared" si="89"/>
        <v>22000</v>
      </c>
      <c r="L1290" s="815"/>
      <c r="M1290" s="815">
        <v>22000</v>
      </c>
      <c r="N1290" s="815"/>
      <c r="O1290" s="811"/>
    </row>
    <row r="1291" spans="1:15" s="816" customFormat="1" x14ac:dyDescent="0.25">
      <c r="A1291" s="836" t="s">
        <v>565</v>
      </c>
      <c r="B1291" s="806" t="s">
        <v>19</v>
      </c>
      <c r="C1291" s="1039" t="s">
        <v>20</v>
      </c>
      <c r="D1291" s="863">
        <v>70421</v>
      </c>
      <c r="E1291" s="883">
        <v>0</v>
      </c>
      <c r="F1291" s="806" t="s">
        <v>745</v>
      </c>
      <c r="G1291" s="809" t="s">
        <v>266</v>
      </c>
      <c r="H1291" s="815">
        <v>4000</v>
      </c>
      <c r="I1291" s="815">
        <v>11000</v>
      </c>
      <c r="J1291" s="815">
        <v>4000</v>
      </c>
      <c r="K1291" s="815">
        <f t="shared" si="89"/>
        <v>11000</v>
      </c>
      <c r="L1291" s="815"/>
      <c r="M1291" s="815">
        <v>11000</v>
      </c>
      <c r="N1291" s="815"/>
      <c r="O1291" s="811"/>
    </row>
    <row r="1292" spans="1:15" x14ac:dyDescent="0.25">
      <c r="A1292" s="836" t="s">
        <v>565</v>
      </c>
      <c r="B1292" s="806" t="s">
        <v>37</v>
      </c>
      <c r="C1292" s="1039" t="s">
        <v>38</v>
      </c>
      <c r="D1292" s="863">
        <v>70421</v>
      </c>
      <c r="E1292" s="883">
        <v>0</v>
      </c>
      <c r="F1292" s="806" t="s">
        <v>745</v>
      </c>
      <c r="G1292" s="809" t="s">
        <v>266</v>
      </c>
      <c r="H1292" s="815">
        <v>27500</v>
      </c>
      <c r="I1292" s="815">
        <v>107000</v>
      </c>
      <c r="J1292" s="815">
        <v>27500</v>
      </c>
      <c r="K1292" s="815">
        <f t="shared" si="89"/>
        <v>107000</v>
      </c>
      <c r="L1292" s="815"/>
      <c r="M1292" s="815">
        <v>107000</v>
      </c>
      <c r="N1292" s="815"/>
      <c r="O1292" s="811"/>
    </row>
    <row r="1293" spans="1:15" x14ac:dyDescent="0.25">
      <c r="A1293" s="836" t="s">
        <v>565</v>
      </c>
      <c r="B1293" s="838"/>
      <c r="C1293" s="968" t="s">
        <v>312</v>
      </c>
      <c r="D1293" s="839"/>
      <c r="E1293" s="840"/>
      <c r="F1293" s="838"/>
      <c r="G1293" s="895"/>
      <c r="H1293" s="881">
        <f>SUM(H1287:H1292)</f>
        <v>612500</v>
      </c>
      <c r="I1293" s="821">
        <f>SUM(I1287:I1292)</f>
        <v>2100000</v>
      </c>
      <c r="J1293" s="881">
        <f>SUM(J1287:J1292)</f>
        <v>612500</v>
      </c>
      <c r="K1293" s="881">
        <f>SUM(K1287:K1292)</f>
        <v>1975000</v>
      </c>
      <c r="L1293" s="821"/>
      <c r="M1293" s="821">
        <f>SUM(M1287:M1292)</f>
        <v>1975000</v>
      </c>
      <c r="N1293" s="821"/>
      <c r="O1293" s="822"/>
    </row>
    <row r="1294" spans="1:15" x14ac:dyDescent="0.25">
      <c r="C1294" s="970"/>
      <c r="G1294" s="896"/>
      <c r="H1294" s="901"/>
      <c r="I1294" s="901"/>
      <c r="J1294" s="901"/>
      <c r="K1294" s="901"/>
      <c r="L1294" s="826"/>
      <c r="M1294" s="826"/>
      <c r="N1294" s="826"/>
      <c r="O1294" s="827"/>
    </row>
    <row r="1295" spans="1:15" x14ac:dyDescent="0.25">
      <c r="C1295" s="970"/>
      <c r="G1295" s="896"/>
      <c r="H1295" s="901"/>
      <c r="I1295" s="901"/>
      <c r="J1295" s="901"/>
      <c r="K1295" s="901"/>
      <c r="L1295" s="826"/>
      <c r="M1295" s="826"/>
      <c r="N1295" s="826"/>
      <c r="O1295" s="827"/>
    </row>
    <row r="1296" spans="1:15" x14ac:dyDescent="0.25">
      <c r="B1296" s="1127" t="s">
        <v>1397</v>
      </c>
      <c r="C1296" s="1127"/>
      <c r="D1296" s="1127"/>
      <c r="E1296" s="1127"/>
      <c r="F1296" s="1127"/>
      <c r="G1296" s="1127"/>
      <c r="H1296" s="1127"/>
      <c r="I1296" s="1127"/>
      <c r="J1296" s="1127"/>
      <c r="K1296" s="1127"/>
      <c r="L1296" s="1127"/>
      <c r="M1296" s="1127"/>
      <c r="N1296" s="1127"/>
      <c r="O1296" s="1127"/>
    </row>
    <row r="1297" spans="1:15" x14ac:dyDescent="0.25">
      <c r="B1297" s="854" t="s">
        <v>1600</v>
      </c>
      <c r="C1297" s="1041"/>
      <c r="D1297" s="855"/>
      <c r="E1297" s="855"/>
      <c r="F1297" s="855"/>
      <c r="G1297" s="855"/>
      <c r="H1297" s="856"/>
      <c r="I1297" s="856"/>
      <c r="J1297" s="856"/>
      <c r="K1297" s="856"/>
      <c r="L1297" s="856"/>
      <c r="M1297" s="856"/>
      <c r="N1297" s="856"/>
      <c r="O1297" s="857"/>
    </row>
    <row r="1298" spans="1:15" s="800" customFormat="1" ht="45" x14ac:dyDescent="0.25">
      <c r="B1298" s="1122" t="s">
        <v>971</v>
      </c>
      <c r="C1298" s="1085" t="s">
        <v>939</v>
      </c>
      <c r="D1298" s="1085" t="s">
        <v>1025</v>
      </c>
      <c r="E1298" s="1124" t="s">
        <v>1026</v>
      </c>
      <c r="F1298" s="1085" t="s">
        <v>1027</v>
      </c>
      <c r="G1298" s="1120" t="s">
        <v>1028</v>
      </c>
      <c r="H1298" s="801" t="s">
        <v>1868</v>
      </c>
      <c r="I1298" s="802" t="s">
        <v>1839</v>
      </c>
      <c r="J1298" s="801" t="s">
        <v>1868</v>
      </c>
      <c r="K1298" s="1128" t="s">
        <v>1957</v>
      </c>
      <c r="L1298" s="1128" t="s">
        <v>1956</v>
      </c>
      <c r="M1298" s="802" t="s">
        <v>1905</v>
      </c>
      <c r="N1298" s="1128" t="s">
        <v>1825</v>
      </c>
      <c r="O1298" s="835" t="s">
        <v>1856</v>
      </c>
    </row>
    <row r="1299" spans="1:15" s="800" customFormat="1" x14ac:dyDescent="0.25">
      <c r="B1299" s="1123"/>
      <c r="C1299" s="1086"/>
      <c r="D1299" s="1086"/>
      <c r="E1299" s="1125"/>
      <c r="F1299" s="1086"/>
      <c r="G1299" s="1121"/>
      <c r="H1299" s="803" t="s">
        <v>940</v>
      </c>
      <c r="I1299" s="803" t="s">
        <v>940</v>
      </c>
      <c r="J1299" s="803" t="s">
        <v>940</v>
      </c>
      <c r="K1299" s="1129"/>
      <c r="L1299" s="1129"/>
      <c r="M1299" s="803" t="s">
        <v>940</v>
      </c>
      <c r="N1299" s="1129"/>
      <c r="O1299" s="804"/>
    </row>
    <row r="1300" spans="1:15" s="887" customFormat="1" x14ac:dyDescent="0.25">
      <c r="A1300" s="836" t="s">
        <v>565</v>
      </c>
      <c r="B1300" s="865" t="s">
        <v>767</v>
      </c>
      <c r="C1300" s="967" t="s">
        <v>768</v>
      </c>
      <c r="D1300" s="863">
        <v>70421</v>
      </c>
      <c r="E1300" s="883">
        <v>0</v>
      </c>
      <c r="F1300" s="863">
        <v>23510400</v>
      </c>
      <c r="G1300" s="866" t="s">
        <v>235</v>
      </c>
      <c r="H1300" s="867"/>
      <c r="I1300" s="867">
        <v>10000000</v>
      </c>
      <c r="J1300" s="867"/>
      <c r="K1300" s="867">
        <f>M1300-L1300</f>
        <v>10000000</v>
      </c>
      <c r="L1300" s="867"/>
      <c r="M1300" s="867">
        <v>10000000</v>
      </c>
      <c r="N1300" s="867"/>
      <c r="O1300" s="868"/>
    </row>
    <row r="1301" spans="1:15" s="887" customFormat="1" x14ac:dyDescent="0.25">
      <c r="A1301" s="836" t="s">
        <v>565</v>
      </c>
      <c r="B1301" s="865" t="s">
        <v>244</v>
      </c>
      <c r="C1301" s="967" t="s">
        <v>159</v>
      </c>
      <c r="D1301" s="863">
        <v>70421</v>
      </c>
      <c r="E1301" s="883">
        <v>0</v>
      </c>
      <c r="F1301" s="863">
        <v>23510400</v>
      </c>
      <c r="G1301" s="866" t="s">
        <v>235</v>
      </c>
      <c r="H1301" s="867"/>
      <c r="I1301" s="867">
        <v>10000000</v>
      </c>
      <c r="J1301" s="867"/>
      <c r="K1301" s="867">
        <f t="shared" ref="K1301" si="90">M1301-L1301</f>
        <v>10000000</v>
      </c>
      <c r="L1301" s="867"/>
      <c r="M1301" s="867">
        <v>10000000</v>
      </c>
      <c r="N1301" s="867"/>
      <c r="O1301" s="868"/>
    </row>
    <row r="1302" spans="1:15" s="887" customFormat="1" x14ac:dyDescent="0.25">
      <c r="A1302" s="836" t="s">
        <v>565</v>
      </c>
      <c r="B1302" s="869"/>
      <c r="C1302" s="1042" t="s">
        <v>26</v>
      </c>
      <c r="D1302" s="869"/>
      <c r="E1302" s="870"/>
      <c r="F1302" s="869"/>
      <c r="G1302" s="871"/>
      <c r="H1302" s="954"/>
      <c r="I1302" s="954">
        <f>SUM(I1300:I1301)</f>
        <v>20000000</v>
      </c>
      <c r="J1302" s="954"/>
      <c r="K1302" s="954">
        <f>SUM(K1300:K1301)</f>
        <v>20000000</v>
      </c>
      <c r="L1302" s="872"/>
      <c r="M1302" s="872">
        <v>20000000</v>
      </c>
      <c r="N1302" s="872"/>
      <c r="O1302" s="884"/>
    </row>
    <row r="1303" spans="1:15" x14ac:dyDescent="0.25">
      <c r="C1303" s="970"/>
      <c r="G1303" s="896"/>
      <c r="H1303" s="901"/>
      <c r="I1303" s="901"/>
      <c r="J1303" s="901"/>
      <c r="K1303" s="901"/>
      <c r="L1303" s="826"/>
      <c r="M1303" s="826"/>
      <c r="N1303" s="826"/>
      <c r="O1303" s="827"/>
    </row>
    <row r="1304" spans="1:15" x14ac:dyDescent="0.25">
      <c r="C1304" s="970"/>
      <c r="G1304" s="896"/>
      <c r="H1304" s="901"/>
      <c r="I1304" s="901"/>
      <c r="J1304" s="901"/>
      <c r="K1304" s="901"/>
      <c r="L1304" s="826"/>
      <c r="M1304" s="826"/>
      <c r="N1304" s="826"/>
      <c r="O1304" s="827"/>
    </row>
    <row r="1305" spans="1:15" x14ac:dyDescent="0.25">
      <c r="B1305" s="1127" t="s">
        <v>1396</v>
      </c>
      <c r="C1305" s="1127"/>
      <c r="D1305" s="1127"/>
      <c r="E1305" s="1127"/>
      <c r="F1305" s="1127"/>
      <c r="G1305" s="1127"/>
      <c r="H1305" s="1127"/>
      <c r="I1305" s="1127"/>
      <c r="J1305" s="1127"/>
      <c r="K1305" s="1127"/>
      <c r="L1305" s="1127"/>
      <c r="M1305" s="1127"/>
      <c r="N1305" s="1127"/>
      <c r="O1305" s="1127"/>
    </row>
    <row r="1306" spans="1:15" x14ac:dyDescent="0.25">
      <c r="B1306" s="854" t="s">
        <v>1601</v>
      </c>
      <c r="C1306" s="1041"/>
      <c r="D1306" s="855"/>
      <c r="E1306" s="855"/>
      <c r="F1306" s="855"/>
      <c r="G1306" s="855"/>
      <c r="H1306" s="856"/>
      <c r="I1306" s="856"/>
      <c r="J1306" s="856"/>
      <c r="K1306" s="856"/>
      <c r="L1306" s="856"/>
      <c r="M1306" s="856"/>
      <c r="N1306" s="856"/>
      <c r="O1306" s="857"/>
    </row>
    <row r="1307" spans="1:15" s="800" customFormat="1" ht="45" x14ac:dyDescent="0.25">
      <c r="B1307" s="1122" t="s">
        <v>971</v>
      </c>
      <c r="C1307" s="1085" t="s">
        <v>939</v>
      </c>
      <c r="D1307" s="1085" t="s">
        <v>1025</v>
      </c>
      <c r="E1307" s="1124" t="s">
        <v>1026</v>
      </c>
      <c r="F1307" s="1085" t="s">
        <v>1027</v>
      </c>
      <c r="G1307" s="1120" t="s">
        <v>1028</v>
      </c>
      <c r="H1307" s="801" t="s">
        <v>1868</v>
      </c>
      <c r="I1307" s="802" t="s">
        <v>1839</v>
      </c>
      <c r="J1307" s="801" t="s">
        <v>1868</v>
      </c>
      <c r="K1307" s="1128" t="s">
        <v>1957</v>
      </c>
      <c r="L1307" s="1128" t="s">
        <v>1956</v>
      </c>
      <c r="M1307" s="802" t="s">
        <v>1905</v>
      </c>
      <c r="N1307" s="1128" t="s">
        <v>1825</v>
      </c>
      <c r="O1307" s="835" t="s">
        <v>1856</v>
      </c>
    </row>
    <row r="1308" spans="1:15" s="800" customFormat="1" x14ac:dyDescent="0.25">
      <c r="B1308" s="1123"/>
      <c r="C1308" s="1086"/>
      <c r="D1308" s="1086"/>
      <c r="E1308" s="1125"/>
      <c r="F1308" s="1086"/>
      <c r="G1308" s="1121"/>
      <c r="H1308" s="803" t="s">
        <v>940</v>
      </c>
      <c r="I1308" s="803" t="s">
        <v>940</v>
      </c>
      <c r="J1308" s="803" t="s">
        <v>940</v>
      </c>
      <c r="K1308" s="1129"/>
      <c r="L1308" s="1129"/>
      <c r="M1308" s="803" t="s">
        <v>940</v>
      </c>
      <c r="N1308" s="1129"/>
      <c r="O1308" s="804"/>
    </row>
    <row r="1309" spans="1:15" x14ac:dyDescent="0.25">
      <c r="A1309" s="836" t="s">
        <v>566</v>
      </c>
      <c r="B1309" s="809" t="s">
        <v>24</v>
      </c>
      <c r="C1309" s="966" t="s">
        <v>290</v>
      </c>
      <c r="D1309" s="807" t="s">
        <v>1</v>
      </c>
      <c r="E1309" s="883">
        <v>0</v>
      </c>
      <c r="F1309" s="806">
        <v>23510200</v>
      </c>
      <c r="G1309" s="809" t="s">
        <v>266</v>
      </c>
      <c r="H1309" s="810">
        <v>254213110</v>
      </c>
      <c r="I1309" s="810">
        <v>636557250</v>
      </c>
      <c r="J1309" s="810">
        <v>254213110</v>
      </c>
      <c r="K1309" s="810">
        <f>M1309-L1309</f>
        <v>636557250</v>
      </c>
      <c r="L1309" s="810"/>
      <c r="M1309" s="810">
        <v>636557250</v>
      </c>
      <c r="N1309" s="810"/>
      <c r="O1309" s="885"/>
    </row>
    <row r="1310" spans="1:15" x14ac:dyDescent="0.25">
      <c r="A1310" s="836" t="s">
        <v>566</v>
      </c>
      <c r="B1310" s="809" t="s">
        <v>25</v>
      </c>
      <c r="C1310" s="1039" t="s">
        <v>59</v>
      </c>
      <c r="D1310" s="814" t="s">
        <v>21</v>
      </c>
      <c r="E1310" s="883">
        <v>0</v>
      </c>
      <c r="F1310" s="806">
        <v>23540000</v>
      </c>
      <c r="G1310" s="809" t="s">
        <v>266</v>
      </c>
      <c r="H1310" s="815"/>
      <c r="I1310" s="815">
        <v>16000000</v>
      </c>
      <c r="J1310" s="815"/>
      <c r="K1310" s="815">
        <f>M1310-L1310</f>
        <v>10000000</v>
      </c>
      <c r="L1310" s="815"/>
      <c r="M1310" s="815">
        <v>10000000</v>
      </c>
      <c r="N1310" s="815"/>
      <c r="O1310" s="811"/>
    </row>
    <row r="1311" spans="1:15" x14ac:dyDescent="0.25">
      <c r="A1311" s="836" t="s">
        <v>566</v>
      </c>
      <c r="B1311" s="806" t="s">
        <v>113</v>
      </c>
      <c r="C1311" s="1039" t="s">
        <v>114</v>
      </c>
      <c r="D1311" s="814" t="s">
        <v>21</v>
      </c>
      <c r="E1311" s="883">
        <v>0</v>
      </c>
      <c r="F1311" s="806">
        <v>23540000</v>
      </c>
      <c r="G1311" s="809" t="s">
        <v>266</v>
      </c>
      <c r="H1311" s="815">
        <v>857850</v>
      </c>
      <c r="I1311" s="815">
        <v>4000000</v>
      </c>
      <c r="J1311" s="815">
        <v>857850</v>
      </c>
      <c r="K1311" s="815">
        <f t="shared" ref="K1311:K1322" si="91">M1311-L1311</f>
        <v>4000000</v>
      </c>
      <c r="L1311" s="815"/>
      <c r="M1311" s="815">
        <v>4000000</v>
      </c>
      <c r="N1311" s="815"/>
      <c r="O1311" s="811"/>
    </row>
    <row r="1312" spans="1:15" x14ac:dyDescent="0.25">
      <c r="A1312" s="836" t="s">
        <v>566</v>
      </c>
      <c r="B1312" s="806" t="s">
        <v>95</v>
      </c>
      <c r="C1312" s="1039" t="s">
        <v>96</v>
      </c>
      <c r="D1312" s="814" t="s">
        <v>21</v>
      </c>
      <c r="E1312" s="883">
        <v>0</v>
      </c>
      <c r="F1312" s="806">
        <v>23540000</v>
      </c>
      <c r="G1312" s="809" t="s">
        <v>266</v>
      </c>
      <c r="H1312" s="815"/>
      <c r="I1312" s="815">
        <v>70000</v>
      </c>
      <c r="J1312" s="815"/>
      <c r="K1312" s="815">
        <f t="shared" si="91"/>
        <v>70000</v>
      </c>
      <c r="L1312" s="815"/>
      <c r="M1312" s="815">
        <v>70000</v>
      </c>
      <c r="N1312" s="815"/>
      <c r="O1312" s="811"/>
    </row>
    <row r="1313" spans="1:15" x14ac:dyDescent="0.25">
      <c r="A1313" s="836" t="s">
        <v>566</v>
      </c>
      <c r="B1313" s="806" t="s">
        <v>3</v>
      </c>
      <c r="C1313" s="1039" t="s">
        <v>4</v>
      </c>
      <c r="D1313" s="814" t="s">
        <v>21</v>
      </c>
      <c r="E1313" s="883">
        <v>0</v>
      </c>
      <c r="F1313" s="806">
        <v>23540000</v>
      </c>
      <c r="G1313" s="809" t="s">
        <v>266</v>
      </c>
      <c r="H1313" s="815">
        <v>4838000</v>
      </c>
      <c r="I1313" s="815">
        <v>30600000</v>
      </c>
      <c r="J1313" s="815">
        <v>4838000</v>
      </c>
      <c r="K1313" s="815">
        <f t="shared" si="91"/>
        <v>20600000</v>
      </c>
      <c r="L1313" s="815"/>
      <c r="M1313" s="815">
        <v>20600000</v>
      </c>
      <c r="N1313" s="815"/>
      <c r="O1313" s="811"/>
    </row>
    <row r="1314" spans="1:15" x14ac:dyDescent="0.25">
      <c r="A1314" s="836" t="s">
        <v>566</v>
      </c>
      <c r="B1314" s="806" t="s">
        <v>52</v>
      </c>
      <c r="C1314" s="1039" t="s">
        <v>53</v>
      </c>
      <c r="D1314" s="814" t="s">
        <v>21</v>
      </c>
      <c r="E1314" s="883">
        <v>0</v>
      </c>
      <c r="F1314" s="806">
        <v>23540000</v>
      </c>
      <c r="G1314" s="809" t="s">
        <v>266</v>
      </c>
      <c r="H1314" s="815">
        <v>38531250</v>
      </c>
      <c r="I1314" s="815">
        <v>40420000</v>
      </c>
      <c r="J1314" s="815">
        <v>38531250</v>
      </c>
      <c r="K1314" s="815">
        <f t="shared" si="91"/>
        <v>40420000</v>
      </c>
      <c r="L1314" s="815"/>
      <c r="M1314" s="815">
        <v>40420000</v>
      </c>
      <c r="N1314" s="815"/>
      <c r="O1314" s="811"/>
    </row>
    <row r="1315" spans="1:15" x14ac:dyDescent="0.25">
      <c r="A1315" s="836" t="s">
        <v>566</v>
      </c>
      <c r="B1315" s="806" t="s">
        <v>61</v>
      </c>
      <c r="C1315" s="1039" t="s">
        <v>75</v>
      </c>
      <c r="D1315" s="814" t="s">
        <v>21</v>
      </c>
      <c r="E1315" s="883">
        <v>0</v>
      </c>
      <c r="F1315" s="806" t="s">
        <v>27</v>
      </c>
      <c r="G1315" s="809" t="s">
        <v>266</v>
      </c>
      <c r="H1315" s="815"/>
      <c r="I1315" s="815">
        <v>25100000</v>
      </c>
      <c r="J1315" s="815"/>
      <c r="K1315" s="815">
        <f t="shared" si="91"/>
        <v>1100000</v>
      </c>
      <c r="L1315" s="815"/>
      <c r="M1315" s="815">
        <v>1100000</v>
      </c>
      <c r="N1315" s="815"/>
      <c r="O1315" s="811"/>
    </row>
    <row r="1316" spans="1:15" x14ac:dyDescent="0.25">
      <c r="A1316" s="836" t="s">
        <v>566</v>
      </c>
      <c r="B1316" s="806" t="s">
        <v>11</v>
      </c>
      <c r="C1316" s="1039" t="s">
        <v>12</v>
      </c>
      <c r="D1316" s="814" t="s">
        <v>21</v>
      </c>
      <c r="E1316" s="883">
        <v>0</v>
      </c>
      <c r="F1316" s="806">
        <v>23540000</v>
      </c>
      <c r="G1316" s="809" t="s">
        <v>266</v>
      </c>
      <c r="H1316" s="815">
        <v>25000000</v>
      </c>
      <c r="I1316" s="815">
        <v>36400000</v>
      </c>
      <c r="J1316" s="815">
        <v>25000000</v>
      </c>
      <c r="K1316" s="815">
        <f t="shared" si="91"/>
        <v>60000000</v>
      </c>
      <c r="L1316" s="815"/>
      <c r="M1316" s="815">
        <v>60000000</v>
      </c>
      <c r="N1316" s="815"/>
      <c r="O1316" s="811"/>
    </row>
    <row r="1317" spans="1:15" x14ac:dyDescent="0.25">
      <c r="A1317" s="836" t="s">
        <v>566</v>
      </c>
      <c r="B1317" s="806" t="s">
        <v>13</v>
      </c>
      <c r="C1317" s="1039" t="s">
        <v>14</v>
      </c>
      <c r="D1317" s="814" t="s">
        <v>21</v>
      </c>
      <c r="E1317" s="883">
        <v>0</v>
      </c>
      <c r="F1317" s="806">
        <v>23540000</v>
      </c>
      <c r="G1317" s="809" t="s">
        <v>266</v>
      </c>
      <c r="H1317" s="815">
        <v>2000000</v>
      </c>
      <c r="I1317" s="815">
        <v>30000000</v>
      </c>
      <c r="J1317" s="815">
        <v>2000000</v>
      </c>
      <c r="K1317" s="815">
        <f t="shared" si="91"/>
        <v>20000000</v>
      </c>
      <c r="L1317" s="815"/>
      <c r="M1317" s="815">
        <v>20000000</v>
      </c>
      <c r="N1317" s="815"/>
      <c r="O1317" s="811"/>
    </row>
    <row r="1318" spans="1:15" x14ac:dyDescent="0.25">
      <c r="A1318" s="836" t="s">
        <v>566</v>
      </c>
      <c r="B1318" s="806" t="s">
        <v>15</v>
      </c>
      <c r="C1318" s="1039" t="s">
        <v>436</v>
      </c>
      <c r="D1318" s="814" t="s">
        <v>21</v>
      </c>
      <c r="E1318" s="883">
        <v>0</v>
      </c>
      <c r="F1318" s="806">
        <v>23540000</v>
      </c>
      <c r="G1318" s="809" t="s">
        <v>266</v>
      </c>
      <c r="H1318" s="815">
        <v>1000000</v>
      </c>
      <c r="I1318" s="815">
        <v>5000000</v>
      </c>
      <c r="J1318" s="815">
        <v>1000000</v>
      </c>
      <c r="K1318" s="815">
        <f t="shared" si="91"/>
        <v>5000000</v>
      </c>
      <c r="L1318" s="815"/>
      <c r="M1318" s="815">
        <v>5000000</v>
      </c>
      <c r="N1318" s="815"/>
      <c r="O1318" s="811"/>
    </row>
    <row r="1319" spans="1:15" x14ac:dyDescent="0.25">
      <c r="A1319" s="836" t="s">
        <v>566</v>
      </c>
      <c r="B1319" s="806" t="s">
        <v>17</v>
      </c>
      <c r="C1319" s="1039" t="s">
        <v>18</v>
      </c>
      <c r="D1319" s="814" t="s">
        <v>21</v>
      </c>
      <c r="E1319" s="883">
        <v>0</v>
      </c>
      <c r="F1319" s="806" t="s">
        <v>27</v>
      </c>
      <c r="G1319" s="809" t="s">
        <v>266</v>
      </c>
      <c r="H1319" s="815">
        <v>6102250</v>
      </c>
      <c r="I1319" s="815">
        <v>20000000</v>
      </c>
      <c r="J1319" s="815">
        <v>6102250</v>
      </c>
      <c r="K1319" s="815">
        <f t="shared" si="91"/>
        <v>20000000</v>
      </c>
      <c r="L1319" s="815"/>
      <c r="M1319" s="815">
        <v>20000000</v>
      </c>
      <c r="N1319" s="815"/>
      <c r="O1319" s="811"/>
    </row>
    <row r="1320" spans="1:15" x14ac:dyDescent="0.25">
      <c r="A1320" s="836" t="s">
        <v>566</v>
      </c>
      <c r="B1320" s="806" t="s">
        <v>19</v>
      </c>
      <c r="C1320" s="1039" t="s">
        <v>20</v>
      </c>
      <c r="D1320" s="814" t="s">
        <v>21</v>
      </c>
      <c r="E1320" s="883">
        <v>0</v>
      </c>
      <c r="F1320" s="806">
        <v>23540000</v>
      </c>
      <c r="G1320" s="809" t="s">
        <v>266</v>
      </c>
      <c r="H1320" s="815"/>
      <c r="I1320" s="815">
        <v>10000</v>
      </c>
      <c r="J1320" s="815"/>
      <c r="K1320" s="815">
        <f t="shared" si="91"/>
        <v>10000</v>
      </c>
      <c r="L1320" s="815"/>
      <c r="M1320" s="815">
        <v>10000</v>
      </c>
      <c r="N1320" s="815"/>
      <c r="O1320" s="811"/>
    </row>
    <row r="1321" spans="1:15" x14ac:dyDescent="0.25">
      <c r="A1321" s="836" t="s">
        <v>566</v>
      </c>
      <c r="B1321" s="806" t="s">
        <v>37</v>
      </c>
      <c r="C1321" s="1039" t="s">
        <v>38</v>
      </c>
      <c r="D1321" s="814" t="s">
        <v>21</v>
      </c>
      <c r="E1321" s="883">
        <v>0</v>
      </c>
      <c r="F1321" s="806">
        <v>23540000</v>
      </c>
      <c r="G1321" s="809" t="s">
        <v>266</v>
      </c>
      <c r="H1321" s="815">
        <v>500000</v>
      </c>
      <c r="I1321" s="815">
        <v>2400000</v>
      </c>
      <c r="J1321" s="815">
        <v>500000</v>
      </c>
      <c r="K1321" s="815">
        <f t="shared" si="91"/>
        <v>2400000</v>
      </c>
      <c r="L1321" s="815"/>
      <c r="M1321" s="815">
        <v>2400000</v>
      </c>
      <c r="N1321" s="815"/>
      <c r="O1321" s="811"/>
    </row>
    <row r="1322" spans="1:15" x14ac:dyDescent="0.25">
      <c r="A1322" s="836" t="s">
        <v>566</v>
      </c>
      <c r="B1322" s="806" t="s">
        <v>99</v>
      </c>
      <c r="C1322" s="1039" t="s">
        <v>100</v>
      </c>
      <c r="D1322" s="814" t="s">
        <v>21</v>
      </c>
      <c r="E1322" s="883">
        <v>0</v>
      </c>
      <c r="F1322" s="806" t="s">
        <v>27</v>
      </c>
      <c r="G1322" s="809" t="s">
        <v>266</v>
      </c>
      <c r="H1322" s="815">
        <v>486000</v>
      </c>
      <c r="I1322" s="815">
        <v>10000000</v>
      </c>
      <c r="J1322" s="815">
        <v>486000</v>
      </c>
      <c r="K1322" s="815">
        <f t="shared" si="91"/>
        <v>10000000</v>
      </c>
      <c r="L1322" s="815"/>
      <c r="M1322" s="815">
        <v>10000000</v>
      </c>
      <c r="N1322" s="815"/>
      <c r="O1322" s="811"/>
    </row>
    <row r="1323" spans="1:15" x14ac:dyDescent="0.25">
      <c r="A1323" s="836" t="s">
        <v>566</v>
      </c>
      <c r="B1323" s="838"/>
      <c r="C1323" s="968" t="s">
        <v>312</v>
      </c>
      <c r="D1323" s="839" t="s">
        <v>226</v>
      </c>
      <c r="E1323" s="840" t="s">
        <v>226</v>
      </c>
      <c r="F1323" s="838" t="s">
        <v>226</v>
      </c>
      <c r="G1323" s="895" t="s">
        <v>226</v>
      </c>
      <c r="H1323" s="881">
        <f>SUM(H1310:H1322)</f>
        <v>79315350</v>
      </c>
      <c r="I1323" s="821">
        <f>SUM(I1310:I1322)</f>
        <v>220000000</v>
      </c>
      <c r="J1323" s="881">
        <f>SUM(J1310:J1322)</f>
        <v>79315350</v>
      </c>
      <c r="K1323" s="881">
        <f>SUM(K1310:K1322)</f>
        <v>193600000</v>
      </c>
      <c r="L1323" s="821"/>
      <c r="M1323" s="821">
        <f>SUM(M1310:M1322)</f>
        <v>193600000</v>
      </c>
      <c r="N1323" s="821"/>
      <c r="O1323" s="822"/>
    </row>
    <row r="1324" spans="1:15" x14ac:dyDescent="0.25">
      <c r="C1324" s="970"/>
      <c r="G1324" s="896"/>
      <c r="H1324" s="901"/>
      <c r="I1324" s="901"/>
      <c r="J1324" s="901"/>
      <c r="K1324" s="901"/>
      <c r="L1324" s="826"/>
      <c r="M1324" s="826"/>
      <c r="N1324" s="826"/>
      <c r="O1324" s="827"/>
    </row>
    <row r="1325" spans="1:15" x14ac:dyDescent="0.25">
      <c r="C1325" s="970"/>
      <c r="G1325" s="896"/>
      <c r="H1325" s="901"/>
      <c r="I1325" s="901"/>
      <c r="J1325" s="901"/>
      <c r="K1325" s="901"/>
      <c r="L1325" s="826"/>
      <c r="M1325" s="826"/>
      <c r="N1325" s="826"/>
      <c r="O1325" s="827"/>
    </row>
    <row r="1326" spans="1:15" x14ac:dyDescent="0.25">
      <c r="B1326" s="1127" t="s">
        <v>1397</v>
      </c>
      <c r="C1326" s="1127"/>
      <c r="D1326" s="1127"/>
      <c r="E1326" s="1127"/>
      <c r="F1326" s="1127"/>
      <c r="G1326" s="1127"/>
      <c r="H1326" s="1127"/>
      <c r="I1326" s="1127"/>
      <c r="J1326" s="1127"/>
      <c r="K1326" s="1127"/>
      <c r="L1326" s="1127"/>
      <c r="M1326" s="1127"/>
      <c r="N1326" s="1127"/>
      <c r="O1326" s="1127"/>
    </row>
    <row r="1327" spans="1:15" x14ac:dyDescent="0.25">
      <c r="B1327" s="854" t="s">
        <v>1601</v>
      </c>
      <c r="C1327" s="1041"/>
      <c r="D1327" s="855"/>
      <c r="E1327" s="855"/>
      <c r="F1327" s="855"/>
      <c r="G1327" s="855"/>
      <c r="H1327" s="856"/>
      <c r="I1327" s="856"/>
      <c r="J1327" s="856"/>
      <c r="K1327" s="856"/>
      <c r="L1327" s="856"/>
      <c r="M1327" s="856"/>
      <c r="N1327" s="856"/>
      <c r="O1327" s="857"/>
    </row>
    <row r="1328" spans="1:15" s="800" customFormat="1" ht="45" x14ac:dyDescent="0.25">
      <c r="B1328" s="1122" t="s">
        <v>971</v>
      </c>
      <c r="C1328" s="1085" t="s">
        <v>939</v>
      </c>
      <c r="D1328" s="1085" t="s">
        <v>1025</v>
      </c>
      <c r="E1328" s="1124" t="s">
        <v>1026</v>
      </c>
      <c r="F1328" s="1085" t="s">
        <v>1027</v>
      </c>
      <c r="G1328" s="1120" t="s">
        <v>1028</v>
      </c>
      <c r="H1328" s="801" t="s">
        <v>1868</v>
      </c>
      <c r="I1328" s="802" t="s">
        <v>1839</v>
      </c>
      <c r="J1328" s="801" t="s">
        <v>1868</v>
      </c>
      <c r="K1328" s="1128" t="s">
        <v>1957</v>
      </c>
      <c r="L1328" s="1128" t="s">
        <v>1956</v>
      </c>
      <c r="M1328" s="802" t="s">
        <v>1905</v>
      </c>
      <c r="N1328" s="1128" t="s">
        <v>1825</v>
      </c>
      <c r="O1328" s="835" t="s">
        <v>1856</v>
      </c>
    </row>
    <row r="1329" spans="1:15" s="800" customFormat="1" x14ac:dyDescent="0.25">
      <c r="B1329" s="1123"/>
      <c r="C1329" s="1086"/>
      <c r="D1329" s="1086"/>
      <c r="E1329" s="1125"/>
      <c r="F1329" s="1086"/>
      <c r="G1329" s="1121"/>
      <c r="H1329" s="803" t="s">
        <v>940</v>
      </c>
      <c r="I1329" s="803" t="s">
        <v>940</v>
      </c>
      <c r="J1329" s="803" t="s">
        <v>940</v>
      </c>
      <c r="K1329" s="1129"/>
      <c r="L1329" s="1129"/>
      <c r="M1329" s="803" t="s">
        <v>940</v>
      </c>
      <c r="N1329" s="1129"/>
      <c r="O1329" s="804"/>
    </row>
    <row r="1330" spans="1:15" s="887" customFormat="1" x14ac:dyDescent="0.25">
      <c r="A1330" s="836" t="s">
        <v>566</v>
      </c>
      <c r="B1330" s="865" t="s">
        <v>161</v>
      </c>
      <c r="C1330" s="967" t="s">
        <v>233</v>
      </c>
      <c r="D1330" s="814" t="s">
        <v>21</v>
      </c>
      <c r="E1330" s="883">
        <v>0</v>
      </c>
      <c r="F1330" s="865" t="s">
        <v>27</v>
      </c>
      <c r="G1330" s="866" t="s">
        <v>235</v>
      </c>
      <c r="H1330" s="867">
        <v>35020060</v>
      </c>
      <c r="I1330" s="867">
        <v>20000000</v>
      </c>
      <c r="J1330" s="867">
        <v>35020060</v>
      </c>
      <c r="K1330" s="867">
        <f>M1330-L1330</f>
        <v>40000000</v>
      </c>
      <c r="L1330" s="867"/>
      <c r="M1330" s="867">
        <v>40000000</v>
      </c>
      <c r="N1330" s="867"/>
      <c r="O1330" s="868"/>
    </row>
    <row r="1331" spans="1:15" s="887" customFormat="1" x14ac:dyDescent="0.25">
      <c r="A1331" s="836" t="s">
        <v>566</v>
      </c>
      <c r="B1331" s="865" t="s">
        <v>744</v>
      </c>
      <c r="C1331" s="967" t="s">
        <v>771</v>
      </c>
      <c r="D1331" s="814" t="s">
        <v>21</v>
      </c>
      <c r="E1331" s="883">
        <v>0</v>
      </c>
      <c r="F1331" s="865" t="s">
        <v>27</v>
      </c>
      <c r="G1331" s="866" t="s">
        <v>235</v>
      </c>
      <c r="H1331" s="867">
        <v>14223000</v>
      </c>
      <c r="I1331" s="867">
        <v>10000000</v>
      </c>
      <c r="J1331" s="867">
        <v>14223000</v>
      </c>
      <c r="K1331" s="867">
        <f t="shared" ref="K1331:K1338" si="92">M1331-L1331</f>
        <v>15000000</v>
      </c>
      <c r="L1331" s="867"/>
      <c r="M1331" s="867">
        <v>15000000</v>
      </c>
      <c r="N1331" s="867"/>
      <c r="O1331" s="868"/>
    </row>
    <row r="1332" spans="1:15" s="887" customFormat="1" x14ac:dyDescent="0.25">
      <c r="A1332" s="836" t="s">
        <v>566</v>
      </c>
      <c r="B1332" s="865" t="s">
        <v>215</v>
      </c>
      <c r="C1332" s="967" t="s">
        <v>710</v>
      </c>
      <c r="D1332" s="814" t="s">
        <v>21</v>
      </c>
      <c r="E1332" s="883">
        <v>0</v>
      </c>
      <c r="F1332" s="865" t="s">
        <v>27</v>
      </c>
      <c r="G1332" s="866" t="s">
        <v>235</v>
      </c>
      <c r="H1332" s="867">
        <v>0</v>
      </c>
      <c r="I1332" s="867">
        <v>10000000</v>
      </c>
      <c r="J1332" s="867">
        <v>0</v>
      </c>
      <c r="K1332" s="867">
        <f t="shared" si="92"/>
        <v>0</v>
      </c>
      <c r="L1332" s="867"/>
      <c r="M1332" s="867">
        <v>0</v>
      </c>
      <c r="N1332" s="867"/>
      <c r="O1332" s="868"/>
    </row>
    <row r="1333" spans="1:15" s="887" customFormat="1" x14ac:dyDescent="0.25">
      <c r="A1333" s="836" t="s">
        <v>566</v>
      </c>
      <c r="B1333" s="865" t="s">
        <v>1864</v>
      </c>
      <c r="C1333" s="967" t="s">
        <v>1865</v>
      </c>
      <c r="D1333" s="814" t="s">
        <v>21</v>
      </c>
      <c r="E1333" s="883">
        <v>0</v>
      </c>
      <c r="F1333" s="865" t="s">
        <v>27</v>
      </c>
      <c r="G1333" s="866" t="s">
        <v>235</v>
      </c>
      <c r="H1333" s="867">
        <v>0</v>
      </c>
      <c r="I1333" s="867">
        <v>0</v>
      </c>
      <c r="J1333" s="867">
        <v>0</v>
      </c>
      <c r="K1333" s="867">
        <f t="shared" si="92"/>
        <v>225000000</v>
      </c>
      <c r="L1333" s="867"/>
      <c r="M1333" s="867">
        <f>150000000+75000000</f>
        <v>225000000</v>
      </c>
      <c r="N1333" s="867"/>
      <c r="O1333" s="868"/>
    </row>
    <row r="1334" spans="1:15" s="887" customFormat="1" x14ac:dyDescent="0.25">
      <c r="A1334" s="836" t="s">
        <v>566</v>
      </c>
      <c r="B1334" s="865" t="s">
        <v>450</v>
      </c>
      <c r="C1334" s="967" t="s">
        <v>772</v>
      </c>
      <c r="D1334" s="814" t="s">
        <v>21</v>
      </c>
      <c r="E1334" s="883">
        <v>0</v>
      </c>
      <c r="F1334" s="865" t="s">
        <v>27</v>
      </c>
      <c r="G1334" s="866" t="s">
        <v>235</v>
      </c>
      <c r="H1334" s="867"/>
      <c r="I1334" s="867">
        <v>5000000</v>
      </c>
      <c r="J1334" s="867"/>
      <c r="K1334" s="867">
        <f t="shared" si="92"/>
        <v>5000000</v>
      </c>
      <c r="L1334" s="867"/>
      <c r="M1334" s="867">
        <v>5000000</v>
      </c>
      <c r="N1334" s="867"/>
      <c r="O1334" s="868"/>
    </row>
    <row r="1335" spans="1:15" s="887" customFormat="1" x14ac:dyDescent="0.25">
      <c r="A1335" s="836" t="s">
        <v>566</v>
      </c>
      <c r="B1335" s="865" t="s">
        <v>243</v>
      </c>
      <c r="C1335" s="967" t="s">
        <v>687</v>
      </c>
      <c r="D1335" s="814" t="s">
        <v>21</v>
      </c>
      <c r="E1335" s="883">
        <v>0</v>
      </c>
      <c r="F1335" s="865" t="s">
        <v>27</v>
      </c>
      <c r="G1335" s="866" t="s">
        <v>235</v>
      </c>
      <c r="H1335" s="867"/>
      <c r="I1335" s="867">
        <v>20000000</v>
      </c>
      <c r="J1335" s="867"/>
      <c r="K1335" s="867">
        <f t="shared" si="92"/>
        <v>0</v>
      </c>
      <c r="L1335" s="867"/>
      <c r="M1335" s="867"/>
      <c r="N1335" s="867"/>
      <c r="O1335" s="868"/>
    </row>
    <row r="1336" spans="1:15" s="887" customFormat="1" x14ac:dyDescent="0.25">
      <c r="A1336" s="836" t="s">
        <v>566</v>
      </c>
      <c r="B1336" s="865" t="s">
        <v>158</v>
      </c>
      <c r="C1336" s="967" t="s">
        <v>366</v>
      </c>
      <c r="D1336" s="814" t="s">
        <v>21</v>
      </c>
      <c r="E1336" s="883">
        <v>0</v>
      </c>
      <c r="F1336" s="865" t="s">
        <v>27</v>
      </c>
      <c r="G1336" s="866" t="s">
        <v>235</v>
      </c>
      <c r="H1336" s="867"/>
      <c r="I1336" s="867">
        <v>5000000</v>
      </c>
      <c r="J1336" s="867"/>
      <c r="K1336" s="867">
        <f t="shared" si="92"/>
        <v>0</v>
      </c>
      <c r="L1336" s="867"/>
      <c r="M1336" s="867"/>
      <c r="N1336" s="867"/>
      <c r="O1336" s="868"/>
    </row>
    <row r="1337" spans="1:15" s="887" customFormat="1" x14ac:dyDescent="0.25">
      <c r="A1337" s="836" t="s">
        <v>566</v>
      </c>
      <c r="B1337" s="865" t="s">
        <v>206</v>
      </c>
      <c r="C1337" s="967" t="s">
        <v>1863</v>
      </c>
      <c r="D1337" s="814" t="s">
        <v>21</v>
      </c>
      <c r="E1337" s="883">
        <v>0</v>
      </c>
      <c r="F1337" s="865" t="s">
        <v>27</v>
      </c>
      <c r="G1337" s="866" t="s">
        <v>235</v>
      </c>
      <c r="H1337" s="867"/>
      <c r="I1337" s="867">
        <v>10000000</v>
      </c>
      <c r="J1337" s="867"/>
      <c r="K1337" s="867">
        <f t="shared" si="92"/>
        <v>0</v>
      </c>
      <c r="L1337" s="867"/>
      <c r="M1337" s="867"/>
      <c r="N1337" s="867"/>
      <c r="O1337" s="868"/>
    </row>
    <row r="1338" spans="1:15" s="887" customFormat="1" x14ac:dyDescent="0.25">
      <c r="A1338" s="836" t="s">
        <v>566</v>
      </c>
      <c r="B1338" s="865" t="s">
        <v>207</v>
      </c>
      <c r="C1338" s="967" t="s">
        <v>220</v>
      </c>
      <c r="D1338" s="814" t="s">
        <v>21</v>
      </c>
      <c r="E1338" s="883">
        <v>0</v>
      </c>
      <c r="F1338" s="865" t="s">
        <v>27</v>
      </c>
      <c r="G1338" s="866" t="s">
        <v>235</v>
      </c>
      <c r="H1338" s="867"/>
      <c r="I1338" s="867">
        <v>10000000</v>
      </c>
      <c r="J1338" s="867"/>
      <c r="K1338" s="867">
        <f t="shared" si="92"/>
        <v>0</v>
      </c>
      <c r="L1338" s="867"/>
      <c r="M1338" s="867"/>
      <c r="N1338" s="867"/>
      <c r="O1338" s="868"/>
    </row>
    <row r="1339" spans="1:15" s="887" customFormat="1" x14ac:dyDescent="0.25">
      <c r="A1339" s="836" t="s">
        <v>566</v>
      </c>
      <c r="B1339" s="869"/>
      <c r="C1339" s="1042" t="s">
        <v>26</v>
      </c>
      <c r="D1339" s="869"/>
      <c r="E1339" s="870"/>
      <c r="F1339" s="869"/>
      <c r="G1339" s="871"/>
      <c r="H1339" s="872">
        <f>SUM(H1330:H1338)</f>
        <v>49243060</v>
      </c>
      <c r="I1339" s="872">
        <f>SUM(I1330:I1338)</f>
        <v>90000000</v>
      </c>
      <c r="J1339" s="872">
        <f>SUM(J1330:J1338)</f>
        <v>49243060</v>
      </c>
      <c r="K1339" s="872">
        <f>SUM(K1330:K1338)</f>
        <v>285000000</v>
      </c>
      <c r="L1339" s="872"/>
      <c r="M1339" s="872">
        <f>SUM(M1330:M1338)</f>
        <v>285000000</v>
      </c>
      <c r="N1339" s="872"/>
      <c r="O1339" s="884"/>
    </row>
    <row r="1340" spans="1:15" s="887" customFormat="1" x14ac:dyDescent="0.25">
      <c r="A1340" s="836"/>
      <c r="B1340" s="875"/>
      <c r="C1340" s="1043"/>
      <c r="D1340" s="875"/>
      <c r="E1340" s="877"/>
      <c r="F1340" s="875"/>
      <c r="G1340" s="878"/>
      <c r="H1340" s="879"/>
      <c r="I1340" s="879"/>
      <c r="J1340" s="879"/>
      <c r="K1340" s="879"/>
      <c r="L1340" s="879"/>
      <c r="M1340" s="879"/>
      <c r="N1340" s="879"/>
      <c r="O1340" s="880"/>
    </row>
    <row r="1341" spans="1:15" s="887" customFormat="1" x14ac:dyDescent="0.25">
      <c r="A1341" s="836"/>
      <c r="B1341" s="875"/>
      <c r="C1341" s="1043"/>
      <c r="D1341" s="875"/>
      <c r="E1341" s="877"/>
      <c r="F1341" s="875"/>
      <c r="G1341" s="878"/>
      <c r="H1341" s="879"/>
      <c r="I1341" s="879"/>
      <c r="J1341" s="879"/>
      <c r="K1341" s="879"/>
      <c r="L1341" s="879"/>
      <c r="M1341" s="879"/>
      <c r="N1341" s="879"/>
      <c r="O1341" s="880"/>
    </row>
    <row r="1342" spans="1:15" x14ac:dyDescent="0.25">
      <c r="B1342" s="1127" t="s">
        <v>1396</v>
      </c>
      <c r="C1342" s="1127"/>
      <c r="D1342" s="1127"/>
      <c r="E1342" s="1127"/>
      <c r="F1342" s="1127"/>
      <c r="G1342" s="1127"/>
      <c r="H1342" s="1127"/>
      <c r="I1342" s="1127"/>
      <c r="J1342" s="1127"/>
      <c r="K1342" s="1127"/>
      <c r="L1342" s="1127"/>
      <c r="M1342" s="1127"/>
      <c r="N1342" s="1127"/>
      <c r="O1342" s="1127"/>
    </row>
    <row r="1343" spans="1:15" x14ac:dyDescent="0.25">
      <c r="B1343" s="854" t="s">
        <v>1602</v>
      </c>
      <c r="C1343" s="1041"/>
      <c r="D1343" s="855"/>
      <c r="E1343" s="855"/>
      <c r="F1343" s="855"/>
      <c r="G1343" s="855"/>
      <c r="H1343" s="856"/>
      <c r="I1343" s="856"/>
      <c r="J1343" s="856"/>
      <c r="K1343" s="856"/>
      <c r="L1343" s="856"/>
      <c r="M1343" s="856"/>
      <c r="N1343" s="856"/>
      <c r="O1343" s="857"/>
    </row>
    <row r="1344" spans="1:15" s="800" customFormat="1" ht="45" x14ac:dyDescent="0.25">
      <c r="B1344" s="1122" t="s">
        <v>971</v>
      </c>
      <c r="C1344" s="1085" t="s">
        <v>939</v>
      </c>
      <c r="D1344" s="1085" t="s">
        <v>1025</v>
      </c>
      <c r="E1344" s="1124" t="s">
        <v>1026</v>
      </c>
      <c r="F1344" s="1085" t="s">
        <v>1027</v>
      </c>
      <c r="G1344" s="1120" t="s">
        <v>1028</v>
      </c>
      <c r="H1344" s="801" t="s">
        <v>1868</v>
      </c>
      <c r="I1344" s="802" t="s">
        <v>1839</v>
      </c>
      <c r="J1344" s="801" t="s">
        <v>1868</v>
      </c>
      <c r="K1344" s="1128" t="s">
        <v>1957</v>
      </c>
      <c r="L1344" s="1128" t="s">
        <v>1956</v>
      </c>
      <c r="M1344" s="802" t="s">
        <v>1905</v>
      </c>
      <c r="N1344" s="1128" t="s">
        <v>1825</v>
      </c>
      <c r="O1344" s="835" t="s">
        <v>1856</v>
      </c>
    </row>
    <row r="1345" spans="1:15" s="800" customFormat="1" x14ac:dyDescent="0.25">
      <c r="B1345" s="1123"/>
      <c r="C1345" s="1086"/>
      <c r="D1345" s="1086"/>
      <c r="E1345" s="1125"/>
      <c r="F1345" s="1086"/>
      <c r="G1345" s="1121"/>
      <c r="H1345" s="803" t="s">
        <v>940</v>
      </c>
      <c r="I1345" s="803" t="s">
        <v>940</v>
      </c>
      <c r="J1345" s="803" t="s">
        <v>940</v>
      </c>
      <c r="K1345" s="1129"/>
      <c r="L1345" s="1129"/>
      <c r="M1345" s="803" t="s">
        <v>940</v>
      </c>
      <c r="N1345" s="1129"/>
      <c r="O1345" s="804"/>
    </row>
    <row r="1346" spans="1:15" x14ac:dyDescent="0.25">
      <c r="A1346" s="836" t="s">
        <v>798</v>
      </c>
      <c r="B1346" s="806" t="s">
        <v>810</v>
      </c>
      <c r="C1346" s="1039" t="s">
        <v>811</v>
      </c>
      <c r="D1346" s="814" t="s">
        <v>21</v>
      </c>
      <c r="E1346" s="883">
        <v>0</v>
      </c>
      <c r="F1346" s="806">
        <v>23540000</v>
      </c>
      <c r="G1346" s="809" t="s">
        <v>266</v>
      </c>
      <c r="H1346" s="815">
        <v>69839672</v>
      </c>
      <c r="I1346" s="815">
        <v>180542000</v>
      </c>
      <c r="J1346" s="815">
        <v>69839672</v>
      </c>
      <c r="K1346" s="815">
        <f>M1346-L1346</f>
        <v>180542000</v>
      </c>
      <c r="L1346" s="815"/>
      <c r="M1346" s="815">
        <v>180542000</v>
      </c>
      <c r="N1346" s="815"/>
      <c r="O1346" s="811"/>
    </row>
    <row r="1347" spans="1:15" x14ac:dyDescent="0.25">
      <c r="A1347" s="836" t="s">
        <v>798</v>
      </c>
      <c r="B1347" s="806" t="s">
        <v>812</v>
      </c>
      <c r="C1347" s="1039" t="s">
        <v>815</v>
      </c>
      <c r="D1347" s="814" t="s">
        <v>21</v>
      </c>
      <c r="E1347" s="883">
        <v>0</v>
      </c>
      <c r="F1347" s="806">
        <v>23540000</v>
      </c>
      <c r="G1347" s="809" t="s">
        <v>266</v>
      </c>
      <c r="H1347" s="815">
        <v>0</v>
      </c>
      <c r="I1347" s="815">
        <v>50000000</v>
      </c>
      <c r="J1347" s="815"/>
      <c r="K1347" s="815">
        <f t="shared" ref="K1347:K1354" si="93">M1347-L1347</f>
        <v>50000000</v>
      </c>
      <c r="L1347" s="815"/>
      <c r="M1347" s="815">
        <v>50000000</v>
      </c>
      <c r="N1347" s="815"/>
      <c r="O1347" s="811"/>
    </row>
    <row r="1348" spans="1:15" x14ac:dyDescent="0.25">
      <c r="A1348" s="836" t="s">
        <v>798</v>
      </c>
      <c r="B1348" s="806" t="s">
        <v>813</v>
      </c>
      <c r="C1348" s="1039" t="s">
        <v>814</v>
      </c>
      <c r="D1348" s="814" t="s">
        <v>21</v>
      </c>
      <c r="E1348" s="883">
        <v>0</v>
      </c>
      <c r="F1348" s="806">
        <v>23540000</v>
      </c>
      <c r="G1348" s="809" t="s">
        <v>266</v>
      </c>
      <c r="H1348" s="815">
        <v>0</v>
      </c>
      <c r="I1348" s="815">
        <v>50000000</v>
      </c>
      <c r="J1348" s="815"/>
      <c r="K1348" s="815">
        <f t="shared" si="93"/>
        <v>20000000</v>
      </c>
      <c r="L1348" s="815"/>
      <c r="M1348" s="815">
        <v>20000000</v>
      </c>
      <c r="N1348" s="815"/>
      <c r="O1348" s="811"/>
    </row>
    <row r="1349" spans="1:15" x14ac:dyDescent="0.25">
      <c r="A1349" s="836" t="s">
        <v>798</v>
      </c>
      <c r="B1349" s="806" t="s">
        <v>781</v>
      </c>
      <c r="C1349" s="1039" t="s">
        <v>782</v>
      </c>
      <c r="D1349" s="814" t="s">
        <v>21</v>
      </c>
      <c r="E1349" s="883">
        <v>0</v>
      </c>
      <c r="F1349" s="806">
        <v>23540000</v>
      </c>
      <c r="G1349" s="809" t="s">
        <v>266</v>
      </c>
      <c r="H1349" s="815">
        <v>30377416</v>
      </c>
      <c r="I1349" s="815">
        <v>1400000000</v>
      </c>
      <c r="J1349" s="815">
        <v>30377416</v>
      </c>
      <c r="K1349" s="815">
        <f t="shared" si="93"/>
        <v>1000000000</v>
      </c>
      <c r="L1349" s="815"/>
      <c r="M1349" s="815">
        <v>1000000000</v>
      </c>
      <c r="N1349" s="815"/>
      <c r="O1349" s="811"/>
    </row>
    <row r="1350" spans="1:15" x14ac:dyDescent="0.25">
      <c r="A1350" s="836" t="s">
        <v>798</v>
      </c>
      <c r="B1350" s="806" t="s">
        <v>783</v>
      </c>
      <c r="C1350" s="1039" t="s">
        <v>784</v>
      </c>
      <c r="D1350" s="814" t="s">
        <v>21</v>
      </c>
      <c r="E1350" s="883">
        <v>0</v>
      </c>
      <c r="F1350" s="806">
        <v>23540000</v>
      </c>
      <c r="G1350" s="809" t="s">
        <v>266</v>
      </c>
      <c r="H1350" s="815">
        <v>1207754246</v>
      </c>
      <c r="I1350" s="815">
        <v>1900000000</v>
      </c>
      <c r="J1350" s="815">
        <v>1207754246</v>
      </c>
      <c r="K1350" s="815">
        <f t="shared" si="93"/>
        <v>2800000000</v>
      </c>
      <c r="L1350" s="815"/>
      <c r="M1350" s="815">
        <v>2800000000</v>
      </c>
      <c r="N1350" s="815"/>
      <c r="O1350" s="811"/>
    </row>
    <row r="1351" spans="1:15" x14ac:dyDescent="0.25">
      <c r="A1351" s="836" t="s">
        <v>798</v>
      </c>
      <c r="B1351" s="806" t="s">
        <v>785</v>
      </c>
      <c r="C1351" s="1039" t="s">
        <v>786</v>
      </c>
      <c r="D1351" s="814" t="s">
        <v>21</v>
      </c>
      <c r="E1351" s="883">
        <v>0</v>
      </c>
      <c r="F1351" s="806">
        <v>23540000</v>
      </c>
      <c r="G1351" s="809" t="s">
        <v>266</v>
      </c>
      <c r="H1351" s="815">
        <v>0</v>
      </c>
      <c r="I1351" s="815">
        <v>400000000</v>
      </c>
      <c r="J1351" s="815"/>
      <c r="K1351" s="815">
        <f t="shared" si="93"/>
        <v>150000000</v>
      </c>
      <c r="L1351" s="815"/>
      <c r="M1351" s="815">
        <v>150000000</v>
      </c>
      <c r="N1351" s="815"/>
      <c r="O1351" s="811"/>
    </row>
    <row r="1352" spans="1:15" x14ac:dyDescent="0.25">
      <c r="A1352" s="836" t="s">
        <v>798</v>
      </c>
      <c r="B1352" s="806" t="s">
        <v>787</v>
      </c>
      <c r="C1352" s="1039" t="s">
        <v>788</v>
      </c>
      <c r="D1352" s="814" t="s">
        <v>21</v>
      </c>
      <c r="E1352" s="883">
        <v>0</v>
      </c>
      <c r="F1352" s="806">
        <v>23540000</v>
      </c>
      <c r="G1352" s="809" t="s">
        <v>266</v>
      </c>
      <c r="H1352" s="815">
        <v>150000</v>
      </c>
      <c r="I1352" s="815">
        <v>150000000</v>
      </c>
      <c r="J1352" s="815">
        <v>150000</v>
      </c>
      <c r="K1352" s="815">
        <f t="shared" si="93"/>
        <v>150000000</v>
      </c>
      <c r="L1352" s="815"/>
      <c r="M1352" s="815">
        <v>150000000</v>
      </c>
      <c r="N1352" s="815"/>
      <c r="O1352" s="811"/>
    </row>
    <row r="1353" spans="1:15" x14ac:dyDescent="0.25">
      <c r="A1353" s="836" t="s">
        <v>798</v>
      </c>
      <c r="B1353" s="806" t="s">
        <v>712</v>
      </c>
      <c r="C1353" s="1039" t="s">
        <v>713</v>
      </c>
      <c r="D1353" s="814" t="s">
        <v>21</v>
      </c>
      <c r="E1353" s="883">
        <v>0</v>
      </c>
      <c r="F1353" s="806">
        <v>23540000</v>
      </c>
      <c r="G1353" s="809" t="s">
        <v>266</v>
      </c>
      <c r="H1353" s="815">
        <v>0</v>
      </c>
      <c r="I1353" s="815">
        <v>40000000</v>
      </c>
      <c r="J1353" s="815"/>
      <c r="K1353" s="815">
        <f t="shared" si="93"/>
        <v>145000000</v>
      </c>
      <c r="L1353" s="815"/>
      <c r="M1353" s="815">
        <v>145000000</v>
      </c>
      <c r="N1353" s="815"/>
      <c r="O1353" s="811"/>
    </row>
    <row r="1354" spans="1:15" x14ac:dyDescent="0.25">
      <c r="A1354" s="836" t="s">
        <v>798</v>
      </c>
      <c r="B1354" s="806" t="s">
        <v>789</v>
      </c>
      <c r="C1354" s="1039" t="s">
        <v>790</v>
      </c>
      <c r="D1354" s="814" t="s">
        <v>21</v>
      </c>
      <c r="E1354" s="883">
        <v>0</v>
      </c>
      <c r="F1354" s="806">
        <v>23540000</v>
      </c>
      <c r="G1354" s="809" t="s">
        <v>266</v>
      </c>
      <c r="H1354" s="815">
        <v>0</v>
      </c>
      <c r="I1354" s="815">
        <v>42000000</v>
      </c>
      <c r="J1354" s="815"/>
      <c r="K1354" s="815">
        <f t="shared" si="93"/>
        <v>42000000</v>
      </c>
      <c r="L1354" s="815"/>
      <c r="M1354" s="815">
        <v>42000000</v>
      </c>
      <c r="N1354" s="815"/>
      <c r="O1354" s="811"/>
    </row>
    <row r="1355" spans="1:15" x14ac:dyDescent="0.25">
      <c r="A1355" s="836" t="s">
        <v>798</v>
      </c>
      <c r="B1355" s="838"/>
      <c r="C1355" s="968" t="s">
        <v>312</v>
      </c>
      <c r="D1355" s="839" t="s">
        <v>226</v>
      </c>
      <c r="E1355" s="840" t="s">
        <v>226</v>
      </c>
      <c r="F1355" s="838" t="s">
        <v>226</v>
      </c>
      <c r="G1355" s="895" t="s">
        <v>226</v>
      </c>
      <c r="H1355" s="821">
        <f>SUM(H1346:H1354)</f>
        <v>1308121334</v>
      </c>
      <c r="I1355" s="821">
        <f t="shared" ref="I1355:M1355" si="94">SUM(I1346:I1354)</f>
        <v>4212542000</v>
      </c>
      <c r="J1355" s="821">
        <f t="shared" si="94"/>
        <v>1308121334</v>
      </c>
      <c r="K1355" s="821">
        <f t="shared" si="94"/>
        <v>4537542000</v>
      </c>
      <c r="L1355" s="821">
        <f t="shared" si="94"/>
        <v>0</v>
      </c>
      <c r="M1355" s="821">
        <f t="shared" si="94"/>
        <v>4537542000</v>
      </c>
      <c r="N1355" s="821"/>
      <c r="O1355" s="822"/>
    </row>
    <row r="1356" spans="1:15" x14ac:dyDescent="0.25">
      <c r="C1356" s="970"/>
      <c r="G1356" s="896"/>
      <c r="H1356" s="901"/>
      <c r="I1356" s="901"/>
      <c r="J1356" s="901"/>
      <c r="K1356" s="901"/>
      <c r="L1356" s="826"/>
      <c r="M1356" s="826"/>
      <c r="N1356" s="826"/>
      <c r="O1356" s="827"/>
    </row>
    <row r="1357" spans="1:15" x14ac:dyDescent="0.25">
      <c r="C1357" s="970"/>
      <c r="G1357" s="896"/>
      <c r="H1357" s="901"/>
      <c r="I1357" s="901"/>
      <c r="J1357" s="901"/>
      <c r="K1357" s="901"/>
      <c r="L1357" s="826"/>
      <c r="M1357" s="826"/>
      <c r="N1357" s="826"/>
      <c r="O1357" s="827"/>
    </row>
    <row r="1358" spans="1:15" x14ac:dyDescent="0.25">
      <c r="B1358" s="854" t="s">
        <v>2099</v>
      </c>
      <c r="C1358" s="1041"/>
      <c r="D1358" s="855"/>
      <c r="E1358" s="855"/>
      <c r="F1358" s="855"/>
      <c r="G1358" s="855"/>
      <c r="H1358" s="856"/>
      <c r="I1358" s="856"/>
      <c r="J1358" s="856"/>
      <c r="K1358" s="856"/>
      <c r="L1358" s="856"/>
      <c r="M1358" s="856"/>
      <c r="N1358" s="856"/>
      <c r="O1358" s="857"/>
    </row>
    <row r="1359" spans="1:15" s="800" customFormat="1" ht="45" x14ac:dyDescent="0.25">
      <c r="B1359" s="1122" t="s">
        <v>971</v>
      </c>
      <c r="C1359" s="1085" t="s">
        <v>939</v>
      </c>
      <c r="D1359" s="1085" t="s">
        <v>1025</v>
      </c>
      <c r="E1359" s="1124" t="s">
        <v>1026</v>
      </c>
      <c r="F1359" s="1085" t="s">
        <v>1027</v>
      </c>
      <c r="G1359" s="1120" t="s">
        <v>1028</v>
      </c>
      <c r="H1359" s="801" t="s">
        <v>1868</v>
      </c>
      <c r="I1359" s="802" t="s">
        <v>1839</v>
      </c>
      <c r="J1359" s="801" t="s">
        <v>1868</v>
      </c>
      <c r="K1359" s="1128" t="s">
        <v>1957</v>
      </c>
      <c r="L1359" s="1128" t="s">
        <v>1956</v>
      </c>
      <c r="M1359" s="802" t="s">
        <v>1905</v>
      </c>
      <c r="N1359" s="1128" t="s">
        <v>1825</v>
      </c>
      <c r="O1359" s="835" t="s">
        <v>1856</v>
      </c>
    </row>
    <row r="1360" spans="1:15" s="800" customFormat="1" x14ac:dyDescent="0.25">
      <c r="B1360" s="1123"/>
      <c r="C1360" s="1086"/>
      <c r="D1360" s="1086"/>
      <c r="E1360" s="1125"/>
      <c r="F1360" s="1086"/>
      <c r="G1360" s="1121"/>
      <c r="H1360" s="803" t="s">
        <v>940</v>
      </c>
      <c r="I1360" s="803" t="s">
        <v>940</v>
      </c>
      <c r="J1360" s="803" t="s">
        <v>940</v>
      </c>
      <c r="K1360" s="1129"/>
      <c r="L1360" s="1129"/>
      <c r="M1360" s="803" t="s">
        <v>940</v>
      </c>
      <c r="N1360" s="1129"/>
      <c r="O1360" s="804"/>
    </row>
    <row r="1361" spans="1:15" ht="30" x14ac:dyDescent="0.25">
      <c r="A1361" s="836" t="s">
        <v>2075</v>
      </c>
      <c r="B1361" s="806" t="s">
        <v>1866</v>
      </c>
      <c r="C1361" s="1039" t="s">
        <v>794</v>
      </c>
      <c r="D1361" s="814" t="s">
        <v>21</v>
      </c>
      <c r="E1361" s="883">
        <v>0</v>
      </c>
      <c r="F1361" s="806">
        <v>23540000</v>
      </c>
      <c r="G1361" s="809" t="s">
        <v>266</v>
      </c>
      <c r="H1361" s="815">
        <v>141744018</v>
      </c>
      <c r="I1361" s="815">
        <v>420000000</v>
      </c>
      <c r="J1361" s="815">
        <v>141744018</v>
      </c>
      <c r="K1361" s="815">
        <f>M1361-L1361</f>
        <v>350000000</v>
      </c>
      <c r="L1361" s="815"/>
      <c r="M1361" s="815">
        <v>350000000</v>
      </c>
      <c r="N1361" s="815"/>
      <c r="O1361" s="811"/>
    </row>
    <row r="1362" spans="1:15" ht="30" x14ac:dyDescent="0.25">
      <c r="A1362" s="836" t="s">
        <v>2075</v>
      </c>
      <c r="B1362" s="806" t="s">
        <v>791</v>
      </c>
      <c r="C1362" s="1039" t="s">
        <v>792</v>
      </c>
      <c r="D1362" s="814" t="s">
        <v>21</v>
      </c>
      <c r="E1362" s="883">
        <v>0</v>
      </c>
      <c r="F1362" s="806">
        <v>23540000</v>
      </c>
      <c r="G1362" s="809" t="s">
        <v>266</v>
      </c>
      <c r="H1362" s="815">
        <v>971770646</v>
      </c>
      <c r="I1362" s="815">
        <v>2562502871</v>
      </c>
      <c r="J1362" s="815">
        <v>971770646</v>
      </c>
      <c r="K1362" s="815">
        <f>M1362-L1362</f>
        <v>1287502871</v>
      </c>
      <c r="L1362" s="815"/>
      <c r="M1362" s="815">
        <f>1362502871-75000000</f>
        <v>1287502871</v>
      </c>
      <c r="N1362" s="815"/>
      <c r="O1362" s="811"/>
    </row>
    <row r="1363" spans="1:15" x14ac:dyDescent="0.25">
      <c r="A1363" s="836" t="s">
        <v>2075</v>
      </c>
      <c r="B1363" s="806" t="s">
        <v>795</v>
      </c>
      <c r="C1363" s="1039" t="s">
        <v>1867</v>
      </c>
      <c r="D1363" s="814" t="s">
        <v>21</v>
      </c>
      <c r="E1363" s="883">
        <v>0</v>
      </c>
      <c r="F1363" s="806">
        <v>23540000</v>
      </c>
      <c r="G1363" s="809" t="s">
        <v>266</v>
      </c>
      <c r="H1363" s="815">
        <f>454681994-H1361</f>
        <v>312937976</v>
      </c>
      <c r="I1363" s="815">
        <v>4103751357</v>
      </c>
      <c r="J1363" s="815">
        <f>454681994-J1361</f>
        <v>312937976</v>
      </c>
      <c r="K1363" s="815">
        <f>M1363-L1363</f>
        <v>503751357</v>
      </c>
      <c r="L1363" s="815"/>
      <c r="M1363" s="815">
        <v>503751357</v>
      </c>
      <c r="N1363" s="815"/>
      <c r="O1363" s="811"/>
    </row>
    <row r="1364" spans="1:15" x14ac:dyDescent="0.25">
      <c r="A1364" s="836" t="s">
        <v>2075</v>
      </c>
      <c r="B1364" s="838"/>
      <c r="C1364" s="968" t="s">
        <v>312</v>
      </c>
      <c r="D1364" s="839" t="s">
        <v>226</v>
      </c>
      <c r="E1364" s="840" t="s">
        <v>226</v>
      </c>
      <c r="F1364" s="838" t="s">
        <v>226</v>
      </c>
      <c r="G1364" s="895" t="s">
        <v>226</v>
      </c>
      <c r="H1364" s="821">
        <f>SUM(H1361:H1363)</f>
        <v>1426452640</v>
      </c>
      <c r="I1364" s="821">
        <f t="shared" ref="I1364:M1364" si="95">SUM(I1361:I1363)</f>
        <v>7086254228</v>
      </c>
      <c r="J1364" s="821">
        <f t="shared" si="95"/>
        <v>1426452640</v>
      </c>
      <c r="K1364" s="821">
        <f t="shared" si="95"/>
        <v>2141254228</v>
      </c>
      <c r="L1364" s="821">
        <f t="shared" si="95"/>
        <v>0</v>
      </c>
      <c r="M1364" s="821">
        <f t="shared" si="95"/>
        <v>2141254228</v>
      </c>
      <c r="N1364" s="821">
        <f t="shared" ref="N1364:O1364" si="96">SUM(N1361:N1363)</f>
        <v>0</v>
      </c>
      <c r="O1364" s="822">
        <f t="shared" si="96"/>
        <v>0</v>
      </c>
    </row>
    <row r="1365" spans="1:15" x14ac:dyDescent="0.25">
      <c r="C1365" s="970"/>
      <c r="G1365" s="896"/>
      <c r="H1365" s="901"/>
      <c r="I1365" s="901"/>
      <c r="J1365" s="901"/>
      <c r="K1365" s="901"/>
      <c r="L1365" s="826"/>
      <c r="M1365" s="826"/>
      <c r="N1365" s="826"/>
      <c r="O1365" s="827"/>
    </row>
    <row r="1366" spans="1:15" x14ac:dyDescent="0.25">
      <c r="C1366" s="970"/>
      <c r="G1366" s="896"/>
      <c r="H1366" s="901"/>
      <c r="I1366" s="901"/>
      <c r="J1366" s="901"/>
      <c r="K1366" s="901"/>
      <c r="L1366" s="826"/>
      <c r="M1366" s="826"/>
      <c r="N1366" s="826"/>
      <c r="O1366" s="827"/>
    </row>
    <row r="1367" spans="1:15" x14ac:dyDescent="0.25">
      <c r="B1367" s="1127" t="s">
        <v>1396</v>
      </c>
      <c r="C1367" s="1127"/>
      <c r="D1367" s="1127"/>
      <c r="E1367" s="1127"/>
      <c r="F1367" s="1127"/>
      <c r="G1367" s="1127"/>
      <c r="H1367" s="1127"/>
      <c r="I1367" s="1127"/>
      <c r="J1367" s="1127"/>
      <c r="K1367" s="1127"/>
      <c r="L1367" s="1127"/>
      <c r="M1367" s="1127"/>
      <c r="N1367" s="1127"/>
      <c r="O1367" s="1127"/>
    </row>
    <row r="1368" spans="1:15" x14ac:dyDescent="0.25">
      <c r="B1368" s="854" t="s">
        <v>1603</v>
      </c>
      <c r="C1368" s="1041"/>
      <c r="D1368" s="855"/>
      <c r="E1368" s="855"/>
      <c r="F1368" s="855"/>
      <c r="G1368" s="855"/>
      <c r="H1368" s="856"/>
      <c r="I1368" s="856"/>
      <c r="J1368" s="856"/>
      <c r="K1368" s="856"/>
      <c r="L1368" s="856"/>
      <c r="M1368" s="856"/>
      <c r="N1368" s="856"/>
      <c r="O1368" s="857"/>
    </row>
    <row r="1369" spans="1:15" s="800" customFormat="1" ht="45" x14ac:dyDescent="0.25">
      <c r="B1369" s="1122" t="s">
        <v>971</v>
      </c>
      <c r="C1369" s="1085" t="s">
        <v>939</v>
      </c>
      <c r="D1369" s="1085" t="s">
        <v>1025</v>
      </c>
      <c r="E1369" s="1124" t="s">
        <v>1026</v>
      </c>
      <c r="F1369" s="1085" t="s">
        <v>1027</v>
      </c>
      <c r="G1369" s="1120" t="s">
        <v>1028</v>
      </c>
      <c r="H1369" s="801" t="s">
        <v>1868</v>
      </c>
      <c r="I1369" s="802" t="s">
        <v>1839</v>
      </c>
      <c r="J1369" s="801" t="s">
        <v>1868</v>
      </c>
      <c r="K1369" s="1128" t="s">
        <v>1957</v>
      </c>
      <c r="L1369" s="1128" t="s">
        <v>1956</v>
      </c>
      <c r="M1369" s="802" t="s">
        <v>1905</v>
      </c>
      <c r="N1369" s="1128" t="s">
        <v>1825</v>
      </c>
      <c r="O1369" s="835" t="s">
        <v>1856</v>
      </c>
    </row>
    <row r="1370" spans="1:15" s="800" customFormat="1" x14ac:dyDescent="0.25">
      <c r="B1370" s="1123"/>
      <c r="C1370" s="1086"/>
      <c r="D1370" s="1086"/>
      <c r="E1370" s="1125"/>
      <c r="F1370" s="1086"/>
      <c r="G1370" s="1121"/>
      <c r="H1370" s="803" t="s">
        <v>940</v>
      </c>
      <c r="I1370" s="803" t="s">
        <v>940</v>
      </c>
      <c r="J1370" s="803" t="s">
        <v>940</v>
      </c>
      <c r="K1370" s="1129"/>
      <c r="L1370" s="1129"/>
      <c r="M1370" s="803" t="s">
        <v>940</v>
      </c>
      <c r="N1370" s="1129"/>
      <c r="O1370" s="804"/>
    </row>
    <row r="1371" spans="1:15" x14ac:dyDescent="0.25">
      <c r="A1371" s="836" t="s">
        <v>797</v>
      </c>
      <c r="B1371" s="806" t="s">
        <v>434</v>
      </c>
      <c r="C1371" s="1039" t="s">
        <v>809</v>
      </c>
      <c r="D1371" s="814" t="s">
        <v>21</v>
      </c>
      <c r="E1371" s="883">
        <v>0</v>
      </c>
      <c r="F1371" s="806">
        <v>23540000</v>
      </c>
      <c r="G1371" s="809" t="s">
        <v>266</v>
      </c>
      <c r="H1371" s="815">
        <v>8000000</v>
      </c>
      <c r="I1371" s="815">
        <v>50000000</v>
      </c>
      <c r="J1371" s="815">
        <v>8000000</v>
      </c>
      <c r="K1371" s="815">
        <f>M1371-L1371</f>
        <v>30000000</v>
      </c>
      <c r="L1371" s="815"/>
      <c r="M1371" s="815">
        <v>30000000</v>
      </c>
      <c r="N1371" s="815"/>
      <c r="O1371" s="811"/>
    </row>
    <row r="1372" spans="1:15" x14ac:dyDescent="0.25">
      <c r="A1372" s="836" t="s">
        <v>797</v>
      </c>
      <c r="B1372" s="806" t="s">
        <v>807</v>
      </c>
      <c r="C1372" s="1039" t="s">
        <v>808</v>
      </c>
      <c r="D1372" s="814" t="s">
        <v>21</v>
      </c>
      <c r="E1372" s="883">
        <v>0</v>
      </c>
      <c r="F1372" s="806">
        <v>23540000</v>
      </c>
      <c r="G1372" s="809" t="s">
        <v>266</v>
      </c>
      <c r="H1372" s="815"/>
      <c r="I1372" s="815">
        <v>50000000</v>
      </c>
      <c r="J1372" s="815"/>
      <c r="K1372" s="815">
        <f t="shared" ref="K1372:K1384" si="97">M1372-L1372</f>
        <v>462000000</v>
      </c>
      <c r="L1372" s="815"/>
      <c r="M1372" s="815">
        <v>462000000</v>
      </c>
      <c r="N1372" s="815"/>
      <c r="O1372" s="811"/>
    </row>
    <row r="1373" spans="1:15" x14ac:dyDescent="0.25">
      <c r="A1373" s="836" t="s">
        <v>797</v>
      </c>
      <c r="B1373" s="806" t="s">
        <v>2</v>
      </c>
      <c r="C1373" s="1039" t="s">
        <v>60</v>
      </c>
      <c r="D1373" s="814" t="s">
        <v>21</v>
      </c>
      <c r="E1373" s="883">
        <v>0</v>
      </c>
      <c r="F1373" s="806">
        <v>23540000</v>
      </c>
      <c r="G1373" s="809" t="s">
        <v>266</v>
      </c>
      <c r="H1373" s="815">
        <v>11780000</v>
      </c>
      <c r="I1373" s="815">
        <v>100000000</v>
      </c>
      <c r="J1373" s="815">
        <v>11780000</v>
      </c>
      <c r="K1373" s="815">
        <f t="shared" si="97"/>
        <v>50000000</v>
      </c>
      <c r="L1373" s="815"/>
      <c r="M1373" s="815">
        <v>50000000</v>
      </c>
      <c r="N1373" s="815"/>
      <c r="O1373" s="811"/>
    </row>
    <row r="1374" spans="1:15" s="816" customFormat="1" x14ac:dyDescent="0.25">
      <c r="A1374" s="836" t="s">
        <v>797</v>
      </c>
      <c r="B1374" s="806" t="s">
        <v>267</v>
      </c>
      <c r="C1374" s="1039" t="s">
        <v>268</v>
      </c>
      <c r="D1374" s="814" t="s">
        <v>21</v>
      </c>
      <c r="E1374" s="883">
        <v>0</v>
      </c>
      <c r="F1374" s="806">
        <v>23540000</v>
      </c>
      <c r="G1374" s="809" t="s">
        <v>266</v>
      </c>
      <c r="H1374" s="815"/>
      <c r="I1374" s="815">
        <v>400000000</v>
      </c>
      <c r="J1374" s="815"/>
      <c r="K1374" s="815">
        <f t="shared" si="97"/>
        <v>150000000</v>
      </c>
      <c r="L1374" s="815"/>
      <c r="M1374" s="815">
        <v>150000000</v>
      </c>
      <c r="N1374" s="815"/>
      <c r="O1374" s="811"/>
    </row>
    <row r="1375" spans="1:15" x14ac:dyDescent="0.25">
      <c r="A1375" s="836" t="s">
        <v>797</v>
      </c>
      <c r="B1375" s="806" t="s">
        <v>67</v>
      </c>
      <c r="C1375" s="1039" t="s">
        <v>92</v>
      </c>
      <c r="D1375" s="814" t="s">
        <v>21</v>
      </c>
      <c r="E1375" s="883">
        <v>0</v>
      </c>
      <c r="F1375" s="806">
        <v>23540000</v>
      </c>
      <c r="G1375" s="809" t="s">
        <v>266</v>
      </c>
      <c r="H1375" s="815">
        <v>11535486</v>
      </c>
      <c r="I1375" s="815">
        <v>70000000</v>
      </c>
      <c r="J1375" s="815">
        <v>11535486</v>
      </c>
      <c r="K1375" s="815">
        <f t="shared" si="97"/>
        <v>50000000</v>
      </c>
      <c r="L1375" s="815"/>
      <c r="M1375" s="815">
        <v>50000000</v>
      </c>
      <c r="N1375" s="815"/>
      <c r="O1375" s="811"/>
    </row>
    <row r="1376" spans="1:15" x14ac:dyDescent="0.25">
      <c r="A1376" s="836" t="s">
        <v>797</v>
      </c>
      <c r="B1376" s="806" t="s">
        <v>113</v>
      </c>
      <c r="C1376" s="1039" t="s">
        <v>114</v>
      </c>
      <c r="D1376" s="814" t="s">
        <v>21</v>
      </c>
      <c r="E1376" s="883">
        <v>0</v>
      </c>
      <c r="F1376" s="806">
        <v>23540000</v>
      </c>
      <c r="G1376" s="809" t="s">
        <v>266</v>
      </c>
      <c r="H1376" s="815">
        <v>700000</v>
      </c>
      <c r="I1376" s="815">
        <v>12000000</v>
      </c>
      <c r="J1376" s="815">
        <v>700000</v>
      </c>
      <c r="K1376" s="815">
        <f t="shared" si="97"/>
        <v>5000000</v>
      </c>
      <c r="L1376" s="815"/>
      <c r="M1376" s="815">
        <v>5000000</v>
      </c>
      <c r="N1376" s="815"/>
      <c r="O1376" s="811"/>
    </row>
    <row r="1377" spans="1:15" s="816" customFormat="1" x14ac:dyDescent="0.25">
      <c r="A1377" s="836" t="s">
        <v>797</v>
      </c>
      <c r="B1377" s="806" t="s">
        <v>11</v>
      </c>
      <c r="C1377" s="1039" t="s">
        <v>12</v>
      </c>
      <c r="D1377" s="814" t="s">
        <v>21</v>
      </c>
      <c r="E1377" s="883">
        <v>0</v>
      </c>
      <c r="F1377" s="806">
        <v>23540000</v>
      </c>
      <c r="G1377" s="809" t="s">
        <v>266</v>
      </c>
      <c r="H1377" s="815">
        <v>105000</v>
      </c>
      <c r="I1377" s="815">
        <v>30000000</v>
      </c>
      <c r="J1377" s="815">
        <v>105000</v>
      </c>
      <c r="K1377" s="815">
        <f t="shared" si="97"/>
        <v>25000000</v>
      </c>
      <c r="L1377" s="815"/>
      <c r="M1377" s="815">
        <v>25000000</v>
      </c>
      <c r="N1377" s="815"/>
      <c r="O1377" s="811"/>
    </row>
    <row r="1378" spans="1:15" x14ac:dyDescent="0.25">
      <c r="A1378" s="836" t="s">
        <v>797</v>
      </c>
      <c r="B1378" s="806" t="s">
        <v>304</v>
      </c>
      <c r="C1378" s="1039" t="s">
        <v>305</v>
      </c>
      <c r="D1378" s="814" t="s">
        <v>21</v>
      </c>
      <c r="E1378" s="883">
        <v>0</v>
      </c>
      <c r="F1378" s="806">
        <v>23540000</v>
      </c>
      <c r="G1378" s="809" t="s">
        <v>266</v>
      </c>
      <c r="H1378" s="815">
        <v>28750000</v>
      </c>
      <c r="I1378" s="815">
        <v>100000000</v>
      </c>
      <c r="J1378" s="815">
        <v>28750000</v>
      </c>
      <c r="K1378" s="815">
        <f t="shared" si="97"/>
        <v>50000000</v>
      </c>
      <c r="L1378" s="815"/>
      <c r="M1378" s="815">
        <v>50000000</v>
      </c>
      <c r="N1378" s="815"/>
      <c r="O1378" s="811"/>
    </row>
    <row r="1379" spans="1:15" x14ac:dyDescent="0.25">
      <c r="A1379" s="836" t="s">
        <v>797</v>
      </c>
      <c r="B1379" s="806" t="s">
        <v>255</v>
      </c>
      <c r="C1379" s="1039" t="s">
        <v>256</v>
      </c>
      <c r="D1379" s="814" t="s">
        <v>21</v>
      </c>
      <c r="E1379" s="883">
        <v>0</v>
      </c>
      <c r="F1379" s="806">
        <v>23540000</v>
      </c>
      <c r="G1379" s="809" t="s">
        <v>266</v>
      </c>
      <c r="H1379" s="815">
        <v>20225000</v>
      </c>
      <c r="I1379" s="815">
        <v>30000000</v>
      </c>
      <c r="J1379" s="815">
        <v>20225000</v>
      </c>
      <c r="K1379" s="815">
        <f t="shared" si="97"/>
        <v>30000000</v>
      </c>
      <c r="L1379" s="815"/>
      <c r="M1379" s="815">
        <v>30000000</v>
      </c>
      <c r="N1379" s="815"/>
      <c r="O1379" s="811"/>
    </row>
    <row r="1380" spans="1:15" x14ac:dyDescent="0.25">
      <c r="A1380" s="836" t="s">
        <v>797</v>
      </c>
      <c r="B1380" s="806" t="s">
        <v>19</v>
      </c>
      <c r="C1380" s="1039" t="s">
        <v>20</v>
      </c>
      <c r="D1380" s="814" t="s">
        <v>21</v>
      </c>
      <c r="E1380" s="883">
        <v>0</v>
      </c>
      <c r="F1380" s="806">
        <v>23540000</v>
      </c>
      <c r="G1380" s="809" t="s">
        <v>266</v>
      </c>
      <c r="H1380" s="815">
        <v>6417729</v>
      </c>
      <c r="I1380" s="815">
        <v>15000000</v>
      </c>
      <c r="J1380" s="815">
        <v>6417729</v>
      </c>
      <c r="K1380" s="815">
        <f t="shared" si="97"/>
        <v>15000000</v>
      </c>
      <c r="L1380" s="815"/>
      <c r="M1380" s="815">
        <v>15000000</v>
      </c>
      <c r="N1380" s="815"/>
      <c r="O1380" s="811"/>
    </row>
    <row r="1381" spans="1:15" x14ac:dyDescent="0.25">
      <c r="A1381" s="836" t="s">
        <v>797</v>
      </c>
      <c r="B1381" s="806" t="s">
        <v>181</v>
      </c>
      <c r="C1381" s="1039" t="s">
        <v>182</v>
      </c>
      <c r="D1381" s="814" t="s">
        <v>21</v>
      </c>
      <c r="E1381" s="883">
        <v>0</v>
      </c>
      <c r="F1381" s="806">
        <v>23540000</v>
      </c>
      <c r="G1381" s="809" t="s">
        <v>266</v>
      </c>
      <c r="H1381" s="815">
        <f>221700800+1500000+8225000</f>
        <v>231425800</v>
      </c>
      <c r="I1381" s="815">
        <v>500000000</v>
      </c>
      <c r="J1381" s="815">
        <f>221700800+1500000+8225000</f>
        <v>231425800</v>
      </c>
      <c r="K1381" s="815">
        <f t="shared" si="97"/>
        <v>520000000</v>
      </c>
      <c r="L1381" s="815"/>
      <c r="M1381" s="815">
        <v>520000000</v>
      </c>
      <c r="N1381" s="815"/>
      <c r="O1381" s="811"/>
    </row>
    <row r="1382" spans="1:15" x14ac:dyDescent="0.25">
      <c r="A1382" s="836" t="s">
        <v>797</v>
      </c>
      <c r="B1382" s="806" t="s">
        <v>37</v>
      </c>
      <c r="C1382" s="1039" t="s">
        <v>38</v>
      </c>
      <c r="D1382" s="814" t="s">
        <v>21</v>
      </c>
      <c r="E1382" s="883">
        <v>0</v>
      </c>
      <c r="F1382" s="806">
        <v>23540000</v>
      </c>
      <c r="G1382" s="809" t="s">
        <v>266</v>
      </c>
      <c r="H1382" s="815">
        <v>19144984</v>
      </c>
      <c r="I1382" s="815">
        <v>100000000</v>
      </c>
      <c r="J1382" s="815">
        <v>19144984</v>
      </c>
      <c r="K1382" s="815">
        <f t="shared" si="97"/>
        <v>70000000</v>
      </c>
      <c r="L1382" s="815"/>
      <c r="M1382" s="815">
        <v>70000000</v>
      </c>
      <c r="N1382" s="815"/>
      <c r="O1382" s="811"/>
    </row>
    <row r="1383" spans="1:15" x14ac:dyDescent="0.25">
      <c r="A1383" s="836" t="s">
        <v>797</v>
      </c>
      <c r="B1383" s="806" t="s">
        <v>99</v>
      </c>
      <c r="C1383" s="1039" t="s">
        <v>100</v>
      </c>
      <c r="D1383" s="814" t="s">
        <v>21</v>
      </c>
      <c r="E1383" s="883">
        <v>0</v>
      </c>
      <c r="F1383" s="806">
        <v>23540000</v>
      </c>
      <c r="G1383" s="809" t="s">
        <v>266</v>
      </c>
      <c r="H1383" s="815">
        <v>27108000</v>
      </c>
      <c r="I1383" s="815">
        <v>80000000</v>
      </c>
      <c r="J1383" s="815">
        <v>27108000</v>
      </c>
      <c r="K1383" s="815">
        <f t="shared" si="97"/>
        <v>70000000</v>
      </c>
      <c r="L1383" s="815"/>
      <c r="M1383" s="815">
        <v>70000000</v>
      </c>
      <c r="N1383" s="815"/>
      <c r="O1383" s="811"/>
    </row>
    <row r="1384" spans="1:15" x14ac:dyDescent="0.25">
      <c r="A1384" s="836" t="s">
        <v>797</v>
      </c>
      <c r="B1384" s="806" t="s">
        <v>368</v>
      </c>
      <c r="C1384" s="1039" t="s">
        <v>369</v>
      </c>
      <c r="D1384" s="814" t="s">
        <v>21</v>
      </c>
      <c r="E1384" s="883">
        <v>0</v>
      </c>
      <c r="F1384" s="806">
        <v>23540000</v>
      </c>
      <c r="G1384" s="809" t="s">
        <v>266</v>
      </c>
      <c r="H1384" s="815">
        <v>2800000</v>
      </c>
      <c r="I1384" s="815">
        <v>12000000</v>
      </c>
      <c r="J1384" s="815">
        <v>2800000</v>
      </c>
      <c r="K1384" s="815">
        <f t="shared" si="97"/>
        <v>10000000</v>
      </c>
      <c r="L1384" s="815"/>
      <c r="M1384" s="815">
        <v>10000000</v>
      </c>
      <c r="N1384" s="815"/>
      <c r="O1384" s="811"/>
    </row>
    <row r="1385" spans="1:15" x14ac:dyDescent="0.25">
      <c r="A1385" s="836" t="s">
        <v>797</v>
      </c>
      <c r="B1385" s="838"/>
      <c r="C1385" s="968" t="s">
        <v>312</v>
      </c>
      <c r="D1385" s="839" t="s">
        <v>226</v>
      </c>
      <c r="E1385" s="840" t="s">
        <v>226</v>
      </c>
      <c r="F1385" s="838" t="s">
        <v>226</v>
      </c>
      <c r="G1385" s="895" t="s">
        <v>226</v>
      </c>
      <c r="H1385" s="881">
        <f>SUM(H1371:H1384)</f>
        <v>367991999</v>
      </c>
      <c r="I1385" s="821">
        <f>SUM(I1371:I1384)</f>
        <v>1549000000</v>
      </c>
      <c r="J1385" s="881">
        <f>SUM(J1371:J1384)</f>
        <v>367991999</v>
      </c>
      <c r="K1385" s="881">
        <f>SUM(K1371:K1384)</f>
        <v>1537000000</v>
      </c>
      <c r="L1385" s="821"/>
      <c r="M1385" s="821">
        <f>SUM(M1371:M1384)</f>
        <v>1537000000</v>
      </c>
      <c r="N1385" s="821"/>
      <c r="O1385" s="822"/>
    </row>
    <row r="1386" spans="1:15" x14ac:dyDescent="0.25">
      <c r="A1386" s="836"/>
      <c r="C1386" s="970"/>
      <c r="G1386" s="896"/>
      <c r="H1386" s="886"/>
      <c r="I1386" s="826"/>
      <c r="J1386" s="886"/>
      <c r="K1386" s="886"/>
      <c r="L1386" s="826"/>
      <c r="M1386" s="826"/>
      <c r="N1386" s="826"/>
      <c r="O1386" s="827"/>
    </row>
    <row r="1387" spans="1:15" x14ac:dyDescent="0.25">
      <c r="A1387" s="836"/>
      <c r="C1387" s="970"/>
      <c r="G1387" s="896"/>
      <c r="H1387" s="886"/>
      <c r="I1387" s="826"/>
      <c r="J1387" s="886"/>
      <c r="K1387" s="886"/>
      <c r="L1387" s="826"/>
      <c r="M1387" s="826"/>
      <c r="N1387" s="826"/>
      <c r="O1387" s="827"/>
    </row>
    <row r="1388" spans="1:15" x14ac:dyDescent="0.25">
      <c r="B1388" s="1127" t="s">
        <v>1396</v>
      </c>
      <c r="C1388" s="1127"/>
      <c r="D1388" s="1127"/>
      <c r="E1388" s="1127"/>
      <c r="F1388" s="1127"/>
      <c r="G1388" s="1127"/>
      <c r="H1388" s="1127"/>
      <c r="I1388" s="1127"/>
      <c r="J1388" s="1127"/>
      <c r="K1388" s="1127"/>
      <c r="L1388" s="1127"/>
      <c r="M1388" s="1127"/>
      <c r="N1388" s="1127"/>
      <c r="O1388" s="1127"/>
    </row>
    <row r="1389" spans="1:15" x14ac:dyDescent="0.25">
      <c r="B1389" s="854" t="s">
        <v>1604</v>
      </c>
      <c r="C1389" s="1041"/>
      <c r="D1389" s="855"/>
      <c r="E1389" s="855"/>
      <c r="F1389" s="855"/>
      <c r="G1389" s="855"/>
      <c r="H1389" s="856"/>
      <c r="I1389" s="856"/>
      <c r="J1389" s="856"/>
      <c r="K1389" s="856"/>
      <c r="L1389" s="856"/>
      <c r="M1389" s="856"/>
      <c r="N1389" s="856"/>
      <c r="O1389" s="857"/>
    </row>
    <row r="1390" spans="1:15" s="800" customFormat="1" ht="45" x14ac:dyDescent="0.25">
      <c r="B1390" s="1122" t="s">
        <v>971</v>
      </c>
      <c r="C1390" s="1085" t="s">
        <v>939</v>
      </c>
      <c r="D1390" s="1085" t="s">
        <v>1025</v>
      </c>
      <c r="E1390" s="1124" t="s">
        <v>1026</v>
      </c>
      <c r="F1390" s="1085" t="s">
        <v>1027</v>
      </c>
      <c r="G1390" s="1120" t="s">
        <v>1028</v>
      </c>
      <c r="H1390" s="801" t="s">
        <v>1868</v>
      </c>
      <c r="I1390" s="802" t="s">
        <v>1839</v>
      </c>
      <c r="J1390" s="801" t="s">
        <v>1868</v>
      </c>
      <c r="K1390" s="1128" t="s">
        <v>1957</v>
      </c>
      <c r="L1390" s="1128" t="s">
        <v>1956</v>
      </c>
      <c r="M1390" s="802" t="s">
        <v>1905</v>
      </c>
      <c r="N1390" s="1128" t="s">
        <v>1825</v>
      </c>
      <c r="O1390" s="835" t="s">
        <v>1856</v>
      </c>
    </row>
    <row r="1391" spans="1:15" s="800" customFormat="1" x14ac:dyDescent="0.25">
      <c r="B1391" s="1123"/>
      <c r="C1391" s="1086"/>
      <c r="D1391" s="1086"/>
      <c r="E1391" s="1125"/>
      <c r="F1391" s="1086"/>
      <c r="G1391" s="1121"/>
      <c r="H1391" s="803" t="s">
        <v>940</v>
      </c>
      <c r="I1391" s="803" t="s">
        <v>940</v>
      </c>
      <c r="J1391" s="803" t="s">
        <v>940</v>
      </c>
      <c r="K1391" s="1129"/>
      <c r="L1391" s="1129"/>
      <c r="M1391" s="803" t="s">
        <v>940</v>
      </c>
      <c r="N1391" s="1129"/>
      <c r="O1391" s="804"/>
    </row>
    <row r="1392" spans="1:15" x14ac:dyDescent="0.25">
      <c r="A1392" s="836" t="s">
        <v>802</v>
      </c>
      <c r="B1392" s="809" t="s">
        <v>25</v>
      </c>
      <c r="C1392" s="1039" t="s">
        <v>59</v>
      </c>
      <c r="D1392" s="814" t="s">
        <v>21</v>
      </c>
      <c r="E1392" s="883">
        <v>0</v>
      </c>
      <c r="F1392" s="806">
        <v>23540000</v>
      </c>
      <c r="G1392" s="809" t="s">
        <v>266</v>
      </c>
      <c r="H1392" s="815"/>
      <c r="I1392" s="815">
        <v>60000</v>
      </c>
      <c r="J1392" s="815"/>
      <c r="K1392" s="815">
        <f>M1392-L1392</f>
        <v>60000</v>
      </c>
      <c r="L1392" s="815"/>
      <c r="M1392" s="815">
        <v>60000</v>
      </c>
      <c r="N1392" s="815"/>
      <c r="O1392" s="811"/>
    </row>
    <row r="1393" spans="1:15" s="816" customFormat="1" x14ac:dyDescent="0.25">
      <c r="A1393" s="836" t="s">
        <v>802</v>
      </c>
      <c r="B1393" s="806" t="s">
        <v>3</v>
      </c>
      <c r="C1393" s="1039" t="s">
        <v>4</v>
      </c>
      <c r="D1393" s="814" t="s">
        <v>21</v>
      </c>
      <c r="E1393" s="883">
        <v>0</v>
      </c>
      <c r="F1393" s="806">
        <v>23540000</v>
      </c>
      <c r="G1393" s="809" t="s">
        <v>266</v>
      </c>
      <c r="H1393" s="815"/>
      <c r="I1393" s="815">
        <v>90000</v>
      </c>
      <c r="J1393" s="815"/>
      <c r="K1393" s="815">
        <f t="shared" ref="K1393:K1394" si="98">M1393-L1393</f>
        <v>90000</v>
      </c>
      <c r="L1393" s="815"/>
      <c r="M1393" s="815">
        <v>90000</v>
      </c>
      <c r="N1393" s="815"/>
      <c r="O1393" s="811"/>
    </row>
    <row r="1394" spans="1:15" x14ac:dyDescent="0.25">
      <c r="A1394" s="836" t="s">
        <v>802</v>
      </c>
      <c r="B1394" s="806" t="s">
        <v>11</v>
      </c>
      <c r="C1394" s="1039" t="s">
        <v>12</v>
      </c>
      <c r="D1394" s="814" t="s">
        <v>21</v>
      </c>
      <c r="E1394" s="883">
        <v>0</v>
      </c>
      <c r="F1394" s="806">
        <v>23540000</v>
      </c>
      <c r="G1394" s="809" t="s">
        <v>266</v>
      </c>
      <c r="H1394" s="815"/>
      <c r="I1394" s="815">
        <v>150000</v>
      </c>
      <c r="J1394" s="815"/>
      <c r="K1394" s="815">
        <f t="shared" si="98"/>
        <v>150000</v>
      </c>
      <c r="L1394" s="815"/>
      <c r="M1394" s="815">
        <v>150000</v>
      </c>
      <c r="N1394" s="815"/>
      <c r="O1394" s="811"/>
    </row>
    <row r="1395" spans="1:15" x14ac:dyDescent="0.25">
      <c r="A1395" s="836" t="s">
        <v>802</v>
      </c>
      <c r="B1395" s="838"/>
      <c r="C1395" s="968" t="s">
        <v>312</v>
      </c>
      <c r="D1395" s="839" t="s">
        <v>226</v>
      </c>
      <c r="E1395" s="840" t="s">
        <v>226</v>
      </c>
      <c r="F1395" s="838" t="s">
        <v>226</v>
      </c>
      <c r="G1395" s="895" t="s">
        <v>226</v>
      </c>
      <c r="H1395" s="821"/>
      <c r="I1395" s="821">
        <f>SUM(I1392:I1394)</f>
        <v>300000</v>
      </c>
      <c r="J1395" s="821"/>
      <c r="K1395" s="821">
        <f>SUM(K1392:K1394)</f>
        <v>300000</v>
      </c>
      <c r="L1395" s="821"/>
      <c r="M1395" s="821">
        <v>300000</v>
      </c>
      <c r="N1395" s="821"/>
      <c r="O1395" s="822"/>
    </row>
    <row r="1396" spans="1:15" x14ac:dyDescent="0.25">
      <c r="C1396" s="970"/>
      <c r="G1396" s="896"/>
      <c r="H1396" s="901"/>
      <c r="I1396" s="901"/>
      <c r="J1396" s="901"/>
      <c r="K1396" s="901"/>
      <c r="L1396" s="826"/>
      <c r="M1396" s="826"/>
      <c r="N1396" s="826"/>
      <c r="O1396" s="827"/>
    </row>
    <row r="1397" spans="1:15" x14ac:dyDescent="0.25">
      <c r="C1397" s="970"/>
      <c r="G1397" s="896"/>
      <c r="H1397" s="901"/>
      <c r="I1397" s="901"/>
      <c r="J1397" s="901"/>
      <c r="K1397" s="901"/>
      <c r="L1397" s="826"/>
      <c r="M1397" s="826"/>
      <c r="N1397" s="826"/>
      <c r="O1397" s="827"/>
    </row>
    <row r="1398" spans="1:15" x14ac:dyDescent="0.25">
      <c r="B1398" s="1127" t="s">
        <v>1396</v>
      </c>
      <c r="C1398" s="1127"/>
      <c r="D1398" s="1127"/>
      <c r="E1398" s="1127"/>
      <c r="F1398" s="1127"/>
      <c r="G1398" s="1127"/>
      <c r="H1398" s="1127"/>
      <c r="I1398" s="1127"/>
      <c r="J1398" s="1127"/>
      <c r="K1398" s="1127"/>
      <c r="L1398" s="1127"/>
      <c r="M1398" s="1127"/>
      <c r="N1398" s="1127"/>
      <c r="O1398" s="1127"/>
    </row>
    <row r="1399" spans="1:15" x14ac:dyDescent="0.25">
      <c r="B1399" s="854" t="s">
        <v>1605</v>
      </c>
      <c r="C1399" s="1041"/>
      <c r="D1399" s="855"/>
      <c r="E1399" s="855"/>
      <c r="F1399" s="855"/>
      <c r="G1399" s="855"/>
      <c r="H1399" s="856"/>
      <c r="I1399" s="856"/>
      <c r="J1399" s="856"/>
      <c r="K1399" s="856"/>
      <c r="L1399" s="856"/>
      <c r="M1399" s="856"/>
      <c r="N1399" s="856"/>
      <c r="O1399" s="857"/>
    </row>
    <row r="1400" spans="1:15" s="800" customFormat="1" ht="45" x14ac:dyDescent="0.25">
      <c r="B1400" s="1122" t="s">
        <v>971</v>
      </c>
      <c r="C1400" s="1085" t="s">
        <v>939</v>
      </c>
      <c r="D1400" s="1085" t="s">
        <v>1025</v>
      </c>
      <c r="E1400" s="1124" t="s">
        <v>1026</v>
      </c>
      <c r="F1400" s="1085" t="s">
        <v>1027</v>
      </c>
      <c r="G1400" s="1120" t="s">
        <v>1028</v>
      </c>
      <c r="H1400" s="801" t="s">
        <v>1868</v>
      </c>
      <c r="I1400" s="802" t="s">
        <v>1839</v>
      </c>
      <c r="J1400" s="801" t="s">
        <v>1868</v>
      </c>
      <c r="K1400" s="1128" t="s">
        <v>1957</v>
      </c>
      <c r="L1400" s="1128" t="s">
        <v>1956</v>
      </c>
      <c r="M1400" s="802" t="s">
        <v>1905</v>
      </c>
      <c r="N1400" s="1128" t="s">
        <v>1825</v>
      </c>
      <c r="O1400" s="835" t="s">
        <v>1856</v>
      </c>
    </row>
    <row r="1401" spans="1:15" s="800" customFormat="1" x14ac:dyDescent="0.25">
      <c r="B1401" s="1123"/>
      <c r="C1401" s="1086"/>
      <c r="D1401" s="1086"/>
      <c r="E1401" s="1125"/>
      <c r="F1401" s="1086"/>
      <c r="G1401" s="1121"/>
      <c r="H1401" s="803" t="s">
        <v>940</v>
      </c>
      <c r="I1401" s="803" t="s">
        <v>940</v>
      </c>
      <c r="J1401" s="803" t="s">
        <v>940</v>
      </c>
      <c r="K1401" s="1129"/>
      <c r="L1401" s="1129"/>
      <c r="M1401" s="803" t="s">
        <v>940</v>
      </c>
      <c r="N1401" s="1129"/>
      <c r="O1401" s="804"/>
    </row>
    <row r="1402" spans="1:15" x14ac:dyDescent="0.25">
      <c r="A1402" s="836" t="s">
        <v>800</v>
      </c>
      <c r="B1402" s="806" t="s">
        <v>2</v>
      </c>
      <c r="C1402" s="1039" t="s">
        <v>60</v>
      </c>
      <c r="D1402" s="814" t="s">
        <v>21</v>
      </c>
      <c r="E1402" s="883">
        <v>0</v>
      </c>
      <c r="F1402" s="806">
        <v>23540000</v>
      </c>
      <c r="G1402" s="809" t="s">
        <v>266</v>
      </c>
      <c r="H1402" s="815"/>
      <c r="I1402" s="815">
        <v>150000</v>
      </c>
      <c r="J1402" s="815"/>
      <c r="K1402" s="815">
        <f>M1402-L1402</f>
        <v>50000</v>
      </c>
      <c r="L1402" s="815"/>
      <c r="M1402" s="815">
        <v>50000</v>
      </c>
      <c r="N1402" s="815"/>
      <c r="O1402" s="811"/>
    </row>
    <row r="1403" spans="1:15" x14ac:dyDescent="0.25">
      <c r="A1403" s="836" t="s">
        <v>800</v>
      </c>
      <c r="B1403" s="806" t="s">
        <v>113</v>
      </c>
      <c r="C1403" s="1039" t="s">
        <v>114</v>
      </c>
      <c r="D1403" s="814" t="s">
        <v>21</v>
      </c>
      <c r="E1403" s="883">
        <v>0</v>
      </c>
      <c r="F1403" s="806">
        <v>23540000</v>
      </c>
      <c r="G1403" s="809" t="s">
        <v>266</v>
      </c>
      <c r="H1403" s="815"/>
      <c r="I1403" s="815">
        <v>12000</v>
      </c>
      <c r="J1403" s="815"/>
      <c r="K1403" s="815">
        <f t="shared" ref="K1403:K1406" si="99">M1403-L1403</f>
        <v>12000</v>
      </c>
      <c r="L1403" s="815"/>
      <c r="M1403" s="815">
        <v>12000</v>
      </c>
      <c r="N1403" s="815"/>
      <c r="O1403" s="811"/>
    </row>
    <row r="1404" spans="1:15" x14ac:dyDescent="0.25">
      <c r="A1404" s="836" t="s">
        <v>800</v>
      </c>
      <c r="B1404" s="806" t="s">
        <v>3</v>
      </c>
      <c r="C1404" s="1039" t="s">
        <v>4</v>
      </c>
      <c r="D1404" s="814" t="s">
        <v>21</v>
      </c>
      <c r="E1404" s="883">
        <v>0</v>
      </c>
      <c r="F1404" s="806">
        <v>23540000</v>
      </c>
      <c r="G1404" s="809" t="s">
        <v>266</v>
      </c>
      <c r="H1404" s="815"/>
      <c r="I1404" s="815">
        <v>50000</v>
      </c>
      <c r="J1404" s="815"/>
      <c r="K1404" s="815">
        <f t="shared" si="99"/>
        <v>30000</v>
      </c>
      <c r="L1404" s="815"/>
      <c r="M1404" s="815">
        <v>30000</v>
      </c>
      <c r="N1404" s="815"/>
      <c r="O1404" s="811"/>
    </row>
    <row r="1405" spans="1:15" x14ac:dyDescent="0.25">
      <c r="A1405" s="836" t="s">
        <v>800</v>
      </c>
      <c r="B1405" s="806" t="s">
        <v>32</v>
      </c>
      <c r="C1405" s="1039" t="s">
        <v>33</v>
      </c>
      <c r="D1405" s="814" t="s">
        <v>21</v>
      </c>
      <c r="E1405" s="883">
        <v>0</v>
      </c>
      <c r="F1405" s="806">
        <v>23540000</v>
      </c>
      <c r="G1405" s="809" t="s">
        <v>266</v>
      </c>
      <c r="H1405" s="815"/>
      <c r="I1405" s="815">
        <v>38000</v>
      </c>
      <c r="J1405" s="815"/>
      <c r="K1405" s="815">
        <f t="shared" si="99"/>
        <v>33000</v>
      </c>
      <c r="L1405" s="815"/>
      <c r="M1405" s="815">
        <v>33000</v>
      </c>
      <c r="N1405" s="815"/>
      <c r="O1405" s="811"/>
    </row>
    <row r="1406" spans="1:15" x14ac:dyDescent="0.25">
      <c r="A1406" s="836" t="s">
        <v>800</v>
      </c>
      <c r="B1406" s="806" t="s">
        <v>15</v>
      </c>
      <c r="C1406" s="1039" t="s">
        <v>436</v>
      </c>
      <c r="D1406" s="814" t="s">
        <v>21</v>
      </c>
      <c r="E1406" s="883">
        <v>0</v>
      </c>
      <c r="F1406" s="806">
        <v>23540000</v>
      </c>
      <c r="G1406" s="809" t="s">
        <v>266</v>
      </c>
      <c r="H1406" s="815"/>
      <c r="I1406" s="815">
        <v>50000</v>
      </c>
      <c r="J1406" s="815"/>
      <c r="K1406" s="815">
        <f t="shared" si="99"/>
        <v>50000</v>
      </c>
      <c r="L1406" s="815"/>
      <c r="M1406" s="815">
        <v>50000</v>
      </c>
      <c r="N1406" s="815"/>
      <c r="O1406" s="811"/>
    </row>
    <row r="1407" spans="1:15" x14ac:dyDescent="0.25">
      <c r="A1407" s="836" t="s">
        <v>800</v>
      </c>
      <c r="B1407" s="838"/>
      <c r="C1407" s="968" t="s">
        <v>312</v>
      </c>
      <c r="D1407" s="839" t="s">
        <v>226</v>
      </c>
      <c r="E1407" s="840" t="s">
        <v>226</v>
      </c>
      <c r="F1407" s="838" t="s">
        <v>226</v>
      </c>
      <c r="G1407" s="895" t="s">
        <v>226</v>
      </c>
      <c r="H1407" s="821">
        <v>87500</v>
      </c>
      <c r="I1407" s="821">
        <f>SUM(I1402:I1406)</f>
        <v>300000</v>
      </c>
      <c r="J1407" s="821">
        <v>87500</v>
      </c>
      <c r="K1407" s="821">
        <f>SUM(K1402:K1406)</f>
        <v>175000</v>
      </c>
      <c r="L1407" s="821"/>
      <c r="M1407" s="821">
        <f>SUM(M1402:M1406)</f>
        <v>175000</v>
      </c>
      <c r="N1407" s="821"/>
      <c r="O1407" s="822"/>
    </row>
    <row r="1408" spans="1:15" x14ac:dyDescent="0.25">
      <c r="C1408" s="970"/>
      <c r="G1408" s="896"/>
      <c r="H1408" s="901"/>
      <c r="I1408" s="901"/>
      <c r="J1408" s="901"/>
      <c r="K1408" s="901"/>
      <c r="L1408" s="826"/>
      <c r="M1408" s="826"/>
      <c r="N1408" s="826"/>
      <c r="O1408" s="827"/>
    </row>
    <row r="1409" spans="1:15" x14ac:dyDescent="0.25">
      <c r="C1409" s="970"/>
      <c r="G1409" s="896"/>
      <c r="H1409" s="901"/>
      <c r="I1409" s="901"/>
      <c r="J1409" s="901"/>
      <c r="K1409" s="901"/>
      <c r="L1409" s="826"/>
      <c r="M1409" s="826"/>
      <c r="N1409" s="826"/>
      <c r="O1409" s="827"/>
    </row>
    <row r="1410" spans="1:15" x14ac:dyDescent="0.25">
      <c r="B1410" s="1127" t="s">
        <v>1396</v>
      </c>
      <c r="C1410" s="1127"/>
      <c r="D1410" s="1127"/>
      <c r="E1410" s="1127"/>
      <c r="F1410" s="1127"/>
      <c r="G1410" s="1127"/>
      <c r="H1410" s="1127"/>
      <c r="I1410" s="1127"/>
      <c r="J1410" s="1127"/>
      <c r="K1410" s="1127"/>
      <c r="L1410" s="1127"/>
      <c r="M1410" s="1127"/>
      <c r="N1410" s="1127"/>
      <c r="O1410" s="1127"/>
    </row>
    <row r="1411" spans="1:15" x14ac:dyDescent="0.25">
      <c r="B1411" s="854" t="s">
        <v>1606</v>
      </c>
      <c r="C1411" s="1041"/>
      <c r="D1411" s="855"/>
      <c r="E1411" s="855"/>
      <c r="F1411" s="855"/>
      <c r="G1411" s="855"/>
      <c r="H1411" s="856"/>
      <c r="I1411" s="856"/>
      <c r="J1411" s="856"/>
      <c r="K1411" s="856"/>
      <c r="L1411" s="856"/>
      <c r="M1411" s="856"/>
      <c r="N1411" s="856"/>
      <c r="O1411" s="857"/>
    </row>
    <row r="1412" spans="1:15" s="800" customFormat="1" ht="45" x14ac:dyDescent="0.25">
      <c r="B1412" s="1122" t="s">
        <v>971</v>
      </c>
      <c r="C1412" s="1085" t="s">
        <v>939</v>
      </c>
      <c r="D1412" s="1085" t="s">
        <v>1025</v>
      </c>
      <c r="E1412" s="1124" t="s">
        <v>1026</v>
      </c>
      <c r="F1412" s="1085" t="s">
        <v>1027</v>
      </c>
      <c r="G1412" s="1120" t="s">
        <v>1028</v>
      </c>
      <c r="H1412" s="801" t="s">
        <v>1868</v>
      </c>
      <c r="I1412" s="802" t="s">
        <v>1839</v>
      </c>
      <c r="J1412" s="801" t="s">
        <v>1868</v>
      </c>
      <c r="K1412" s="1128" t="s">
        <v>1957</v>
      </c>
      <c r="L1412" s="1128" t="s">
        <v>1956</v>
      </c>
      <c r="M1412" s="802" t="s">
        <v>1905</v>
      </c>
      <c r="N1412" s="1128" t="s">
        <v>1825</v>
      </c>
      <c r="O1412" s="835" t="s">
        <v>1856</v>
      </c>
    </row>
    <row r="1413" spans="1:15" s="800" customFormat="1" x14ac:dyDescent="0.25">
      <c r="B1413" s="1123"/>
      <c r="C1413" s="1086"/>
      <c r="D1413" s="1086"/>
      <c r="E1413" s="1125"/>
      <c r="F1413" s="1086"/>
      <c r="G1413" s="1121"/>
      <c r="H1413" s="803" t="s">
        <v>940</v>
      </c>
      <c r="I1413" s="803" t="s">
        <v>940</v>
      </c>
      <c r="J1413" s="803" t="s">
        <v>940</v>
      </c>
      <c r="K1413" s="1129"/>
      <c r="L1413" s="1129"/>
      <c r="M1413" s="803" t="s">
        <v>940</v>
      </c>
      <c r="N1413" s="1129"/>
      <c r="O1413" s="804"/>
    </row>
    <row r="1414" spans="1:15" x14ac:dyDescent="0.25">
      <c r="A1414" s="836" t="s">
        <v>799</v>
      </c>
      <c r="B1414" s="809" t="s">
        <v>25</v>
      </c>
      <c r="C1414" s="1039" t="s">
        <v>59</v>
      </c>
      <c r="D1414" s="814" t="s">
        <v>21</v>
      </c>
      <c r="E1414" s="883">
        <v>0</v>
      </c>
      <c r="F1414" s="806">
        <v>23540000</v>
      </c>
      <c r="G1414" s="809" t="s">
        <v>266</v>
      </c>
      <c r="H1414" s="815">
        <v>800000</v>
      </c>
      <c r="I1414" s="815">
        <v>1200000</v>
      </c>
      <c r="J1414" s="815">
        <v>800000</v>
      </c>
      <c r="K1414" s="815">
        <f>M1414-L1414</f>
        <v>1200000</v>
      </c>
      <c r="L1414" s="815"/>
      <c r="M1414" s="815">
        <v>1200000</v>
      </c>
      <c r="N1414" s="815"/>
      <c r="O1414" s="811"/>
    </row>
    <row r="1415" spans="1:15" x14ac:dyDescent="0.25">
      <c r="A1415" s="836" t="s">
        <v>799</v>
      </c>
      <c r="B1415" s="806" t="s">
        <v>3</v>
      </c>
      <c r="C1415" s="1039" t="s">
        <v>4</v>
      </c>
      <c r="D1415" s="814" t="s">
        <v>21</v>
      </c>
      <c r="E1415" s="883">
        <v>0</v>
      </c>
      <c r="F1415" s="806">
        <v>23540000</v>
      </c>
      <c r="G1415" s="809" t="s">
        <v>266</v>
      </c>
      <c r="H1415" s="815">
        <v>4500000</v>
      </c>
      <c r="I1415" s="815">
        <v>23620000</v>
      </c>
      <c r="J1415" s="815">
        <v>4500000</v>
      </c>
      <c r="K1415" s="815">
        <f t="shared" ref="K1415:K1421" si="100">M1415-L1415</f>
        <v>22120000</v>
      </c>
      <c r="L1415" s="815"/>
      <c r="M1415" s="815">
        <v>22120000</v>
      </c>
      <c r="N1415" s="815"/>
      <c r="O1415" s="811"/>
    </row>
    <row r="1416" spans="1:15" x14ac:dyDescent="0.25">
      <c r="A1416" s="836" t="s">
        <v>799</v>
      </c>
      <c r="B1416" s="806" t="s">
        <v>52</v>
      </c>
      <c r="C1416" s="1039" t="s">
        <v>53</v>
      </c>
      <c r="D1416" s="814" t="s">
        <v>21</v>
      </c>
      <c r="E1416" s="883">
        <v>0</v>
      </c>
      <c r="F1416" s="806">
        <v>23540000</v>
      </c>
      <c r="G1416" s="809" t="s">
        <v>266</v>
      </c>
      <c r="H1416" s="815">
        <v>0</v>
      </c>
      <c r="I1416" s="815">
        <v>30000</v>
      </c>
      <c r="J1416" s="815">
        <v>0</v>
      </c>
      <c r="K1416" s="815">
        <f t="shared" si="100"/>
        <v>30000</v>
      </c>
      <c r="L1416" s="815"/>
      <c r="M1416" s="815">
        <v>30000</v>
      </c>
      <c r="N1416" s="815"/>
      <c r="O1416" s="811"/>
    </row>
    <row r="1417" spans="1:15" x14ac:dyDescent="0.25">
      <c r="A1417" s="836" t="s">
        <v>799</v>
      </c>
      <c r="B1417" s="806" t="s">
        <v>32</v>
      </c>
      <c r="C1417" s="1039" t="s">
        <v>33</v>
      </c>
      <c r="D1417" s="814" t="s">
        <v>21</v>
      </c>
      <c r="E1417" s="883">
        <v>0</v>
      </c>
      <c r="F1417" s="806">
        <v>23540000</v>
      </c>
      <c r="G1417" s="809" t="s">
        <v>266</v>
      </c>
      <c r="H1417" s="815">
        <v>0</v>
      </c>
      <c r="I1417" s="815">
        <v>400000</v>
      </c>
      <c r="J1417" s="815">
        <v>0</v>
      </c>
      <c r="K1417" s="815">
        <f t="shared" si="100"/>
        <v>400000</v>
      </c>
      <c r="L1417" s="815"/>
      <c r="M1417" s="815">
        <v>400000</v>
      </c>
      <c r="N1417" s="815"/>
      <c r="O1417" s="811"/>
    </row>
    <row r="1418" spans="1:15" x14ac:dyDescent="0.25">
      <c r="A1418" s="836" t="s">
        <v>799</v>
      </c>
      <c r="B1418" s="806" t="s">
        <v>123</v>
      </c>
      <c r="C1418" s="1039" t="s">
        <v>124</v>
      </c>
      <c r="D1418" s="814" t="s">
        <v>21</v>
      </c>
      <c r="E1418" s="883">
        <v>0</v>
      </c>
      <c r="F1418" s="806">
        <v>23540000</v>
      </c>
      <c r="G1418" s="809" t="s">
        <v>266</v>
      </c>
      <c r="H1418" s="815">
        <v>40000</v>
      </c>
      <c r="I1418" s="815">
        <v>50000</v>
      </c>
      <c r="J1418" s="815">
        <v>40000</v>
      </c>
      <c r="K1418" s="815">
        <f t="shared" si="100"/>
        <v>50000</v>
      </c>
      <c r="L1418" s="815"/>
      <c r="M1418" s="815">
        <v>50000</v>
      </c>
      <c r="N1418" s="815"/>
      <c r="O1418" s="811"/>
    </row>
    <row r="1419" spans="1:15" x14ac:dyDescent="0.25">
      <c r="A1419" s="836" t="s">
        <v>799</v>
      </c>
      <c r="B1419" s="806" t="s">
        <v>15</v>
      </c>
      <c r="C1419" s="1039" t="s">
        <v>436</v>
      </c>
      <c r="D1419" s="814" t="s">
        <v>21</v>
      </c>
      <c r="E1419" s="883">
        <v>0</v>
      </c>
      <c r="F1419" s="806">
        <v>23540000</v>
      </c>
      <c r="G1419" s="809" t="s">
        <v>266</v>
      </c>
      <c r="H1419" s="815">
        <v>100000</v>
      </c>
      <c r="I1419" s="815">
        <v>300000</v>
      </c>
      <c r="J1419" s="815">
        <v>100000</v>
      </c>
      <c r="K1419" s="815">
        <f t="shared" si="100"/>
        <v>300000</v>
      </c>
      <c r="L1419" s="815"/>
      <c r="M1419" s="815">
        <v>300000</v>
      </c>
      <c r="N1419" s="815"/>
      <c r="O1419" s="811"/>
    </row>
    <row r="1420" spans="1:15" x14ac:dyDescent="0.25">
      <c r="A1420" s="836" t="s">
        <v>799</v>
      </c>
      <c r="B1420" s="806" t="s">
        <v>19</v>
      </c>
      <c r="C1420" s="1039" t="s">
        <v>20</v>
      </c>
      <c r="D1420" s="814" t="s">
        <v>21</v>
      </c>
      <c r="E1420" s="883">
        <v>0</v>
      </c>
      <c r="F1420" s="806">
        <v>23540000</v>
      </c>
      <c r="G1420" s="809" t="s">
        <v>266</v>
      </c>
      <c r="H1420" s="815">
        <v>10000</v>
      </c>
      <c r="I1420" s="815">
        <v>20000</v>
      </c>
      <c r="J1420" s="815">
        <v>10000</v>
      </c>
      <c r="K1420" s="815">
        <f t="shared" si="100"/>
        <v>20000</v>
      </c>
      <c r="L1420" s="815"/>
      <c r="M1420" s="815">
        <v>20000</v>
      </c>
      <c r="N1420" s="815"/>
      <c r="O1420" s="811"/>
    </row>
    <row r="1421" spans="1:15" x14ac:dyDescent="0.25">
      <c r="A1421" s="836" t="s">
        <v>799</v>
      </c>
      <c r="B1421" s="806" t="s">
        <v>37</v>
      </c>
      <c r="C1421" s="1039" t="s">
        <v>38</v>
      </c>
      <c r="D1421" s="814" t="s">
        <v>21</v>
      </c>
      <c r="E1421" s="883">
        <v>0</v>
      </c>
      <c r="F1421" s="806">
        <v>23540000</v>
      </c>
      <c r="G1421" s="809" t="s">
        <v>266</v>
      </c>
      <c r="H1421" s="815">
        <v>100000</v>
      </c>
      <c r="I1421" s="815">
        <v>200000</v>
      </c>
      <c r="J1421" s="815">
        <v>100000</v>
      </c>
      <c r="K1421" s="815">
        <f t="shared" si="100"/>
        <v>200000</v>
      </c>
      <c r="L1421" s="815"/>
      <c r="M1421" s="815">
        <v>200000</v>
      </c>
      <c r="N1421" s="815"/>
      <c r="O1421" s="811"/>
    </row>
    <row r="1422" spans="1:15" x14ac:dyDescent="0.25">
      <c r="A1422" s="836" t="s">
        <v>799</v>
      </c>
      <c r="B1422" s="838"/>
      <c r="C1422" s="968" t="s">
        <v>312</v>
      </c>
      <c r="D1422" s="839" t="s">
        <v>226</v>
      </c>
      <c r="E1422" s="840" t="s">
        <v>226</v>
      </c>
      <c r="F1422" s="838" t="s">
        <v>226</v>
      </c>
      <c r="G1422" s="895" t="s">
        <v>226</v>
      </c>
      <c r="H1422" s="821">
        <f>SUM(H1414:H1421)</f>
        <v>5550000</v>
      </c>
      <c r="I1422" s="821">
        <f>SUM(I1414:I1421)</f>
        <v>25820000</v>
      </c>
      <c r="J1422" s="821">
        <f>SUM(J1414:J1421)</f>
        <v>5550000</v>
      </c>
      <c r="K1422" s="821">
        <f>SUM(K1414:K1421)</f>
        <v>24320000</v>
      </c>
      <c r="L1422" s="821"/>
      <c r="M1422" s="821">
        <f>SUM(M1414:M1421)</f>
        <v>24320000</v>
      </c>
      <c r="N1422" s="821"/>
      <c r="O1422" s="822"/>
    </row>
    <row r="1423" spans="1:15" x14ac:dyDescent="0.25">
      <c r="A1423" s="836"/>
      <c r="C1423" s="970"/>
      <c r="G1423" s="896"/>
      <c r="H1423" s="826"/>
      <c r="I1423" s="826"/>
      <c r="J1423" s="826"/>
      <c r="K1423" s="826"/>
      <c r="L1423" s="826"/>
      <c r="M1423" s="826"/>
      <c r="N1423" s="826"/>
      <c r="O1423" s="827"/>
    </row>
    <row r="1424" spans="1:15" x14ac:dyDescent="0.25">
      <c r="A1424" s="836"/>
      <c r="C1424" s="970"/>
      <c r="G1424" s="896"/>
      <c r="H1424" s="826"/>
      <c r="I1424" s="826"/>
      <c r="J1424" s="826"/>
      <c r="K1424" s="826"/>
      <c r="L1424" s="826"/>
      <c r="M1424" s="826"/>
      <c r="N1424" s="826"/>
      <c r="O1424" s="827"/>
    </row>
    <row r="1425" spans="1:15" x14ac:dyDescent="0.25">
      <c r="B1425" s="1127" t="s">
        <v>1396</v>
      </c>
      <c r="C1425" s="1127"/>
      <c r="D1425" s="1127"/>
      <c r="E1425" s="1127"/>
      <c r="F1425" s="1127"/>
      <c r="G1425" s="1127"/>
      <c r="H1425" s="1127"/>
      <c r="I1425" s="1127"/>
      <c r="J1425" s="1127"/>
      <c r="K1425" s="1127"/>
      <c r="L1425" s="1127"/>
      <c r="M1425" s="1127"/>
      <c r="N1425" s="1127"/>
      <c r="O1425" s="1127"/>
    </row>
    <row r="1426" spans="1:15" x14ac:dyDescent="0.25">
      <c r="B1426" s="854" t="s">
        <v>1607</v>
      </c>
      <c r="C1426" s="1041"/>
      <c r="D1426" s="855"/>
      <c r="E1426" s="855"/>
      <c r="F1426" s="855"/>
      <c r="G1426" s="855"/>
      <c r="H1426" s="856"/>
      <c r="I1426" s="856"/>
      <c r="J1426" s="856"/>
      <c r="K1426" s="856"/>
      <c r="L1426" s="856"/>
      <c r="M1426" s="856"/>
      <c r="N1426" s="856"/>
      <c r="O1426" s="857"/>
    </row>
    <row r="1427" spans="1:15" s="800" customFormat="1" ht="45" x14ac:dyDescent="0.25">
      <c r="B1427" s="1122" t="s">
        <v>971</v>
      </c>
      <c r="C1427" s="1085" t="s">
        <v>939</v>
      </c>
      <c r="D1427" s="1085" t="s">
        <v>1025</v>
      </c>
      <c r="E1427" s="1124" t="s">
        <v>1026</v>
      </c>
      <c r="F1427" s="1085" t="s">
        <v>1027</v>
      </c>
      <c r="G1427" s="1120" t="s">
        <v>1028</v>
      </c>
      <c r="H1427" s="801" t="s">
        <v>1868</v>
      </c>
      <c r="I1427" s="802" t="s">
        <v>1839</v>
      </c>
      <c r="J1427" s="801" t="s">
        <v>1868</v>
      </c>
      <c r="K1427" s="1128" t="s">
        <v>1957</v>
      </c>
      <c r="L1427" s="1128" t="s">
        <v>1956</v>
      </c>
      <c r="M1427" s="802" t="s">
        <v>1905</v>
      </c>
      <c r="N1427" s="1128" t="s">
        <v>1825</v>
      </c>
      <c r="O1427" s="835" t="s">
        <v>1856</v>
      </c>
    </row>
    <row r="1428" spans="1:15" s="800" customFormat="1" x14ac:dyDescent="0.25">
      <c r="B1428" s="1123"/>
      <c r="C1428" s="1086"/>
      <c r="D1428" s="1086"/>
      <c r="E1428" s="1125"/>
      <c r="F1428" s="1086"/>
      <c r="G1428" s="1121"/>
      <c r="H1428" s="803" t="s">
        <v>940</v>
      </c>
      <c r="I1428" s="803" t="s">
        <v>940</v>
      </c>
      <c r="J1428" s="803" t="s">
        <v>940</v>
      </c>
      <c r="K1428" s="1129"/>
      <c r="L1428" s="1129"/>
      <c r="M1428" s="803" t="s">
        <v>940</v>
      </c>
      <c r="N1428" s="1129"/>
      <c r="O1428" s="804"/>
    </row>
    <row r="1429" spans="1:15" s="816" customFormat="1" x14ac:dyDescent="0.25">
      <c r="A1429" s="836" t="s">
        <v>801</v>
      </c>
      <c r="B1429" s="809" t="s">
        <v>25</v>
      </c>
      <c r="C1429" s="1039" t="s">
        <v>59</v>
      </c>
      <c r="D1429" s="814" t="s">
        <v>21</v>
      </c>
      <c r="E1429" s="883">
        <v>0</v>
      </c>
      <c r="F1429" s="806">
        <v>23540000</v>
      </c>
      <c r="G1429" s="809" t="s">
        <v>266</v>
      </c>
      <c r="H1429" s="815"/>
      <c r="I1429" s="815">
        <v>60000</v>
      </c>
      <c r="J1429" s="815"/>
      <c r="K1429" s="815">
        <f>M1429-L1429</f>
        <v>35000</v>
      </c>
      <c r="L1429" s="815"/>
      <c r="M1429" s="815">
        <v>35000</v>
      </c>
      <c r="N1429" s="815"/>
      <c r="O1429" s="811"/>
    </row>
    <row r="1430" spans="1:15" x14ac:dyDescent="0.25">
      <c r="A1430" s="836" t="s">
        <v>801</v>
      </c>
      <c r="B1430" s="806" t="s">
        <v>3</v>
      </c>
      <c r="C1430" s="1039" t="s">
        <v>4</v>
      </c>
      <c r="D1430" s="814" t="s">
        <v>21</v>
      </c>
      <c r="E1430" s="883">
        <v>0</v>
      </c>
      <c r="F1430" s="806">
        <v>23540000</v>
      </c>
      <c r="G1430" s="809" t="s">
        <v>266</v>
      </c>
      <c r="H1430" s="815"/>
      <c r="I1430" s="815">
        <v>90000</v>
      </c>
      <c r="J1430" s="815"/>
      <c r="K1430" s="815">
        <f t="shared" ref="K1430:K1431" si="101">M1430-L1430</f>
        <v>55000</v>
      </c>
      <c r="L1430" s="815"/>
      <c r="M1430" s="815">
        <v>55000</v>
      </c>
      <c r="N1430" s="815"/>
      <c r="O1430" s="811"/>
    </row>
    <row r="1431" spans="1:15" x14ac:dyDescent="0.25">
      <c r="A1431" s="836" t="s">
        <v>801</v>
      </c>
      <c r="B1431" s="806" t="s">
        <v>11</v>
      </c>
      <c r="C1431" s="1039" t="s">
        <v>12</v>
      </c>
      <c r="D1431" s="814" t="s">
        <v>21</v>
      </c>
      <c r="E1431" s="883">
        <v>0</v>
      </c>
      <c r="F1431" s="806">
        <v>23540000</v>
      </c>
      <c r="G1431" s="809" t="s">
        <v>266</v>
      </c>
      <c r="H1431" s="815"/>
      <c r="I1431" s="815">
        <v>150000</v>
      </c>
      <c r="J1431" s="815"/>
      <c r="K1431" s="815">
        <f t="shared" si="101"/>
        <v>85000</v>
      </c>
      <c r="L1431" s="815"/>
      <c r="M1431" s="815">
        <v>85000</v>
      </c>
      <c r="N1431" s="815"/>
      <c r="O1431" s="811"/>
    </row>
    <row r="1432" spans="1:15" s="816" customFormat="1" x14ac:dyDescent="0.25">
      <c r="A1432" s="836" t="s">
        <v>801</v>
      </c>
      <c r="B1432" s="838"/>
      <c r="C1432" s="968" t="s">
        <v>312</v>
      </c>
      <c r="D1432" s="839" t="s">
        <v>226</v>
      </c>
      <c r="E1432" s="840" t="s">
        <v>226</v>
      </c>
      <c r="F1432" s="838" t="s">
        <v>226</v>
      </c>
      <c r="G1432" s="895" t="s">
        <v>226</v>
      </c>
      <c r="H1432" s="821">
        <v>87500</v>
      </c>
      <c r="I1432" s="821">
        <f>SUM(I1429:I1431)</f>
        <v>300000</v>
      </c>
      <c r="J1432" s="821">
        <v>87500</v>
      </c>
      <c r="K1432" s="821">
        <f>SUM(K1429:K1431)</f>
        <v>175000</v>
      </c>
      <c r="L1432" s="821"/>
      <c r="M1432" s="821">
        <f>SUM(M1429:M1431)</f>
        <v>175000</v>
      </c>
      <c r="N1432" s="821"/>
      <c r="O1432" s="822"/>
    </row>
    <row r="1433" spans="1:15" s="816" customFormat="1" x14ac:dyDescent="0.25">
      <c r="A1433" s="836"/>
      <c r="B1433" s="841"/>
      <c r="C1433" s="970"/>
      <c r="D1433" s="842"/>
      <c r="E1433" s="843"/>
      <c r="F1433" s="841"/>
      <c r="G1433" s="896"/>
      <c r="H1433" s="826"/>
      <c r="I1433" s="826"/>
      <c r="J1433" s="826"/>
      <c r="K1433" s="826"/>
      <c r="L1433" s="826"/>
      <c r="M1433" s="826"/>
      <c r="N1433" s="826"/>
      <c r="O1433" s="827"/>
    </row>
    <row r="1434" spans="1:15" s="816" customFormat="1" x14ac:dyDescent="0.25">
      <c r="A1434" s="836"/>
      <c r="B1434" s="841"/>
      <c r="C1434" s="970"/>
      <c r="D1434" s="842"/>
      <c r="E1434" s="843"/>
      <c r="F1434" s="841"/>
      <c r="G1434" s="896"/>
      <c r="H1434" s="826"/>
      <c r="I1434" s="826"/>
      <c r="J1434" s="826"/>
      <c r="K1434" s="826"/>
      <c r="L1434" s="826"/>
      <c r="M1434" s="826"/>
      <c r="N1434" s="826"/>
      <c r="O1434" s="827"/>
    </row>
    <row r="1435" spans="1:15" x14ac:dyDescent="0.25">
      <c r="B1435" s="1127" t="s">
        <v>1396</v>
      </c>
      <c r="C1435" s="1127"/>
      <c r="D1435" s="1127"/>
      <c r="E1435" s="1127"/>
      <c r="F1435" s="1127"/>
      <c r="G1435" s="1127"/>
      <c r="H1435" s="1127"/>
      <c r="I1435" s="1127"/>
      <c r="J1435" s="1127"/>
      <c r="K1435" s="1127"/>
      <c r="L1435" s="1127"/>
      <c r="M1435" s="1127"/>
      <c r="N1435" s="1127"/>
      <c r="O1435" s="1127"/>
    </row>
    <row r="1436" spans="1:15" x14ac:dyDescent="0.25">
      <c r="B1436" s="854" t="s">
        <v>1608</v>
      </c>
      <c r="C1436" s="1041"/>
      <c r="D1436" s="855"/>
      <c r="E1436" s="855"/>
      <c r="F1436" s="855"/>
      <c r="G1436" s="855"/>
      <c r="H1436" s="856"/>
      <c r="I1436" s="856"/>
      <c r="J1436" s="856"/>
      <c r="K1436" s="856"/>
      <c r="L1436" s="856"/>
      <c r="M1436" s="856"/>
      <c r="N1436" s="856"/>
      <c r="O1436" s="857"/>
    </row>
    <row r="1437" spans="1:15" s="800" customFormat="1" ht="45" x14ac:dyDescent="0.25">
      <c r="B1437" s="1122" t="s">
        <v>971</v>
      </c>
      <c r="C1437" s="1085" t="s">
        <v>939</v>
      </c>
      <c r="D1437" s="1085" t="s">
        <v>1025</v>
      </c>
      <c r="E1437" s="1124" t="s">
        <v>1026</v>
      </c>
      <c r="F1437" s="1085" t="s">
        <v>1027</v>
      </c>
      <c r="G1437" s="1120" t="s">
        <v>1028</v>
      </c>
      <c r="H1437" s="801" t="s">
        <v>1868</v>
      </c>
      <c r="I1437" s="802" t="s">
        <v>1839</v>
      </c>
      <c r="J1437" s="801" t="s">
        <v>1868</v>
      </c>
      <c r="K1437" s="1128" t="s">
        <v>1957</v>
      </c>
      <c r="L1437" s="1128" t="s">
        <v>1956</v>
      </c>
      <c r="M1437" s="802" t="s">
        <v>1905</v>
      </c>
      <c r="N1437" s="1128" t="s">
        <v>1825</v>
      </c>
      <c r="O1437" s="835" t="s">
        <v>1856</v>
      </c>
    </row>
    <row r="1438" spans="1:15" s="800" customFormat="1" x14ac:dyDescent="0.25">
      <c r="B1438" s="1123"/>
      <c r="C1438" s="1086"/>
      <c r="D1438" s="1086"/>
      <c r="E1438" s="1125"/>
      <c r="F1438" s="1086"/>
      <c r="G1438" s="1121"/>
      <c r="H1438" s="803" t="s">
        <v>940</v>
      </c>
      <c r="I1438" s="803" t="s">
        <v>940</v>
      </c>
      <c r="J1438" s="803" t="s">
        <v>940</v>
      </c>
      <c r="K1438" s="1129"/>
      <c r="L1438" s="1129"/>
      <c r="M1438" s="803" t="s">
        <v>940</v>
      </c>
      <c r="N1438" s="1129"/>
      <c r="O1438" s="804"/>
    </row>
    <row r="1439" spans="1:15" x14ac:dyDescent="0.25">
      <c r="A1439" s="836" t="s">
        <v>573</v>
      </c>
      <c r="B1439" s="806" t="s">
        <v>24</v>
      </c>
      <c r="C1439" s="966" t="s">
        <v>290</v>
      </c>
      <c r="D1439" s="807" t="s">
        <v>1</v>
      </c>
      <c r="E1439" s="883">
        <v>0</v>
      </c>
      <c r="F1439" s="806">
        <v>23540000</v>
      </c>
      <c r="G1439" s="809" t="s">
        <v>266</v>
      </c>
      <c r="H1439" s="810">
        <v>43087860</v>
      </c>
      <c r="I1439" s="810">
        <v>102113580</v>
      </c>
      <c r="J1439" s="810">
        <v>43087860</v>
      </c>
      <c r="K1439" s="810">
        <f>M1439-L1439</f>
        <v>102113580</v>
      </c>
      <c r="L1439" s="810"/>
      <c r="M1439" s="810">
        <v>102113580</v>
      </c>
      <c r="N1439" s="810"/>
      <c r="O1439" s="885"/>
    </row>
    <row r="1440" spans="1:15" x14ac:dyDescent="0.25">
      <c r="A1440" s="836" t="s">
        <v>573</v>
      </c>
      <c r="B1440" s="806" t="s">
        <v>2</v>
      </c>
      <c r="C1440" s="1039" t="s">
        <v>60</v>
      </c>
      <c r="D1440" s="814" t="s">
        <v>21</v>
      </c>
      <c r="E1440" s="883">
        <v>0</v>
      </c>
      <c r="F1440" s="806">
        <v>23540000</v>
      </c>
      <c r="G1440" s="809" t="s">
        <v>266</v>
      </c>
      <c r="H1440" s="815">
        <v>100000</v>
      </c>
      <c r="I1440" s="815">
        <v>450000</v>
      </c>
      <c r="J1440" s="815">
        <v>100000</v>
      </c>
      <c r="K1440" s="815">
        <f>M1440-L1440</f>
        <v>450000</v>
      </c>
      <c r="L1440" s="815"/>
      <c r="M1440" s="815">
        <v>450000</v>
      </c>
      <c r="N1440" s="815"/>
      <c r="O1440" s="811"/>
    </row>
    <row r="1441" spans="1:15" x14ac:dyDescent="0.25">
      <c r="A1441" s="836" t="s">
        <v>573</v>
      </c>
      <c r="B1441" s="806" t="s">
        <v>3</v>
      </c>
      <c r="C1441" s="1039" t="s">
        <v>4</v>
      </c>
      <c r="D1441" s="814" t="s">
        <v>21</v>
      </c>
      <c r="E1441" s="883">
        <v>0</v>
      </c>
      <c r="F1441" s="806">
        <v>23540000</v>
      </c>
      <c r="G1441" s="809" t="s">
        <v>266</v>
      </c>
      <c r="H1441" s="815">
        <v>200000</v>
      </c>
      <c r="I1441" s="815">
        <v>500000</v>
      </c>
      <c r="J1441" s="815">
        <v>200000</v>
      </c>
      <c r="K1441" s="815">
        <f t="shared" ref="K1441:K1458" si="102">M1441-L1441</f>
        <v>500000</v>
      </c>
      <c r="L1441" s="815"/>
      <c r="M1441" s="815">
        <v>500000</v>
      </c>
      <c r="N1441" s="815"/>
      <c r="O1441" s="811"/>
    </row>
    <row r="1442" spans="1:15" x14ac:dyDescent="0.25">
      <c r="A1442" s="836" t="s">
        <v>573</v>
      </c>
      <c r="B1442" s="806" t="s">
        <v>52</v>
      </c>
      <c r="C1442" s="1039" t="s">
        <v>464</v>
      </c>
      <c r="D1442" s="814" t="s">
        <v>21</v>
      </c>
      <c r="E1442" s="883">
        <v>0</v>
      </c>
      <c r="F1442" s="806">
        <v>23540000</v>
      </c>
      <c r="G1442" s="809" t="s">
        <v>266</v>
      </c>
      <c r="H1442" s="815"/>
      <c r="I1442" s="815">
        <v>15000000</v>
      </c>
      <c r="J1442" s="815"/>
      <c r="K1442" s="815">
        <f t="shared" si="102"/>
        <v>7000000</v>
      </c>
      <c r="L1442" s="815"/>
      <c r="M1442" s="815">
        <v>7000000</v>
      </c>
      <c r="N1442" s="815"/>
      <c r="O1442" s="811"/>
    </row>
    <row r="1443" spans="1:15" x14ac:dyDescent="0.25">
      <c r="A1443" s="836" t="s">
        <v>573</v>
      </c>
      <c r="B1443" s="806" t="s">
        <v>117</v>
      </c>
      <c r="C1443" s="1039" t="s">
        <v>803</v>
      </c>
      <c r="D1443" s="814" t="s">
        <v>21</v>
      </c>
      <c r="E1443" s="883">
        <v>0</v>
      </c>
      <c r="F1443" s="806">
        <v>23540000</v>
      </c>
      <c r="G1443" s="809" t="s">
        <v>266</v>
      </c>
      <c r="H1443" s="815"/>
      <c r="I1443" s="815">
        <v>105000</v>
      </c>
      <c r="J1443" s="815"/>
      <c r="K1443" s="815">
        <f t="shared" si="102"/>
        <v>105000</v>
      </c>
      <c r="L1443" s="815"/>
      <c r="M1443" s="815">
        <v>105000</v>
      </c>
      <c r="N1443" s="815"/>
      <c r="O1443" s="811"/>
    </row>
    <row r="1444" spans="1:15" x14ac:dyDescent="0.25">
      <c r="A1444" s="836" t="s">
        <v>573</v>
      </c>
      <c r="B1444" s="806" t="s">
        <v>5</v>
      </c>
      <c r="C1444" s="1039" t="s">
        <v>804</v>
      </c>
      <c r="D1444" s="814" t="s">
        <v>21</v>
      </c>
      <c r="E1444" s="883">
        <v>0</v>
      </c>
      <c r="F1444" s="806">
        <v>23540000</v>
      </c>
      <c r="G1444" s="809" t="s">
        <v>266</v>
      </c>
      <c r="H1444" s="815"/>
      <c r="I1444" s="815">
        <v>1805000</v>
      </c>
      <c r="J1444" s="815"/>
      <c r="K1444" s="815">
        <f t="shared" si="102"/>
        <v>805000</v>
      </c>
      <c r="L1444" s="815"/>
      <c r="M1444" s="815">
        <v>805000</v>
      </c>
      <c r="N1444" s="815"/>
      <c r="O1444" s="811"/>
    </row>
    <row r="1445" spans="1:15" x14ac:dyDescent="0.25">
      <c r="A1445" s="836" t="s">
        <v>573</v>
      </c>
      <c r="B1445" s="806" t="s">
        <v>71</v>
      </c>
      <c r="C1445" s="1039" t="s">
        <v>72</v>
      </c>
      <c r="D1445" s="814" t="s">
        <v>21</v>
      </c>
      <c r="E1445" s="883">
        <v>0</v>
      </c>
      <c r="F1445" s="806">
        <v>23540000</v>
      </c>
      <c r="G1445" s="809" t="s">
        <v>266</v>
      </c>
      <c r="H1445" s="815"/>
      <c r="I1445" s="815">
        <v>1500000</v>
      </c>
      <c r="J1445" s="815"/>
      <c r="K1445" s="815">
        <f t="shared" si="102"/>
        <v>400000</v>
      </c>
      <c r="L1445" s="815"/>
      <c r="M1445" s="815">
        <v>400000</v>
      </c>
      <c r="N1445" s="815"/>
      <c r="O1445" s="811"/>
    </row>
    <row r="1446" spans="1:15" x14ac:dyDescent="0.25">
      <c r="A1446" s="836" t="s">
        <v>573</v>
      </c>
      <c r="B1446" s="806" t="s">
        <v>171</v>
      </c>
      <c r="C1446" s="1039" t="s">
        <v>805</v>
      </c>
      <c r="D1446" s="814" t="s">
        <v>21</v>
      </c>
      <c r="E1446" s="883">
        <v>0</v>
      </c>
      <c r="F1446" s="806">
        <v>23540000</v>
      </c>
      <c r="G1446" s="809" t="s">
        <v>266</v>
      </c>
      <c r="H1446" s="815"/>
      <c r="I1446" s="815">
        <v>50000</v>
      </c>
      <c r="J1446" s="815"/>
      <c r="K1446" s="815">
        <f t="shared" si="102"/>
        <v>50000</v>
      </c>
      <c r="L1446" s="815"/>
      <c r="M1446" s="815">
        <v>50000</v>
      </c>
      <c r="N1446" s="815"/>
      <c r="O1446" s="811"/>
    </row>
    <row r="1447" spans="1:15" x14ac:dyDescent="0.25">
      <c r="A1447" s="836" t="s">
        <v>573</v>
      </c>
      <c r="B1447" s="806" t="s">
        <v>32</v>
      </c>
      <c r="C1447" s="1039" t="s">
        <v>440</v>
      </c>
      <c r="D1447" s="814" t="s">
        <v>21</v>
      </c>
      <c r="E1447" s="883">
        <v>0</v>
      </c>
      <c r="F1447" s="806">
        <v>23540000</v>
      </c>
      <c r="G1447" s="809" t="s">
        <v>266</v>
      </c>
      <c r="H1447" s="815">
        <v>75000</v>
      </c>
      <c r="I1447" s="815">
        <v>150000</v>
      </c>
      <c r="J1447" s="815">
        <v>75000</v>
      </c>
      <c r="K1447" s="815">
        <f t="shared" si="102"/>
        <v>150000</v>
      </c>
      <c r="L1447" s="815"/>
      <c r="M1447" s="815">
        <v>150000</v>
      </c>
      <c r="N1447" s="815"/>
      <c r="O1447" s="811"/>
    </row>
    <row r="1448" spans="1:15" x14ac:dyDescent="0.25">
      <c r="A1448" s="836" t="s">
        <v>573</v>
      </c>
      <c r="B1448" s="806" t="s">
        <v>34</v>
      </c>
      <c r="C1448" s="1039" t="s">
        <v>761</v>
      </c>
      <c r="D1448" s="814" t="s">
        <v>21</v>
      </c>
      <c r="E1448" s="883">
        <v>0</v>
      </c>
      <c r="F1448" s="806">
        <v>23540000</v>
      </c>
      <c r="G1448" s="809" t="s">
        <v>266</v>
      </c>
      <c r="H1448" s="815"/>
      <c r="I1448" s="815">
        <v>50000</v>
      </c>
      <c r="J1448" s="815"/>
      <c r="K1448" s="815">
        <f t="shared" si="102"/>
        <v>50000</v>
      </c>
      <c r="L1448" s="815"/>
      <c r="M1448" s="815">
        <v>50000</v>
      </c>
      <c r="N1448" s="815"/>
      <c r="O1448" s="811"/>
    </row>
    <row r="1449" spans="1:15" x14ac:dyDescent="0.25">
      <c r="A1449" s="836" t="s">
        <v>573</v>
      </c>
      <c r="B1449" s="806" t="s">
        <v>9</v>
      </c>
      <c r="C1449" s="1039" t="s">
        <v>446</v>
      </c>
      <c r="D1449" s="814" t="s">
        <v>21</v>
      </c>
      <c r="E1449" s="883">
        <v>0</v>
      </c>
      <c r="F1449" s="806">
        <v>23540000</v>
      </c>
      <c r="G1449" s="809" t="s">
        <v>266</v>
      </c>
      <c r="H1449" s="815"/>
      <c r="I1449" s="815">
        <v>150000</v>
      </c>
      <c r="J1449" s="815"/>
      <c r="K1449" s="815">
        <f t="shared" si="102"/>
        <v>100000</v>
      </c>
      <c r="L1449" s="815"/>
      <c r="M1449" s="815">
        <v>100000</v>
      </c>
      <c r="N1449" s="815"/>
      <c r="O1449" s="811"/>
    </row>
    <row r="1450" spans="1:15" x14ac:dyDescent="0.25">
      <c r="A1450" s="836" t="s">
        <v>573</v>
      </c>
      <c r="B1450" s="806" t="s">
        <v>123</v>
      </c>
      <c r="C1450" s="1039" t="s">
        <v>124</v>
      </c>
      <c r="D1450" s="814" t="s">
        <v>21</v>
      </c>
      <c r="E1450" s="883">
        <v>0</v>
      </c>
      <c r="F1450" s="806">
        <v>23540000</v>
      </c>
      <c r="G1450" s="809" t="s">
        <v>266</v>
      </c>
      <c r="H1450" s="815"/>
      <c r="I1450" s="815">
        <v>25000</v>
      </c>
      <c r="J1450" s="815"/>
      <c r="K1450" s="815">
        <f t="shared" si="102"/>
        <v>25000</v>
      </c>
      <c r="L1450" s="815"/>
      <c r="M1450" s="815">
        <v>25000</v>
      </c>
      <c r="N1450" s="815"/>
      <c r="O1450" s="811"/>
    </row>
    <row r="1451" spans="1:15" s="887" customFormat="1" x14ac:dyDescent="0.25">
      <c r="A1451" s="917" t="s">
        <v>573</v>
      </c>
      <c r="B1451" s="934" t="s">
        <v>35</v>
      </c>
      <c r="C1451" s="967" t="s">
        <v>36</v>
      </c>
      <c r="D1451" s="863" t="s">
        <v>21</v>
      </c>
      <c r="E1451" s="883">
        <v>0</v>
      </c>
      <c r="F1451" s="934">
        <v>23540000</v>
      </c>
      <c r="G1451" s="935" t="s">
        <v>266</v>
      </c>
      <c r="H1451" s="922">
        <v>0</v>
      </c>
      <c r="I1451" s="922">
        <v>0</v>
      </c>
      <c r="J1451" s="922">
        <v>0</v>
      </c>
      <c r="K1451" s="922">
        <f t="shared" si="102"/>
        <v>120000000</v>
      </c>
      <c r="L1451" s="922"/>
      <c r="M1451" s="922">
        <v>120000000</v>
      </c>
      <c r="N1451" s="922"/>
      <c r="O1451" s="868"/>
    </row>
    <row r="1452" spans="1:15" s="887" customFormat="1" x14ac:dyDescent="0.25">
      <c r="A1452" s="917" t="s">
        <v>573</v>
      </c>
      <c r="B1452" s="934" t="s">
        <v>15</v>
      </c>
      <c r="C1452" s="967" t="s">
        <v>436</v>
      </c>
      <c r="D1452" s="863" t="s">
        <v>21</v>
      </c>
      <c r="E1452" s="883">
        <v>0</v>
      </c>
      <c r="F1452" s="934">
        <v>23540000</v>
      </c>
      <c r="G1452" s="935" t="s">
        <v>266</v>
      </c>
      <c r="H1452" s="922">
        <v>200000</v>
      </c>
      <c r="I1452" s="922">
        <v>500000</v>
      </c>
      <c r="J1452" s="922">
        <v>200000</v>
      </c>
      <c r="K1452" s="815">
        <f t="shared" si="102"/>
        <v>500000</v>
      </c>
      <c r="L1452" s="922"/>
      <c r="M1452" s="922">
        <v>500000</v>
      </c>
      <c r="N1452" s="922"/>
      <c r="O1452" s="868"/>
    </row>
    <row r="1453" spans="1:15" s="887" customFormat="1" x14ac:dyDescent="0.25">
      <c r="A1453" s="917" t="s">
        <v>573</v>
      </c>
      <c r="B1453" s="934" t="s">
        <v>17</v>
      </c>
      <c r="C1453" s="967" t="s">
        <v>18</v>
      </c>
      <c r="D1453" s="863" t="s">
        <v>21</v>
      </c>
      <c r="E1453" s="883">
        <v>0</v>
      </c>
      <c r="F1453" s="934">
        <v>23540000</v>
      </c>
      <c r="G1453" s="935" t="s">
        <v>266</v>
      </c>
      <c r="H1453" s="922">
        <v>100000</v>
      </c>
      <c r="I1453" s="922">
        <v>450000</v>
      </c>
      <c r="J1453" s="922">
        <v>100000</v>
      </c>
      <c r="K1453" s="815">
        <f t="shared" si="102"/>
        <v>350000</v>
      </c>
      <c r="L1453" s="922"/>
      <c r="M1453" s="922">
        <v>350000</v>
      </c>
      <c r="N1453" s="922"/>
      <c r="O1453" s="868"/>
    </row>
    <row r="1454" spans="1:15" s="887" customFormat="1" x14ac:dyDescent="0.25">
      <c r="A1454" s="917" t="s">
        <v>573</v>
      </c>
      <c r="B1454" s="934" t="s">
        <v>19</v>
      </c>
      <c r="C1454" s="967" t="s">
        <v>20</v>
      </c>
      <c r="D1454" s="863" t="s">
        <v>21</v>
      </c>
      <c r="E1454" s="883">
        <v>0</v>
      </c>
      <c r="F1454" s="934">
        <v>23540000</v>
      </c>
      <c r="G1454" s="935" t="s">
        <v>266</v>
      </c>
      <c r="H1454" s="922"/>
      <c r="I1454" s="922">
        <v>20000</v>
      </c>
      <c r="J1454" s="922"/>
      <c r="K1454" s="815">
        <f t="shared" si="102"/>
        <v>20000</v>
      </c>
      <c r="L1454" s="922"/>
      <c r="M1454" s="922">
        <v>20000</v>
      </c>
      <c r="N1454" s="922"/>
      <c r="O1454" s="868"/>
    </row>
    <row r="1455" spans="1:15" s="876" customFormat="1" x14ac:dyDescent="0.25">
      <c r="A1455" s="917" t="s">
        <v>573</v>
      </c>
      <c r="B1455" s="934" t="s">
        <v>22</v>
      </c>
      <c r="C1455" s="967" t="s">
        <v>23</v>
      </c>
      <c r="D1455" s="863" t="s">
        <v>21</v>
      </c>
      <c r="E1455" s="883">
        <v>0</v>
      </c>
      <c r="F1455" s="934">
        <v>23540000</v>
      </c>
      <c r="G1455" s="935" t="s">
        <v>266</v>
      </c>
      <c r="H1455" s="922"/>
      <c r="I1455" s="922">
        <v>50000</v>
      </c>
      <c r="J1455" s="922"/>
      <c r="K1455" s="815">
        <f t="shared" si="102"/>
        <v>50000</v>
      </c>
      <c r="L1455" s="922"/>
      <c r="M1455" s="922">
        <v>50000</v>
      </c>
      <c r="N1455" s="922"/>
      <c r="O1455" s="868"/>
    </row>
    <row r="1456" spans="1:15" s="887" customFormat="1" x14ac:dyDescent="0.25">
      <c r="A1456" s="917" t="s">
        <v>573</v>
      </c>
      <c r="B1456" s="934" t="s">
        <v>37</v>
      </c>
      <c r="C1456" s="967" t="s">
        <v>38</v>
      </c>
      <c r="D1456" s="863" t="s">
        <v>21</v>
      </c>
      <c r="E1456" s="883">
        <v>0</v>
      </c>
      <c r="F1456" s="934">
        <v>23540000</v>
      </c>
      <c r="G1456" s="935" t="s">
        <v>266</v>
      </c>
      <c r="H1456" s="922">
        <v>200000</v>
      </c>
      <c r="I1456" s="922">
        <v>500000</v>
      </c>
      <c r="J1456" s="922">
        <v>200000</v>
      </c>
      <c r="K1456" s="815">
        <f t="shared" si="102"/>
        <v>500000</v>
      </c>
      <c r="L1456" s="922"/>
      <c r="M1456" s="922">
        <v>500000</v>
      </c>
      <c r="N1456" s="922"/>
      <c r="O1456" s="868"/>
    </row>
    <row r="1457" spans="1:15" s="887" customFormat="1" x14ac:dyDescent="0.25">
      <c r="A1457" s="917" t="s">
        <v>573</v>
      </c>
      <c r="B1457" s="934" t="s">
        <v>99</v>
      </c>
      <c r="C1457" s="967" t="s">
        <v>100</v>
      </c>
      <c r="D1457" s="863" t="s">
        <v>21</v>
      </c>
      <c r="E1457" s="883">
        <v>0</v>
      </c>
      <c r="F1457" s="934">
        <v>23540000</v>
      </c>
      <c r="G1457" s="935" t="s">
        <v>266</v>
      </c>
      <c r="H1457" s="922">
        <v>178114715</v>
      </c>
      <c r="I1457" s="922">
        <v>80000000</v>
      </c>
      <c r="J1457" s="922">
        <v>178114715</v>
      </c>
      <c r="K1457" s="815">
        <f t="shared" si="102"/>
        <v>275000000</v>
      </c>
      <c r="L1457" s="922"/>
      <c r="M1457" s="922">
        <v>275000000</v>
      </c>
      <c r="N1457" s="922"/>
      <c r="O1457" s="868"/>
    </row>
    <row r="1458" spans="1:15" s="887" customFormat="1" x14ac:dyDescent="0.25">
      <c r="A1458" s="917" t="s">
        <v>573</v>
      </c>
      <c r="B1458" s="934" t="s">
        <v>183</v>
      </c>
      <c r="C1458" s="967" t="s">
        <v>806</v>
      </c>
      <c r="D1458" s="863" t="s">
        <v>21</v>
      </c>
      <c r="E1458" s="883">
        <v>0</v>
      </c>
      <c r="F1458" s="934">
        <v>23540000</v>
      </c>
      <c r="G1458" s="935" t="s">
        <v>266</v>
      </c>
      <c r="H1458" s="922"/>
      <c r="I1458" s="922">
        <v>3695000</v>
      </c>
      <c r="J1458" s="922"/>
      <c r="K1458" s="815">
        <f t="shared" si="102"/>
        <v>2695000</v>
      </c>
      <c r="L1458" s="922"/>
      <c r="M1458" s="922">
        <v>2695000</v>
      </c>
      <c r="N1458" s="922"/>
      <c r="O1458" s="868"/>
    </row>
    <row r="1459" spans="1:15" s="887" customFormat="1" x14ac:dyDescent="0.25">
      <c r="A1459" s="917" t="s">
        <v>573</v>
      </c>
      <c r="B1459" s="955"/>
      <c r="C1459" s="1042" t="s">
        <v>312</v>
      </c>
      <c r="D1459" s="869"/>
      <c r="E1459" s="870"/>
      <c r="F1459" s="955"/>
      <c r="G1459" s="956"/>
      <c r="H1459" s="957">
        <f>SUM(H1440:H1458)</f>
        <v>178989715</v>
      </c>
      <c r="I1459" s="958">
        <f>SUM(I1440:I1458)</f>
        <v>105000000</v>
      </c>
      <c r="J1459" s="957">
        <f>SUM(J1440:J1458)</f>
        <v>178989715</v>
      </c>
      <c r="K1459" s="957">
        <f>SUM(K1440:K1458)</f>
        <v>408750000</v>
      </c>
      <c r="L1459" s="958"/>
      <c r="M1459" s="958">
        <f>SUM(M1440:M1458)</f>
        <v>408750000</v>
      </c>
      <c r="N1459" s="958"/>
      <c r="O1459" s="884"/>
    </row>
    <row r="1460" spans="1:15" s="887" customFormat="1" x14ac:dyDescent="0.25">
      <c r="A1460" s="917"/>
      <c r="B1460" s="959"/>
      <c r="C1460" s="1043"/>
      <c r="D1460" s="875"/>
      <c r="E1460" s="877"/>
      <c r="F1460" s="959"/>
      <c r="G1460" s="960"/>
      <c r="H1460" s="961"/>
      <c r="I1460" s="962"/>
      <c r="J1460" s="961"/>
      <c r="K1460" s="961"/>
      <c r="L1460" s="962"/>
      <c r="M1460" s="962"/>
      <c r="N1460" s="962"/>
      <c r="O1460" s="880"/>
    </row>
    <row r="1461" spans="1:15" s="887" customFormat="1" x14ac:dyDescent="0.25">
      <c r="A1461" s="917"/>
      <c r="B1461" s="959"/>
      <c r="C1461" s="1043"/>
      <c r="D1461" s="875"/>
      <c r="E1461" s="877"/>
      <c r="F1461" s="959"/>
      <c r="G1461" s="960"/>
      <c r="H1461" s="961"/>
      <c r="I1461" s="962"/>
      <c r="J1461" s="961"/>
      <c r="K1461" s="961"/>
      <c r="L1461" s="962"/>
      <c r="M1461" s="962"/>
      <c r="N1461" s="962"/>
      <c r="O1461" s="880"/>
    </row>
    <row r="1462" spans="1:15" x14ac:dyDescent="0.25">
      <c r="B1462" s="1127" t="s">
        <v>1397</v>
      </c>
      <c r="C1462" s="1127"/>
      <c r="D1462" s="1127"/>
      <c r="E1462" s="1127"/>
      <c r="F1462" s="1127"/>
      <c r="G1462" s="1127"/>
      <c r="H1462" s="1127"/>
      <c r="I1462" s="1127"/>
      <c r="J1462" s="1127"/>
      <c r="K1462" s="1127"/>
      <c r="L1462" s="1127"/>
      <c r="M1462" s="1127"/>
      <c r="N1462" s="1127"/>
      <c r="O1462" s="1127"/>
    </row>
    <row r="1463" spans="1:15" x14ac:dyDescent="0.25">
      <c r="B1463" s="854" t="s">
        <v>1608</v>
      </c>
      <c r="C1463" s="1041"/>
      <c r="D1463" s="855"/>
      <c r="E1463" s="855"/>
      <c r="F1463" s="855"/>
      <c r="G1463" s="855"/>
      <c r="H1463" s="856"/>
      <c r="I1463" s="856"/>
      <c r="J1463" s="856"/>
      <c r="K1463" s="856"/>
      <c r="L1463" s="856"/>
      <c r="M1463" s="856"/>
      <c r="N1463" s="856"/>
      <c r="O1463" s="857"/>
    </row>
    <row r="1464" spans="1:15" s="800" customFormat="1" ht="45" x14ac:dyDescent="0.25">
      <c r="B1464" s="1122" t="s">
        <v>971</v>
      </c>
      <c r="C1464" s="1085" t="s">
        <v>939</v>
      </c>
      <c r="D1464" s="1085" t="s">
        <v>1025</v>
      </c>
      <c r="E1464" s="1124" t="s">
        <v>1026</v>
      </c>
      <c r="F1464" s="1085" t="s">
        <v>1027</v>
      </c>
      <c r="G1464" s="1120" t="s">
        <v>1028</v>
      </c>
      <c r="H1464" s="801" t="s">
        <v>1868</v>
      </c>
      <c r="I1464" s="802" t="s">
        <v>1839</v>
      </c>
      <c r="J1464" s="801" t="s">
        <v>1868</v>
      </c>
      <c r="K1464" s="1128" t="s">
        <v>1957</v>
      </c>
      <c r="L1464" s="1128" t="s">
        <v>1956</v>
      </c>
      <c r="M1464" s="802" t="s">
        <v>1905</v>
      </c>
      <c r="N1464" s="1128" t="s">
        <v>1825</v>
      </c>
      <c r="O1464" s="835" t="s">
        <v>1856</v>
      </c>
    </row>
    <row r="1465" spans="1:15" s="800" customFormat="1" x14ac:dyDescent="0.25">
      <c r="B1465" s="1123"/>
      <c r="C1465" s="1086"/>
      <c r="D1465" s="1086"/>
      <c r="E1465" s="1125"/>
      <c r="F1465" s="1086"/>
      <c r="G1465" s="1121"/>
      <c r="H1465" s="803" t="s">
        <v>940</v>
      </c>
      <c r="I1465" s="803" t="s">
        <v>940</v>
      </c>
      <c r="J1465" s="803" t="s">
        <v>940</v>
      </c>
      <c r="K1465" s="1129"/>
      <c r="L1465" s="1129"/>
      <c r="M1465" s="803" t="s">
        <v>940</v>
      </c>
      <c r="N1465" s="1129"/>
      <c r="O1465" s="804"/>
    </row>
    <row r="1466" spans="1:15" s="887" customFormat="1" x14ac:dyDescent="0.25">
      <c r="A1466" s="836" t="s">
        <v>573</v>
      </c>
      <c r="B1466" s="865" t="s">
        <v>158</v>
      </c>
      <c r="C1466" s="967" t="s">
        <v>366</v>
      </c>
      <c r="D1466" s="814" t="s">
        <v>21</v>
      </c>
      <c r="E1466" s="883">
        <v>0</v>
      </c>
      <c r="F1466" s="865" t="s">
        <v>27</v>
      </c>
      <c r="G1466" s="866" t="s">
        <v>235</v>
      </c>
      <c r="H1466" s="922"/>
      <c r="I1466" s="922">
        <v>16000000</v>
      </c>
      <c r="J1466" s="922"/>
      <c r="K1466" s="922">
        <f>M1466-L1466</f>
        <v>10000000</v>
      </c>
      <c r="L1466" s="867"/>
      <c r="M1466" s="867">
        <v>10000000</v>
      </c>
      <c r="N1466" s="867"/>
      <c r="O1466" s="868"/>
    </row>
    <row r="1467" spans="1:15" s="887" customFormat="1" x14ac:dyDescent="0.25">
      <c r="A1467" s="836" t="s">
        <v>573</v>
      </c>
      <c r="B1467" s="865" t="s">
        <v>247</v>
      </c>
      <c r="C1467" s="967" t="s">
        <v>515</v>
      </c>
      <c r="D1467" s="814" t="s">
        <v>21</v>
      </c>
      <c r="E1467" s="883">
        <v>0</v>
      </c>
      <c r="F1467" s="865" t="s">
        <v>27</v>
      </c>
      <c r="G1467" s="866" t="s">
        <v>235</v>
      </c>
      <c r="H1467" s="922"/>
      <c r="I1467" s="922">
        <v>10000000</v>
      </c>
      <c r="J1467" s="922"/>
      <c r="K1467" s="922">
        <f t="shared" ref="K1467:K1475" si="103">M1467-L1467</f>
        <v>10000000</v>
      </c>
      <c r="L1467" s="867"/>
      <c r="M1467" s="867">
        <v>10000000</v>
      </c>
      <c r="N1467" s="867"/>
      <c r="O1467" s="868"/>
    </row>
    <row r="1468" spans="1:15" s="887" customFormat="1" x14ac:dyDescent="0.25">
      <c r="A1468" s="836" t="s">
        <v>573</v>
      </c>
      <c r="B1468" s="865" t="s">
        <v>248</v>
      </c>
      <c r="C1468" s="967" t="s">
        <v>779</v>
      </c>
      <c r="D1468" s="814" t="s">
        <v>21</v>
      </c>
      <c r="E1468" s="883">
        <v>0</v>
      </c>
      <c r="F1468" s="865" t="s">
        <v>27</v>
      </c>
      <c r="G1468" s="866" t="s">
        <v>235</v>
      </c>
      <c r="H1468" s="922"/>
      <c r="I1468" s="922">
        <v>5250000</v>
      </c>
      <c r="J1468" s="922"/>
      <c r="K1468" s="922">
        <f t="shared" si="103"/>
        <v>0</v>
      </c>
      <c r="L1468" s="867"/>
      <c r="M1468" s="867">
        <v>0</v>
      </c>
      <c r="N1468" s="867"/>
      <c r="O1468" s="868"/>
    </row>
    <row r="1469" spans="1:15" s="887" customFormat="1" x14ac:dyDescent="0.25">
      <c r="A1469" s="836" t="s">
        <v>573</v>
      </c>
      <c r="B1469" s="865" t="s">
        <v>208</v>
      </c>
      <c r="C1469" s="967" t="s">
        <v>751</v>
      </c>
      <c r="D1469" s="814" t="s">
        <v>21</v>
      </c>
      <c r="E1469" s="883">
        <v>0</v>
      </c>
      <c r="F1469" s="865" t="s">
        <v>27</v>
      </c>
      <c r="G1469" s="866" t="s">
        <v>235</v>
      </c>
      <c r="H1469" s="922"/>
      <c r="I1469" s="922">
        <v>6000000</v>
      </c>
      <c r="J1469" s="922"/>
      <c r="K1469" s="922">
        <f t="shared" si="103"/>
        <v>0</v>
      </c>
      <c r="L1469" s="867"/>
      <c r="M1469" s="867">
        <v>0</v>
      </c>
      <c r="N1469" s="867"/>
      <c r="O1469" s="868"/>
    </row>
    <row r="1470" spans="1:15" s="887" customFormat="1" x14ac:dyDescent="0.25">
      <c r="A1470" s="836" t="s">
        <v>573</v>
      </c>
      <c r="B1470" s="865" t="s">
        <v>209</v>
      </c>
      <c r="C1470" s="967" t="s">
        <v>359</v>
      </c>
      <c r="D1470" s="814" t="s">
        <v>21</v>
      </c>
      <c r="E1470" s="883">
        <v>0</v>
      </c>
      <c r="F1470" s="865" t="s">
        <v>27</v>
      </c>
      <c r="G1470" s="866" t="s">
        <v>235</v>
      </c>
      <c r="H1470" s="922">
        <v>2000000</v>
      </c>
      <c r="I1470" s="922">
        <v>2000000</v>
      </c>
      <c r="J1470" s="922">
        <v>2000000</v>
      </c>
      <c r="K1470" s="922">
        <f t="shared" si="103"/>
        <v>2000000</v>
      </c>
      <c r="L1470" s="867"/>
      <c r="M1470" s="867">
        <v>2000000</v>
      </c>
      <c r="N1470" s="867"/>
      <c r="O1470" s="868"/>
    </row>
    <row r="1471" spans="1:15" s="887" customFormat="1" x14ac:dyDescent="0.25">
      <c r="A1471" s="836" t="s">
        <v>573</v>
      </c>
      <c r="B1471" s="865" t="s">
        <v>228</v>
      </c>
      <c r="C1471" s="967" t="s">
        <v>498</v>
      </c>
      <c r="D1471" s="814" t="s">
        <v>21</v>
      </c>
      <c r="E1471" s="883">
        <v>0</v>
      </c>
      <c r="F1471" s="865" t="s">
        <v>27</v>
      </c>
      <c r="G1471" s="866" t="s">
        <v>235</v>
      </c>
      <c r="H1471" s="922"/>
      <c r="I1471" s="922">
        <v>10000000</v>
      </c>
      <c r="J1471" s="922"/>
      <c r="K1471" s="922">
        <f t="shared" si="103"/>
        <v>0</v>
      </c>
      <c r="L1471" s="867"/>
      <c r="M1471" s="867">
        <v>0</v>
      </c>
      <c r="N1471" s="867"/>
      <c r="O1471" s="868"/>
    </row>
    <row r="1472" spans="1:15" s="887" customFormat="1" x14ac:dyDescent="0.25">
      <c r="A1472" s="836" t="s">
        <v>573</v>
      </c>
      <c r="B1472" s="865" t="s">
        <v>502</v>
      </c>
      <c r="C1472" s="967" t="s">
        <v>775</v>
      </c>
      <c r="D1472" s="814" t="s">
        <v>21</v>
      </c>
      <c r="E1472" s="883">
        <v>0</v>
      </c>
      <c r="F1472" s="865" t="s">
        <v>27</v>
      </c>
      <c r="G1472" s="866" t="s">
        <v>235</v>
      </c>
      <c r="H1472" s="922"/>
      <c r="I1472" s="922">
        <v>4000000</v>
      </c>
      <c r="J1472" s="922"/>
      <c r="K1472" s="922">
        <f t="shared" si="103"/>
        <v>0</v>
      </c>
      <c r="L1472" s="867"/>
      <c r="M1472" s="867">
        <v>0</v>
      </c>
      <c r="N1472" s="867"/>
      <c r="O1472" s="868"/>
    </row>
    <row r="1473" spans="1:15" s="887" customFormat="1" x14ac:dyDescent="0.25">
      <c r="A1473" s="836" t="s">
        <v>573</v>
      </c>
      <c r="B1473" s="865" t="s">
        <v>504</v>
      </c>
      <c r="C1473" s="967" t="s">
        <v>499</v>
      </c>
      <c r="D1473" s="814" t="s">
        <v>21</v>
      </c>
      <c r="E1473" s="883">
        <v>0</v>
      </c>
      <c r="F1473" s="865" t="s">
        <v>27</v>
      </c>
      <c r="G1473" s="866" t="s">
        <v>235</v>
      </c>
      <c r="H1473" s="922"/>
      <c r="I1473" s="922">
        <v>9750000</v>
      </c>
      <c r="J1473" s="922"/>
      <c r="K1473" s="922">
        <f t="shared" si="103"/>
        <v>0</v>
      </c>
      <c r="L1473" s="867"/>
      <c r="M1473" s="867">
        <v>0</v>
      </c>
      <c r="N1473" s="867"/>
      <c r="O1473" s="868"/>
    </row>
    <row r="1474" spans="1:15" s="887" customFormat="1" x14ac:dyDescent="0.25">
      <c r="A1474" s="836" t="s">
        <v>573</v>
      </c>
      <c r="B1474" s="865" t="s">
        <v>469</v>
      </c>
      <c r="C1474" s="967" t="s">
        <v>162</v>
      </c>
      <c r="D1474" s="814" t="s">
        <v>21</v>
      </c>
      <c r="E1474" s="883">
        <v>0</v>
      </c>
      <c r="F1474" s="865" t="s">
        <v>27</v>
      </c>
      <c r="G1474" s="866" t="s">
        <v>235</v>
      </c>
      <c r="H1474" s="922">
        <v>10000000</v>
      </c>
      <c r="I1474" s="922">
        <v>10000000</v>
      </c>
      <c r="J1474" s="922">
        <v>10000000</v>
      </c>
      <c r="K1474" s="922">
        <f t="shared" si="103"/>
        <v>10000000</v>
      </c>
      <c r="L1474" s="867"/>
      <c r="M1474" s="867">
        <v>10000000</v>
      </c>
      <c r="N1474" s="867"/>
      <c r="O1474" s="868"/>
    </row>
    <row r="1475" spans="1:15" s="887" customFormat="1" x14ac:dyDescent="0.25">
      <c r="A1475" s="836" t="s">
        <v>573</v>
      </c>
      <c r="B1475" s="865" t="s">
        <v>467</v>
      </c>
      <c r="C1475" s="967" t="s">
        <v>163</v>
      </c>
      <c r="D1475" s="814" t="s">
        <v>21</v>
      </c>
      <c r="E1475" s="883">
        <v>0</v>
      </c>
      <c r="F1475" s="865" t="s">
        <v>27</v>
      </c>
      <c r="G1475" s="866" t="s">
        <v>235</v>
      </c>
      <c r="H1475" s="922"/>
      <c r="I1475" s="922">
        <v>10000000</v>
      </c>
      <c r="J1475" s="922"/>
      <c r="K1475" s="922">
        <f t="shared" si="103"/>
        <v>0</v>
      </c>
      <c r="L1475" s="867"/>
      <c r="M1475" s="867">
        <v>0</v>
      </c>
      <c r="N1475" s="867"/>
      <c r="O1475" s="868"/>
    </row>
    <row r="1476" spans="1:15" s="887" customFormat="1" x14ac:dyDescent="0.25">
      <c r="A1476" s="836" t="s">
        <v>573</v>
      </c>
      <c r="B1476" s="869"/>
      <c r="C1476" s="1042" t="s">
        <v>26</v>
      </c>
      <c r="D1476" s="869"/>
      <c r="E1476" s="870"/>
      <c r="F1476" s="869"/>
      <c r="G1476" s="871"/>
      <c r="H1476" s="958">
        <f>SUM(H1466:H1475)</f>
        <v>12000000</v>
      </c>
      <c r="I1476" s="958">
        <f>SUM(I1466:I1475)</f>
        <v>83000000</v>
      </c>
      <c r="J1476" s="958">
        <f>SUM(J1466:J1475)</f>
        <v>12000000</v>
      </c>
      <c r="K1476" s="958">
        <f>SUM(K1466:K1475)</f>
        <v>32000000</v>
      </c>
      <c r="L1476" s="872"/>
      <c r="M1476" s="872">
        <f>SUM(M1466:M1475)</f>
        <v>32000000</v>
      </c>
      <c r="N1476" s="872"/>
      <c r="O1476" s="884"/>
    </row>
    <row r="1477" spans="1:15" s="887" customFormat="1" x14ac:dyDescent="0.25">
      <c r="B1477" s="875"/>
      <c r="C1477" s="1043"/>
      <c r="D1477" s="875"/>
      <c r="E1477" s="877"/>
      <c r="F1477" s="875"/>
      <c r="G1477" s="878"/>
      <c r="H1477" s="902"/>
      <c r="I1477" s="902"/>
      <c r="J1477" s="902"/>
      <c r="K1477" s="902"/>
      <c r="L1477" s="879"/>
      <c r="M1477" s="879"/>
      <c r="N1477" s="879"/>
      <c r="O1477" s="880"/>
    </row>
    <row r="1478" spans="1:15" s="887" customFormat="1" x14ac:dyDescent="0.25">
      <c r="B1478" s="875"/>
      <c r="C1478" s="1043"/>
      <c r="D1478" s="875"/>
      <c r="E1478" s="877"/>
      <c r="F1478" s="875"/>
      <c r="G1478" s="878"/>
      <c r="H1478" s="902"/>
      <c r="I1478" s="902"/>
      <c r="J1478" s="902"/>
      <c r="K1478" s="902"/>
      <c r="L1478" s="879"/>
      <c r="M1478" s="879"/>
      <c r="N1478" s="879"/>
      <c r="O1478" s="880"/>
    </row>
    <row r="1479" spans="1:15" x14ac:dyDescent="0.25">
      <c r="B1479" s="1127" t="s">
        <v>1396</v>
      </c>
      <c r="C1479" s="1127"/>
      <c r="D1479" s="1127"/>
      <c r="E1479" s="1127"/>
      <c r="F1479" s="1127"/>
      <c r="G1479" s="1127"/>
      <c r="H1479" s="1127"/>
      <c r="I1479" s="1127"/>
      <c r="J1479" s="1127"/>
      <c r="K1479" s="1127"/>
      <c r="L1479" s="1127"/>
      <c r="M1479" s="1127"/>
      <c r="N1479" s="1127"/>
      <c r="O1479" s="1127"/>
    </row>
    <row r="1480" spans="1:15" x14ac:dyDescent="0.25">
      <c r="B1480" s="854" t="s">
        <v>1609</v>
      </c>
      <c r="C1480" s="1041"/>
      <c r="D1480" s="855"/>
      <c r="E1480" s="855"/>
      <c r="F1480" s="855"/>
      <c r="G1480" s="855"/>
      <c r="H1480" s="856"/>
      <c r="I1480" s="856"/>
      <c r="J1480" s="856"/>
      <c r="K1480" s="856"/>
      <c r="L1480" s="856"/>
      <c r="M1480" s="856"/>
      <c r="N1480" s="856"/>
      <c r="O1480" s="857"/>
    </row>
    <row r="1481" spans="1:15" s="800" customFormat="1" ht="45" x14ac:dyDescent="0.25">
      <c r="B1481" s="1122" t="s">
        <v>971</v>
      </c>
      <c r="C1481" s="1085" t="s">
        <v>939</v>
      </c>
      <c r="D1481" s="1085" t="s">
        <v>1025</v>
      </c>
      <c r="E1481" s="1124" t="s">
        <v>1026</v>
      </c>
      <c r="F1481" s="1085" t="s">
        <v>1027</v>
      </c>
      <c r="G1481" s="1120" t="s">
        <v>1028</v>
      </c>
      <c r="H1481" s="801" t="s">
        <v>1868</v>
      </c>
      <c r="I1481" s="802" t="s">
        <v>1839</v>
      </c>
      <c r="J1481" s="801" t="s">
        <v>1868</v>
      </c>
      <c r="K1481" s="1128" t="s">
        <v>1957</v>
      </c>
      <c r="L1481" s="1128" t="s">
        <v>1956</v>
      </c>
      <c r="M1481" s="802" t="s">
        <v>1905</v>
      </c>
      <c r="N1481" s="1128" t="s">
        <v>1825</v>
      </c>
      <c r="O1481" s="835" t="s">
        <v>1856</v>
      </c>
    </row>
    <row r="1482" spans="1:15" s="800" customFormat="1" x14ac:dyDescent="0.25">
      <c r="B1482" s="1123"/>
      <c r="C1482" s="1086"/>
      <c r="D1482" s="1086"/>
      <c r="E1482" s="1125"/>
      <c r="F1482" s="1086"/>
      <c r="G1482" s="1121"/>
      <c r="H1482" s="803" t="s">
        <v>940</v>
      </c>
      <c r="I1482" s="803" t="s">
        <v>940</v>
      </c>
      <c r="J1482" s="803" t="s">
        <v>940</v>
      </c>
      <c r="K1482" s="1129"/>
      <c r="L1482" s="1129"/>
      <c r="M1482" s="803" t="s">
        <v>940</v>
      </c>
      <c r="N1482" s="1129"/>
      <c r="O1482" s="804"/>
    </row>
    <row r="1483" spans="1:15" x14ac:dyDescent="0.25">
      <c r="A1483" s="836" t="s">
        <v>49</v>
      </c>
      <c r="B1483" s="806" t="s">
        <v>24</v>
      </c>
      <c r="C1483" s="966" t="s">
        <v>290</v>
      </c>
      <c r="D1483" s="807" t="s">
        <v>1</v>
      </c>
      <c r="E1483" s="883">
        <v>0</v>
      </c>
      <c r="F1483" s="806" t="s">
        <v>27</v>
      </c>
      <c r="G1483" s="809" t="s">
        <v>266</v>
      </c>
      <c r="H1483" s="810">
        <v>54712106</v>
      </c>
      <c r="I1483" s="810">
        <v>125875220</v>
      </c>
      <c r="J1483" s="810">
        <v>54712106</v>
      </c>
      <c r="K1483" s="810">
        <f>M1483-L1483</f>
        <v>140875220</v>
      </c>
      <c r="L1483" s="810"/>
      <c r="M1483" s="810">
        <v>140875220</v>
      </c>
      <c r="N1483" s="810"/>
      <c r="O1483" s="811"/>
    </row>
    <row r="1484" spans="1:15" x14ac:dyDescent="0.25">
      <c r="A1484" s="836" t="s">
        <v>49</v>
      </c>
      <c r="B1484" s="809" t="s">
        <v>25</v>
      </c>
      <c r="C1484" s="1039" t="s">
        <v>59</v>
      </c>
      <c r="D1484" s="814" t="s">
        <v>51</v>
      </c>
      <c r="E1484" s="945">
        <v>0</v>
      </c>
      <c r="F1484" s="806" t="s">
        <v>27</v>
      </c>
      <c r="G1484" s="809" t="s">
        <v>266</v>
      </c>
      <c r="H1484" s="815"/>
      <c r="I1484" s="815">
        <v>2000000</v>
      </c>
      <c r="J1484" s="815"/>
      <c r="K1484" s="815">
        <f>M1484-L1484</f>
        <v>2000000</v>
      </c>
      <c r="L1484" s="815"/>
      <c r="M1484" s="815">
        <v>2000000</v>
      </c>
      <c r="N1484" s="815"/>
      <c r="O1484" s="811"/>
    </row>
    <row r="1485" spans="1:15" x14ac:dyDescent="0.25">
      <c r="A1485" s="836" t="s">
        <v>49</v>
      </c>
      <c r="B1485" s="806" t="s">
        <v>2</v>
      </c>
      <c r="C1485" s="1039" t="s">
        <v>60</v>
      </c>
      <c r="D1485" s="814" t="s">
        <v>51</v>
      </c>
      <c r="E1485" s="945">
        <v>0</v>
      </c>
      <c r="F1485" s="806" t="s">
        <v>27</v>
      </c>
      <c r="G1485" s="809" t="s">
        <v>266</v>
      </c>
      <c r="H1485" s="815">
        <v>500000</v>
      </c>
      <c r="I1485" s="815">
        <v>4000000</v>
      </c>
      <c r="J1485" s="815">
        <v>500000</v>
      </c>
      <c r="K1485" s="815">
        <f t="shared" ref="K1485:K1498" si="104">M1485-L1485</f>
        <v>4000000</v>
      </c>
      <c r="L1485" s="815"/>
      <c r="M1485" s="815">
        <v>4000000</v>
      </c>
      <c r="N1485" s="815"/>
      <c r="O1485" s="811"/>
    </row>
    <row r="1486" spans="1:15" x14ac:dyDescent="0.25">
      <c r="A1486" s="836" t="s">
        <v>49</v>
      </c>
      <c r="B1486" s="806" t="s">
        <v>3</v>
      </c>
      <c r="C1486" s="1039" t="s">
        <v>4</v>
      </c>
      <c r="D1486" s="814" t="s">
        <v>51</v>
      </c>
      <c r="E1486" s="945">
        <v>0</v>
      </c>
      <c r="F1486" s="806" t="s">
        <v>27</v>
      </c>
      <c r="G1486" s="809" t="s">
        <v>266</v>
      </c>
      <c r="H1486" s="815">
        <v>1000000</v>
      </c>
      <c r="I1486" s="815">
        <v>7100000</v>
      </c>
      <c r="J1486" s="815">
        <v>1000000</v>
      </c>
      <c r="K1486" s="815">
        <f t="shared" si="104"/>
        <v>7100000</v>
      </c>
      <c r="L1486" s="815"/>
      <c r="M1486" s="815">
        <v>7100000</v>
      </c>
      <c r="N1486" s="815"/>
      <c r="O1486" s="811"/>
    </row>
    <row r="1487" spans="1:15" x14ac:dyDescent="0.25">
      <c r="A1487" s="836" t="s">
        <v>49</v>
      </c>
      <c r="B1487" s="806" t="s">
        <v>52</v>
      </c>
      <c r="C1487" s="1039" t="s">
        <v>53</v>
      </c>
      <c r="D1487" s="814" t="s">
        <v>51</v>
      </c>
      <c r="E1487" s="945">
        <v>0</v>
      </c>
      <c r="F1487" s="806" t="s">
        <v>27</v>
      </c>
      <c r="G1487" s="809" t="s">
        <v>266</v>
      </c>
      <c r="H1487" s="815">
        <v>500000</v>
      </c>
      <c r="I1487" s="815">
        <v>2000000</v>
      </c>
      <c r="J1487" s="815">
        <v>500000</v>
      </c>
      <c r="K1487" s="815">
        <f t="shared" si="104"/>
        <v>2000000</v>
      </c>
      <c r="L1487" s="815"/>
      <c r="M1487" s="815">
        <v>2000000</v>
      </c>
      <c r="N1487" s="815"/>
      <c r="O1487" s="811"/>
    </row>
    <row r="1488" spans="1:15" x14ac:dyDescent="0.25">
      <c r="A1488" s="836" t="s">
        <v>49</v>
      </c>
      <c r="B1488" s="806" t="s">
        <v>32</v>
      </c>
      <c r="C1488" s="1039" t="s">
        <v>33</v>
      </c>
      <c r="D1488" s="814" t="s">
        <v>51</v>
      </c>
      <c r="E1488" s="945">
        <v>0</v>
      </c>
      <c r="F1488" s="806" t="s">
        <v>27</v>
      </c>
      <c r="G1488" s="809" t="s">
        <v>266</v>
      </c>
      <c r="H1488" s="815"/>
      <c r="I1488" s="815">
        <v>1000000</v>
      </c>
      <c r="J1488" s="815"/>
      <c r="K1488" s="815">
        <f t="shared" si="104"/>
        <v>1000000</v>
      </c>
      <c r="L1488" s="815"/>
      <c r="M1488" s="815">
        <v>1000000</v>
      </c>
      <c r="N1488" s="815"/>
      <c r="O1488" s="811"/>
    </row>
    <row r="1489" spans="1:15" x14ac:dyDescent="0.25">
      <c r="A1489" s="836" t="s">
        <v>49</v>
      </c>
      <c r="B1489" s="806" t="s">
        <v>7</v>
      </c>
      <c r="C1489" s="1039" t="s">
        <v>8</v>
      </c>
      <c r="D1489" s="814" t="s">
        <v>51</v>
      </c>
      <c r="E1489" s="945">
        <v>0</v>
      </c>
      <c r="F1489" s="806" t="s">
        <v>27</v>
      </c>
      <c r="G1489" s="809" t="s">
        <v>266</v>
      </c>
      <c r="H1489" s="815"/>
      <c r="I1489" s="815">
        <v>500000</v>
      </c>
      <c r="J1489" s="815"/>
      <c r="K1489" s="815">
        <f t="shared" si="104"/>
        <v>500000</v>
      </c>
      <c r="L1489" s="815"/>
      <c r="M1489" s="815">
        <v>500000</v>
      </c>
      <c r="N1489" s="815"/>
      <c r="O1489" s="811"/>
    </row>
    <row r="1490" spans="1:15" x14ac:dyDescent="0.25">
      <c r="A1490" s="836" t="s">
        <v>49</v>
      </c>
      <c r="B1490" s="806" t="s">
        <v>9</v>
      </c>
      <c r="C1490" s="1039" t="s">
        <v>10</v>
      </c>
      <c r="D1490" s="814" t="s">
        <v>51</v>
      </c>
      <c r="E1490" s="945">
        <v>0</v>
      </c>
      <c r="F1490" s="806" t="s">
        <v>27</v>
      </c>
      <c r="G1490" s="809" t="s">
        <v>266</v>
      </c>
      <c r="H1490" s="815"/>
      <c r="I1490" s="815">
        <v>300000</v>
      </c>
      <c r="J1490" s="815"/>
      <c r="K1490" s="815">
        <f t="shared" si="104"/>
        <v>300000</v>
      </c>
      <c r="L1490" s="815"/>
      <c r="M1490" s="815">
        <v>300000</v>
      </c>
      <c r="N1490" s="815"/>
      <c r="O1490" s="811"/>
    </row>
    <row r="1491" spans="1:15" x14ac:dyDescent="0.25">
      <c r="A1491" s="836" t="s">
        <v>49</v>
      </c>
      <c r="B1491" s="806" t="s">
        <v>11</v>
      </c>
      <c r="C1491" s="1039" t="s">
        <v>12</v>
      </c>
      <c r="D1491" s="814" t="s">
        <v>51</v>
      </c>
      <c r="E1491" s="945">
        <v>0</v>
      </c>
      <c r="F1491" s="806" t="s">
        <v>27</v>
      </c>
      <c r="G1491" s="809" t="s">
        <v>266</v>
      </c>
      <c r="H1491" s="815"/>
      <c r="I1491" s="815">
        <v>300000</v>
      </c>
      <c r="J1491" s="815"/>
      <c r="K1491" s="815">
        <f t="shared" si="104"/>
        <v>300000</v>
      </c>
      <c r="L1491" s="815"/>
      <c r="M1491" s="815">
        <v>300000</v>
      </c>
      <c r="N1491" s="815"/>
      <c r="O1491" s="811"/>
    </row>
    <row r="1492" spans="1:15" x14ac:dyDescent="0.25">
      <c r="A1492" s="836" t="s">
        <v>49</v>
      </c>
      <c r="B1492" s="806" t="s">
        <v>13</v>
      </c>
      <c r="C1492" s="1039" t="s">
        <v>14</v>
      </c>
      <c r="D1492" s="814" t="s">
        <v>51</v>
      </c>
      <c r="E1492" s="945">
        <v>0</v>
      </c>
      <c r="F1492" s="806" t="s">
        <v>27</v>
      </c>
      <c r="G1492" s="809" t="s">
        <v>266</v>
      </c>
      <c r="H1492" s="815"/>
      <c r="I1492" s="815">
        <v>1000000</v>
      </c>
      <c r="J1492" s="815"/>
      <c r="K1492" s="815">
        <f t="shared" si="104"/>
        <v>1000000</v>
      </c>
      <c r="L1492" s="815"/>
      <c r="M1492" s="815">
        <v>1000000</v>
      </c>
      <c r="N1492" s="815"/>
      <c r="O1492" s="811"/>
    </row>
    <row r="1493" spans="1:15" x14ac:dyDescent="0.25">
      <c r="A1493" s="836" t="s">
        <v>49</v>
      </c>
      <c r="B1493" s="806" t="s">
        <v>15</v>
      </c>
      <c r="C1493" s="1039" t="s">
        <v>436</v>
      </c>
      <c r="D1493" s="814" t="s">
        <v>51</v>
      </c>
      <c r="E1493" s="945">
        <v>0</v>
      </c>
      <c r="F1493" s="806" t="s">
        <v>27</v>
      </c>
      <c r="G1493" s="809" t="s">
        <v>266</v>
      </c>
      <c r="H1493" s="815"/>
      <c r="I1493" s="815">
        <v>1000000</v>
      </c>
      <c r="J1493" s="815"/>
      <c r="K1493" s="815">
        <f t="shared" si="104"/>
        <v>1000000</v>
      </c>
      <c r="L1493" s="815"/>
      <c r="M1493" s="815">
        <v>1000000</v>
      </c>
      <c r="N1493" s="815"/>
      <c r="O1493" s="811"/>
    </row>
    <row r="1494" spans="1:15" s="816" customFormat="1" x14ac:dyDescent="0.25">
      <c r="A1494" s="836" t="s">
        <v>49</v>
      </c>
      <c r="B1494" s="806" t="s">
        <v>17</v>
      </c>
      <c r="C1494" s="1039" t="s">
        <v>18</v>
      </c>
      <c r="D1494" s="814" t="s">
        <v>51</v>
      </c>
      <c r="E1494" s="945">
        <v>0</v>
      </c>
      <c r="F1494" s="806" t="s">
        <v>27</v>
      </c>
      <c r="G1494" s="809" t="s">
        <v>266</v>
      </c>
      <c r="H1494" s="815"/>
      <c r="I1494" s="815">
        <v>500000</v>
      </c>
      <c r="J1494" s="815"/>
      <c r="K1494" s="815">
        <f t="shared" si="104"/>
        <v>500000</v>
      </c>
      <c r="L1494" s="815"/>
      <c r="M1494" s="815">
        <v>500000</v>
      </c>
      <c r="N1494" s="815"/>
      <c r="O1494" s="811"/>
    </row>
    <row r="1495" spans="1:15" x14ac:dyDescent="0.25">
      <c r="A1495" s="836" t="s">
        <v>49</v>
      </c>
      <c r="B1495" s="806" t="s">
        <v>19</v>
      </c>
      <c r="C1495" s="1039" t="s">
        <v>20</v>
      </c>
      <c r="D1495" s="814" t="s">
        <v>51</v>
      </c>
      <c r="E1495" s="945">
        <v>0</v>
      </c>
      <c r="F1495" s="806" t="s">
        <v>27</v>
      </c>
      <c r="G1495" s="809" t="s">
        <v>266</v>
      </c>
      <c r="H1495" s="815"/>
      <c r="I1495" s="815">
        <v>500000</v>
      </c>
      <c r="J1495" s="815"/>
      <c r="K1495" s="815">
        <f t="shared" si="104"/>
        <v>500000</v>
      </c>
      <c r="L1495" s="815"/>
      <c r="M1495" s="815">
        <v>500000</v>
      </c>
      <c r="N1495" s="815"/>
      <c r="O1495" s="811"/>
    </row>
    <row r="1496" spans="1:15" x14ac:dyDescent="0.25">
      <c r="A1496" s="836" t="s">
        <v>49</v>
      </c>
      <c r="B1496" s="806" t="s">
        <v>22</v>
      </c>
      <c r="C1496" s="1039" t="s">
        <v>23</v>
      </c>
      <c r="D1496" s="814" t="s">
        <v>51</v>
      </c>
      <c r="E1496" s="945">
        <v>0</v>
      </c>
      <c r="F1496" s="806" t="s">
        <v>27</v>
      </c>
      <c r="G1496" s="809" t="s">
        <v>266</v>
      </c>
      <c r="H1496" s="815">
        <v>500000</v>
      </c>
      <c r="I1496" s="815">
        <v>1000000</v>
      </c>
      <c r="J1496" s="815">
        <v>500000</v>
      </c>
      <c r="K1496" s="815">
        <f t="shared" si="104"/>
        <v>1000000</v>
      </c>
      <c r="L1496" s="815"/>
      <c r="M1496" s="815">
        <v>1000000</v>
      </c>
      <c r="N1496" s="815"/>
      <c r="O1496" s="811"/>
    </row>
    <row r="1497" spans="1:15" s="816" customFormat="1" x14ac:dyDescent="0.25">
      <c r="A1497" s="836" t="s">
        <v>49</v>
      </c>
      <c r="B1497" s="806" t="s">
        <v>37</v>
      </c>
      <c r="C1497" s="1039" t="s">
        <v>38</v>
      </c>
      <c r="D1497" s="814" t="s">
        <v>51</v>
      </c>
      <c r="E1497" s="945">
        <v>0</v>
      </c>
      <c r="F1497" s="806" t="s">
        <v>27</v>
      </c>
      <c r="G1497" s="809" t="s">
        <v>266</v>
      </c>
      <c r="H1497" s="815">
        <v>1000000</v>
      </c>
      <c r="I1497" s="815">
        <v>2400000</v>
      </c>
      <c r="J1497" s="815">
        <v>1000000</v>
      </c>
      <c r="K1497" s="815">
        <f t="shared" si="104"/>
        <v>2400000</v>
      </c>
      <c r="L1497" s="815"/>
      <c r="M1497" s="815">
        <v>2400000</v>
      </c>
      <c r="N1497" s="815"/>
      <c r="O1497" s="811"/>
    </row>
    <row r="1498" spans="1:15" x14ac:dyDescent="0.25">
      <c r="A1498" s="836" t="s">
        <v>49</v>
      </c>
      <c r="B1498" s="806" t="s">
        <v>54</v>
      </c>
      <c r="C1498" s="1039" t="s">
        <v>55</v>
      </c>
      <c r="D1498" s="814" t="s">
        <v>51</v>
      </c>
      <c r="E1498" s="945">
        <v>0</v>
      </c>
      <c r="F1498" s="806" t="s">
        <v>27</v>
      </c>
      <c r="G1498" s="809" t="s">
        <v>266</v>
      </c>
      <c r="H1498" s="815">
        <v>5000000</v>
      </c>
      <c r="I1498" s="815">
        <v>20000000</v>
      </c>
      <c r="J1498" s="815">
        <v>5000000</v>
      </c>
      <c r="K1498" s="815">
        <f t="shared" si="104"/>
        <v>10000000</v>
      </c>
      <c r="L1498" s="815"/>
      <c r="M1498" s="815">
        <v>10000000</v>
      </c>
      <c r="N1498" s="815"/>
      <c r="O1498" s="811"/>
    </row>
    <row r="1499" spans="1:15" x14ac:dyDescent="0.25">
      <c r="A1499" s="836" t="s">
        <v>49</v>
      </c>
      <c r="B1499" s="838"/>
      <c r="C1499" s="968" t="s">
        <v>312</v>
      </c>
      <c r="D1499" s="839"/>
      <c r="E1499" s="840"/>
      <c r="F1499" s="838"/>
      <c r="G1499" s="895"/>
      <c r="H1499" s="821">
        <f>SUM(H1484:H1498)</f>
        <v>8500000</v>
      </c>
      <c r="I1499" s="821">
        <f>SUM(I1484:I1498)</f>
        <v>43600000</v>
      </c>
      <c r="J1499" s="821">
        <f>SUM(J1484:J1498)</f>
        <v>8500000</v>
      </c>
      <c r="K1499" s="821">
        <f>SUM(K1484:K1498)</f>
        <v>33600000</v>
      </c>
      <c r="L1499" s="821"/>
      <c r="M1499" s="821">
        <f>SUM(M1484:M1498)</f>
        <v>33600000</v>
      </c>
      <c r="N1499" s="821"/>
      <c r="O1499" s="822"/>
    </row>
    <row r="1500" spans="1:15" x14ac:dyDescent="0.25">
      <c r="A1500" s="836"/>
      <c r="C1500" s="970"/>
      <c r="G1500" s="896"/>
      <c r="H1500" s="826"/>
      <c r="I1500" s="826"/>
      <c r="J1500" s="826"/>
      <c r="K1500" s="826"/>
      <c r="L1500" s="826"/>
      <c r="M1500" s="826"/>
      <c r="N1500" s="826"/>
      <c r="O1500" s="827"/>
    </row>
    <row r="1501" spans="1:15" x14ac:dyDescent="0.25">
      <c r="A1501" s="836"/>
      <c r="C1501" s="970"/>
      <c r="G1501" s="896"/>
      <c r="H1501" s="826"/>
      <c r="I1501" s="826"/>
      <c r="J1501" s="826"/>
      <c r="K1501" s="826"/>
      <c r="L1501" s="826"/>
      <c r="M1501" s="826"/>
      <c r="N1501" s="826"/>
      <c r="O1501" s="827"/>
    </row>
    <row r="1502" spans="1:15" x14ac:dyDescent="0.25">
      <c r="B1502" s="1127" t="s">
        <v>1397</v>
      </c>
      <c r="C1502" s="1127"/>
      <c r="D1502" s="1127"/>
      <c r="E1502" s="1127"/>
      <c r="F1502" s="1127"/>
      <c r="G1502" s="1127"/>
      <c r="H1502" s="1127"/>
      <c r="I1502" s="1127"/>
      <c r="J1502" s="1127"/>
      <c r="K1502" s="1127"/>
      <c r="L1502" s="1127"/>
      <c r="M1502" s="1127"/>
      <c r="N1502" s="1127"/>
      <c r="O1502" s="1127"/>
    </row>
    <row r="1503" spans="1:15" x14ac:dyDescent="0.25">
      <c r="B1503" s="854" t="s">
        <v>1609</v>
      </c>
      <c r="C1503" s="1041"/>
      <c r="D1503" s="855"/>
      <c r="E1503" s="855"/>
      <c r="F1503" s="855"/>
      <c r="G1503" s="855"/>
      <c r="H1503" s="856"/>
      <c r="I1503" s="856"/>
      <c r="J1503" s="856"/>
      <c r="K1503" s="856"/>
      <c r="L1503" s="856"/>
      <c r="M1503" s="856"/>
      <c r="N1503" s="856"/>
      <c r="O1503" s="857"/>
    </row>
    <row r="1504" spans="1:15" s="800" customFormat="1" ht="45" x14ac:dyDescent="0.25">
      <c r="B1504" s="1122" t="s">
        <v>971</v>
      </c>
      <c r="C1504" s="1085" t="s">
        <v>939</v>
      </c>
      <c r="D1504" s="1085" t="s">
        <v>1025</v>
      </c>
      <c r="E1504" s="1124" t="s">
        <v>1026</v>
      </c>
      <c r="F1504" s="1085" t="s">
        <v>1027</v>
      </c>
      <c r="G1504" s="1120" t="s">
        <v>1028</v>
      </c>
      <c r="H1504" s="801" t="s">
        <v>1868</v>
      </c>
      <c r="I1504" s="802" t="s">
        <v>1839</v>
      </c>
      <c r="J1504" s="801" t="s">
        <v>1868</v>
      </c>
      <c r="K1504" s="1128" t="s">
        <v>1957</v>
      </c>
      <c r="L1504" s="1128" t="s">
        <v>1956</v>
      </c>
      <c r="M1504" s="802" t="s">
        <v>1905</v>
      </c>
      <c r="N1504" s="1128" t="s">
        <v>1825</v>
      </c>
      <c r="O1504" s="835" t="s">
        <v>1856</v>
      </c>
    </row>
    <row r="1505" spans="1:16" s="800" customFormat="1" x14ac:dyDescent="0.25">
      <c r="B1505" s="1123"/>
      <c r="C1505" s="1086"/>
      <c r="D1505" s="1086"/>
      <c r="E1505" s="1125"/>
      <c r="F1505" s="1086"/>
      <c r="G1505" s="1121"/>
      <c r="H1505" s="803" t="s">
        <v>940</v>
      </c>
      <c r="I1505" s="803" t="s">
        <v>940</v>
      </c>
      <c r="J1505" s="803" t="s">
        <v>940</v>
      </c>
      <c r="K1505" s="1129"/>
      <c r="L1505" s="1129"/>
      <c r="M1505" s="803" t="s">
        <v>940</v>
      </c>
      <c r="N1505" s="1129"/>
      <c r="O1505" s="804"/>
    </row>
    <row r="1506" spans="1:16" s="887" customFormat="1" x14ac:dyDescent="0.25">
      <c r="A1506" s="836" t="s">
        <v>49</v>
      </c>
      <c r="B1506" s="863" t="s">
        <v>253</v>
      </c>
      <c r="C1506" s="967" t="s">
        <v>238</v>
      </c>
      <c r="D1506" s="863" t="s">
        <v>51</v>
      </c>
      <c r="E1506" s="883">
        <v>0</v>
      </c>
      <c r="F1506" s="863" t="s">
        <v>27</v>
      </c>
      <c r="G1506" s="866" t="s">
        <v>235</v>
      </c>
      <c r="H1506" s="922"/>
      <c r="I1506" s="922">
        <v>15000000</v>
      </c>
      <c r="J1506" s="922"/>
      <c r="K1506" s="922">
        <f>M1506-L1506</f>
        <v>0</v>
      </c>
      <c r="L1506" s="867"/>
      <c r="M1506" s="867">
        <v>0</v>
      </c>
      <c r="N1506" s="867"/>
      <c r="O1506" s="868"/>
    </row>
    <row r="1507" spans="1:16" s="887" customFormat="1" x14ac:dyDescent="0.25">
      <c r="A1507" s="836" t="s">
        <v>49</v>
      </c>
      <c r="B1507" s="863" t="s">
        <v>161</v>
      </c>
      <c r="C1507" s="967" t="s">
        <v>233</v>
      </c>
      <c r="D1507" s="863" t="s">
        <v>51</v>
      </c>
      <c r="E1507" s="883">
        <v>0</v>
      </c>
      <c r="F1507" s="863" t="s">
        <v>27</v>
      </c>
      <c r="G1507" s="866" t="s">
        <v>235</v>
      </c>
      <c r="H1507" s="922">
        <v>16666666</v>
      </c>
      <c r="I1507" s="922">
        <v>30000000</v>
      </c>
      <c r="J1507" s="922">
        <v>16666666</v>
      </c>
      <c r="K1507" s="922">
        <f t="shared" ref="K1507:K1517" si="105">M1507-L1507</f>
        <v>20000000</v>
      </c>
      <c r="L1507" s="867"/>
      <c r="M1507" s="867">
        <v>20000000</v>
      </c>
      <c r="N1507" s="867"/>
      <c r="O1507" s="868"/>
    </row>
    <row r="1508" spans="1:16" s="887" customFormat="1" x14ac:dyDescent="0.25">
      <c r="A1508" s="836" t="s">
        <v>49</v>
      </c>
      <c r="B1508" s="865" t="s">
        <v>441</v>
      </c>
      <c r="C1508" s="967" t="s">
        <v>443</v>
      </c>
      <c r="D1508" s="863" t="s">
        <v>51</v>
      </c>
      <c r="E1508" s="883">
        <v>0</v>
      </c>
      <c r="F1508" s="863" t="s">
        <v>27</v>
      </c>
      <c r="G1508" s="866" t="s">
        <v>235</v>
      </c>
      <c r="H1508" s="922">
        <v>10000000</v>
      </c>
      <c r="I1508" s="922">
        <v>10000000</v>
      </c>
      <c r="J1508" s="922">
        <v>10000000</v>
      </c>
      <c r="K1508" s="922">
        <f t="shared" si="105"/>
        <v>10000000</v>
      </c>
      <c r="L1508" s="867"/>
      <c r="M1508" s="867">
        <v>10000000</v>
      </c>
      <c r="N1508" s="867"/>
      <c r="O1508" s="868"/>
    </row>
    <row r="1509" spans="1:16" s="887" customFormat="1" ht="60" x14ac:dyDescent="0.25">
      <c r="A1509" s="836" t="s">
        <v>49</v>
      </c>
      <c r="B1509" s="865" t="s">
        <v>1064</v>
      </c>
      <c r="C1509" s="967" t="s">
        <v>343</v>
      </c>
      <c r="D1509" s="863" t="s">
        <v>51</v>
      </c>
      <c r="E1509" s="883">
        <v>0</v>
      </c>
      <c r="F1509" s="863" t="s">
        <v>27</v>
      </c>
      <c r="G1509" s="866" t="s">
        <v>235</v>
      </c>
      <c r="H1509" s="922">
        <v>759135193</v>
      </c>
      <c r="I1509" s="922">
        <v>4000000000</v>
      </c>
      <c r="J1509" s="922">
        <v>759135193</v>
      </c>
      <c r="K1509" s="922">
        <f t="shared" si="105"/>
        <v>0</v>
      </c>
      <c r="L1509" s="867">
        <v>3500000000</v>
      </c>
      <c r="M1509" s="867">
        <v>3500000000</v>
      </c>
      <c r="N1509" s="867">
        <v>500000000</v>
      </c>
      <c r="O1509" s="868" t="s">
        <v>1969</v>
      </c>
      <c r="P1509" s="923"/>
    </row>
    <row r="1510" spans="1:16" s="887" customFormat="1" x14ac:dyDescent="0.25">
      <c r="A1510" s="836" t="s">
        <v>49</v>
      </c>
      <c r="B1510" s="863" t="s">
        <v>371</v>
      </c>
      <c r="C1510" s="967" t="s">
        <v>1880</v>
      </c>
      <c r="D1510" s="863" t="s">
        <v>51</v>
      </c>
      <c r="E1510" s="883">
        <v>0</v>
      </c>
      <c r="F1510" s="863" t="s">
        <v>27</v>
      </c>
      <c r="G1510" s="866" t="s">
        <v>235</v>
      </c>
      <c r="H1510" s="922">
        <v>53538000</v>
      </c>
      <c r="I1510" s="922">
        <v>100000000</v>
      </c>
      <c r="J1510" s="922">
        <v>53538000</v>
      </c>
      <c r="K1510" s="922">
        <f t="shared" si="105"/>
        <v>100000000</v>
      </c>
      <c r="L1510" s="867"/>
      <c r="M1510" s="867">
        <v>100000000</v>
      </c>
      <c r="N1510" s="867"/>
      <c r="O1510" s="868"/>
    </row>
    <row r="1511" spans="1:16" s="887" customFormat="1" x14ac:dyDescent="0.25">
      <c r="A1511" s="836" t="s">
        <v>49</v>
      </c>
      <c r="B1511" s="865" t="s">
        <v>239</v>
      </c>
      <c r="C1511" s="967" t="s">
        <v>485</v>
      </c>
      <c r="D1511" s="863" t="s">
        <v>51</v>
      </c>
      <c r="E1511" s="883">
        <v>0</v>
      </c>
      <c r="F1511" s="863" t="s">
        <v>27</v>
      </c>
      <c r="G1511" s="866" t="s">
        <v>235</v>
      </c>
      <c r="H1511" s="922"/>
      <c r="I1511" s="922">
        <v>10000000</v>
      </c>
      <c r="J1511" s="922"/>
      <c r="K1511" s="922">
        <f t="shared" si="105"/>
        <v>0</v>
      </c>
      <c r="L1511" s="867"/>
      <c r="M1511" s="867"/>
      <c r="N1511" s="867"/>
      <c r="O1511" s="868"/>
    </row>
    <row r="1512" spans="1:16" s="887" customFormat="1" x14ac:dyDescent="0.25">
      <c r="A1512" s="836" t="s">
        <v>49</v>
      </c>
      <c r="B1512" s="865" t="s">
        <v>243</v>
      </c>
      <c r="C1512" s="967" t="s">
        <v>687</v>
      </c>
      <c r="D1512" s="863" t="s">
        <v>51</v>
      </c>
      <c r="E1512" s="883">
        <v>0</v>
      </c>
      <c r="F1512" s="863" t="s">
        <v>27</v>
      </c>
      <c r="G1512" s="866" t="s">
        <v>235</v>
      </c>
      <c r="H1512" s="922"/>
      <c r="I1512" s="922">
        <v>25000000</v>
      </c>
      <c r="J1512" s="922"/>
      <c r="K1512" s="922">
        <f t="shared" si="105"/>
        <v>0</v>
      </c>
      <c r="L1512" s="867"/>
      <c r="M1512" s="867">
        <v>0</v>
      </c>
      <c r="N1512" s="867"/>
      <c r="O1512" s="868"/>
    </row>
    <row r="1513" spans="1:16" s="887" customFormat="1" x14ac:dyDescent="0.25">
      <c r="A1513" s="836" t="s">
        <v>49</v>
      </c>
      <c r="B1513" s="865" t="s">
        <v>158</v>
      </c>
      <c r="C1513" s="967" t="s">
        <v>366</v>
      </c>
      <c r="D1513" s="863" t="s">
        <v>51</v>
      </c>
      <c r="E1513" s="883">
        <v>0</v>
      </c>
      <c r="F1513" s="863" t="s">
        <v>27</v>
      </c>
      <c r="G1513" s="866" t="s">
        <v>235</v>
      </c>
      <c r="H1513" s="922"/>
      <c r="I1513" s="922">
        <v>2000000</v>
      </c>
      <c r="J1513" s="922"/>
      <c r="K1513" s="922">
        <f t="shared" si="105"/>
        <v>0</v>
      </c>
      <c r="L1513" s="867"/>
      <c r="M1513" s="867">
        <v>0</v>
      </c>
      <c r="N1513" s="867"/>
      <c r="O1513" s="868"/>
    </row>
    <row r="1514" spans="1:16" s="876" customFormat="1" x14ac:dyDescent="0.25">
      <c r="A1514" s="836" t="s">
        <v>49</v>
      </c>
      <c r="B1514" s="863" t="s">
        <v>206</v>
      </c>
      <c r="C1514" s="967" t="s">
        <v>1863</v>
      </c>
      <c r="D1514" s="863" t="s">
        <v>51</v>
      </c>
      <c r="E1514" s="883">
        <v>0</v>
      </c>
      <c r="F1514" s="863" t="s">
        <v>27</v>
      </c>
      <c r="G1514" s="866" t="s">
        <v>235</v>
      </c>
      <c r="H1514" s="922"/>
      <c r="I1514" s="922">
        <v>5000000</v>
      </c>
      <c r="J1514" s="922"/>
      <c r="K1514" s="922">
        <f t="shared" si="105"/>
        <v>0</v>
      </c>
      <c r="L1514" s="867"/>
      <c r="M1514" s="867">
        <v>0</v>
      </c>
      <c r="N1514" s="867"/>
      <c r="O1514" s="868"/>
    </row>
    <row r="1515" spans="1:16" s="887" customFormat="1" x14ac:dyDescent="0.25">
      <c r="A1515" s="836" t="s">
        <v>49</v>
      </c>
      <c r="B1515" s="865" t="s">
        <v>467</v>
      </c>
      <c r="C1515" s="967" t="s">
        <v>163</v>
      </c>
      <c r="D1515" s="863" t="s">
        <v>51</v>
      </c>
      <c r="E1515" s="883">
        <v>0</v>
      </c>
      <c r="F1515" s="863" t="s">
        <v>27</v>
      </c>
      <c r="G1515" s="866" t="s">
        <v>235</v>
      </c>
      <c r="H1515" s="922"/>
      <c r="I1515" s="922">
        <v>2000000</v>
      </c>
      <c r="J1515" s="922"/>
      <c r="K1515" s="922">
        <f t="shared" si="105"/>
        <v>2000000</v>
      </c>
      <c r="L1515" s="867"/>
      <c r="M1515" s="867">
        <v>2000000</v>
      </c>
      <c r="N1515" s="867"/>
      <c r="O1515" s="868"/>
    </row>
    <row r="1516" spans="1:16" s="887" customFormat="1" x14ac:dyDescent="0.25">
      <c r="A1516" s="836" t="s">
        <v>49</v>
      </c>
      <c r="B1516" s="865" t="s">
        <v>468</v>
      </c>
      <c r="C1516" s="967" t="s">
        <v>466</v>
      </c>
      <c r="D1516" s="863" t="s">
        <v>51</v>
      </c>
      <c r="E1516" s="883">
        <v>0</v>
      </c>
      <c r="F1516" s="863" t="s">
        <v>27</v>
      </c>
      <c r="G1516" s="866" t="s">
        <v>235</v>
      </c>
      <c r="H1516" s="922"/>
      <c r="I1516" s="922">
        <v>3000000</v>
      </c>
      <c r="J1516" s="922"/>
      <c r="K1516" s="922">
        <f t="shared" si="105"/>
        <v>3000000</v>
      </c>
      <c r="L1516" s="867"/>
      <c r="M1516" s="867">
        <v>3000000</v>
      </c>
      <c r="N1516" s="867"/>
      <c r="O1516" s="868"/>
    </row>
    <row r="1517" spans="1:16" s="887" customFormat="1" x14ac:dyDescent="0.25">
      <c r="A1517" s="836" t="s">
        <v>49</v>
      </c>
      <c r="B1517" s="865" t="s">
        <v>474</v>
      </c>
      <c r="C1517" s="967" t="s">
        <v>164</v>
      </c>
      <c r="D1517" s="863" t="s">
        <v>51</v>
      </c>
      <c r="E1517" s="883">
        <v>0</v>
      </c>
      <c r="F1517" s="863" t="s">
        <v>27</v>
      </c>
      <c r="G1517" s="866" t="s">
        <v>235</v>
      </c>
      <c r="H1517" s="922"/>
      <c r="I1517" s="922">
        <v>30000000</v>
      </c>
      <c r="J1517" s="922"/>
      <c r="K1517" s="922">
        <f t="shared" si="105"/>
        <v>10000000</v>
      </c>
      <c r="L1517" s="867"/>
      <c r="M1517" s="867">
        <v>10000000</v>
      </c>
      <c r="N1517" s="867"/>
      <c r="O1517" s="868"/>
    </row>
    <row r="1518" spans="1:16" s="887" customFormat="1" x14ac:dyDescent="0.25">
      <c r="A1518" s="836" t="s">
        <v>49</v>
      </c>
      <c r="B1518" s="869"/>
      <c r="C1518" s="1042" t="s">
        <v>26</v>
      </c>
      <c r="D1518" s="869"/>
      <c r="E1518" s="870"/>
      <c r="F1518" s="869"/>
      <c r="G1518" s="871"/>
      <c r="H1518" s="958">
        <f t="shared" ref="H1518:N1518" si="106">SUM(H1506:H1517)</f>
        <v>839339859</v>
      </c>
      <c r="I1518" s="958">
        <f t="shared" si="106"/>
        <v>4232000000</v>
      </c>
      <c r="J1518" s="958">
        <f t="shared" si="106"/>
        <v>839339859</v>
      </c>
      <c r="K1518" s="958">
        <f t="shared" si="106"/>
        <v>145000000</v>
      </c>
      <c r="L1518" s="872">
        <f t="shared" si="106"/>
        <v>3500000000</v>
      </c>
      <c r="M1518" s="872">
        <f t="shared" si="106"/>
        <v>3645000000</v>
      </c>
      <c r="N1518" s="872">
        <f t="shared" si="106"/>
        <v>500000000</v>
      </c>
      <c r="O1518" s="884"/>
    </row>
    <row r="1519" spans="1:16" s="887" customFormat="1" x14ac:dyDescent="0.25">
      <c r="A1519" s="836"/>
      <c r="B1519" s="875"/>
      <c r="C1519" s="1043"/>
      <c r="D1519" s="875"/>
      <c r="E1519" s="877"/>
      <c r="F1519" s="875"/>
      <c r="G1519" s="878"/>
      <c r="H1519" s="962"/>
      <c r="I1519" s="962"/>
      <c r="J1519" s="962"/>
      <c r="K1519" s="962"/>
      <c r="L1519" s="879"/>
      <c r="M1519" s="879"/>
      <c r="N1519" s="879"/>
      <c r="O1519" s="880"/>
    </row>
    <row r="1520" spans="1:16" s="887" customFormat="1" x14ac:dyDescent="0.25">
      <c r="A1520" s="836"/>
      <c r="B1520" s="875"/>
      <c r="C1520" s="1043"/>
      <c r="D1520" s="875"/>
      <c r="E1520" s="877"/>
      <c r="F1520" s="875"/>
      <c r="G1520" s="878"/>
      <c r="H1520" s="962"/>
      <c r="I1520" s="962"/>
      <c r="J1520" s="962"/>
      <c r="K1520" s="962"/>
      <c r="L1520" s="879"/>
      <c r="M1520" s="879"/>
      <c r="N1520" s="879"/>
      <c r="O1520" s="880"/>
    </row>
    <row r="1521" spans="1:15" x14ac:dyDescent="0.25">
      <c r="B1521" s="1127" t="s">
        <v>1396</v>
      </c>
      <c r="C1521" s="1127"/>
      <c r="D1521" s="1127"/>
      <c r="E1521" s="1127"/>
      <c r="F1521" s="1127"/>
      <c r="G1521" s="1127"/>
      <c r="H1521" s="1127"/>
      <c r="I1521" s="1127"/>
      <c r="J1521" s="1127"/>
      <c r="K1521" s="1127"/>
      <c r="L1521" s="1127"/>
      <c r="M1521" s="1127"/>
      <c r="N1521" s="1127"/>
      <c r="O1521" s="1127"/>
    </row>
    <row r="1522" spans="1:15" x14ac:dyDescent="0.25">
      <c r="B1522" s="854" t="s">
        <v>1610</v>
      </c>
      <c r="C1522" s="1041"/>
      <c r="D1522" s="855"/>
      <c r="E1522" s="855"/>
      <c r="F1522" s="855"/>
      <c r="G1522" s="855"/>
      <c r="H1522" s="856"/>
      <c r="I1522" s="856"/>
      <c r="J1522" s="856"/>
      <c r="K1522" s="856"/>
      <c r="L1522" s="856"/>
      <c r="M1522" s="856"/>
      <c r="N1522" s="856"/>
      <c r="O1522" s="857"/>
    </row>
    <row r="1523" spans="1:15" s="800" customFormat="1" ht="45" x14ac:dyDescent="0.25">
      <c r="B1523" s="1122" t="s">
        <v>971</v>
      </c>
      <c r="C1523" s="1085" t="s">
        <v>939</v>
      </c>
      <c r="D1523" s="1085" t="s">
        <v>1025</v>
      </c>
      <c r="E1523" s="1124" t="s">
        <v>1026</v>
      </c>
      <c r="F1523" s="1085" t="s">
        <v>1027</v>
      </c>
      <c r="G1523" s="1120" t="s">
        <v>1028</v>
      </c>
      <c r="H1523" s="801" t="s">
        <v>1868</v>
      </c>
      <c r="I1523" s="802" t="s">
        <v>1839</v>
      </c>
      <c r="J1523" s="801" t="s">
        <v>1868</v>
      </c>
      <c r="K1523" s="1128" t="s">
        <v>1957</v>
      </c>
      <c r="L1523" s="1128" t="s">
        <v>1956</v>
      </c>
      <c r="M1523" s="802" t="s">
        <v>1905</v>
      </c>
      <c r="N1523" s="1128" t="s">
        <v>1825</v>
      </c>
      <c r="O1523" s="835" t="s">
        <v>1856</v>
      </c>
    </row>
    <row r="1524" spans="1:15" s="800" customFormat="1" x14ac:dyDescent="0.25">
      <c r="B1524" s="1123"/>
      <c r="C1524" s="1086"/>
      <c r="D1524" s="1086"/>
      <c r="E1524" s="1125"/>
      <c r="F1524" s="1086"/>
      <c r="G1524" s="1121"/>
      <c r="H1524" s="803" t="s">
        <v>940</v>
      </c>
      <c r="I1524" s="803" t="s">
        <v>940</v>
      </c>
      <c r="J1524" s="803" t="s">
        <v>940</v>
      </c>
      <c r="K1524" s="1129"/>
      <c r="L1524" s="1129"/>
      <c r="M1524" s="803" t="s">
        <v>940</v>
      </c>
      <c r="N1524" s="1129"/>
      <c r="O1524" s="804"/>
    </row>
    <row r="1525" spans="1:15" x14ac:dyDescent="0.25">
      <c r="A1525" s="836" t="s">
        <v>588</v>
      </c>
      <c r="B1525" s="806" t="s">
        <v>24</v>
      </c>
      <c r="C1525" s="966" t="s">
        <v>290</v>
      </c>
      <c r="D1525" s="807" t="s">
        <v>1</v>
      </c>
      <c r="E1525" s="945">
        <v>0</v>
      </c>
      <c r="F1525" s="806">
        <v>23510200</v>
      </c>
      <c r="G1525" s="809" t="s">
        <v>266</v>
      </c>
      <c r="H1525" s="810">
        <v>6984328</v>
      </c>
      <c r="I1525" s="810">
        <v>19003000</v>
      </c>
      <c r="J1525" s="810">
        <v>6984328</v>
      </c>
      <c r="K1525" s="810">
        <f>M1525-L1525</f>
        <v>19003000</v>
      </c>
      <c r="L1525" s="810"/>
      <c r="M1525" s="810">
        <v>19003000</v>
      </c>
      <c r="N1525" s="810"/>
      <c r="O1525" s="885"/>
    </row>
    <row r="1526" spans="1:15" x14ac:dyDescent="0.25">
      <c r="A1526" s="836" t="s">
        <v>588</v>
      </c>
      <c r="B1526" s="809" t="s">
        <v>25</v>
      </c>
      <c r="C1526" s="1039" t="s">
        <v>59</v>
      </c>
      <c r="D1526" s="863" t="s">
        <v>51</v>
      </c>
      <c r="E1526" s="945">
        <v>0</v>
      </c>
      <c r="F1526" s="806">
        <v>23510200</v>
      </c>
      <c r="G1526" s="809" t="s">
        <v>266</v>
      </c>
      <c r="H1526" s="815"/>
      <c r="I1526" s="815">
        <v>285000</v>
      </c>
      <c r="J1526" s="815"/>
      <c r="K1526" s="815">
        <f>M1526-L1526</f>
        <v>285000</v>
      </c>
      <c r="L1526" s="815"/>
      <c r="M1526" s="815">
        <v>285000</v>
      </c>
      <c r="N1526" s="815"/>
      <c r="O1526" s="811"/>
    </row>
    <row r="1527" spans="1:15" x14ac:dyDescent="0.25">
      <c r="A1527" s="836" t="s">
        <v>588</v>
      </c>
      <c r="B1527" s="806" t="s">
        <v>3</v>
      </c>
      <c r="C1527" s="1039" t="s">
        <v>4</v>
      </c>
      <c r="D1527" s="863" t="s">
        <v>51</v>
      </c>
      <c r="E1527" s="945">
        <v>0</v>
      </c>
      <c r="F1527" s="806">
        <v>23510200</v>
      </c>
      <c r="G1527" s="809" t="s">
        <v>266</v>
      </c>
      <c r="H1527" s="815"/>
      <c r="I1527" s="815">
        <v>200000</v>
      </c>
      <c r="J1527" s="815"/>
      <c r="K1527" s="815">
        <f t="shared" ref="K1527:K1535" si="107">M1527-L1527</f>
        <v>200000</v>
      </c>
      <c r="L1527" s="815"/>
      <c r="M1527" s="815">
        <v>200000</v>
      </c>
      <c r="N1527" s="815"/>
      <c r="O1527" s="811"/>
    </row>
    <row r="1528" spans="1:15" x14ac:dyDescent="0.25">
      <c r="A1528" s="836" t="s">
        <v>588</v>
      </c>
      <c r="B1528" s="806" t="s">
        <v>9</v>
      </c>
      <c r="C1528" s="1039" t="s">
        <v>446</v>
      </c>
      <c r="D1528" s="863" t="s">
        <v>51</v>
      </c>
      <c r="E1528" s="945">
        <v>0</v>
      </c>
      <c r="F1528" s="806">
        <v>23510200</v>
      </c>
      <c r="G1528" s="809" t="s">
        <v>266</v>
      </c>
      <c r="H1528" s="815"/>
      <c r="I1528" s="815">
        <v>200000</v>
      </c>
      <c r="J1528" s="815"/>
      <c r="K1528" s="815">
        <f t="shared" si="107"/>
        <v>200000</v>
      </c>
      <c r="L1528" s="815"/>
      <c r="M1528" s="815">
        <v>200000</v>
      </c>
      <c r="N1528" s="815"/>
      <c r="O1528" s="811"/>
    </row>
    <row r="1529" spans="1:15" x14ac:dyDescent="0.25">
      <c r="A1529" s="836" t="s">
        <v>588</v>
      </c>
      <c r="B1529" s="806" t="s">
        <v>13</v>
      </c>
      <c r="C1529" s="1039" t="s">
        <v>14</v>
      </c>
      <c r="D1529" s="863" t="s">
        <v>51</v>
      </c>
      <c r="E1529" s="945">
        <v>0</v>
      </c>
      <c r="F1529" s="806">
        <v>23510200</v>
      </c>
      <c r="G1529" s="809" t="s">
        <v>266</v>
      </c>
      <c r="H1529" s="815"/>
      <c r="I1529" s="815">
        <v>2500000</v>
      </c>
      <c r="J1529" s="815"/>
      <c r="K1529" s="815">
        <f t="shared" si="107"/>
        <v>2500000</v>
      </c>
      <c r="L1529" s="815"/>
      <c r="M1529" s="815">
        <v>2500000</v>
      </c>
      <c r="N1529" s="815"/>
      <c r="O1529" s="811"/>
    </row>
    <row r="1530" spans="1:15" x14ac:dyDescent="0.25">
      <c r="A1530" s="836" t="s">
        <v>588</v>
      </c>
      <c r="B1530" s="806" t="s">
        <v>41</v>
      </c>
      <c r="C1530" s="1039" t="s">
        <v>28</v>
      </c>
      <c r="D1530" s="863" t="s">
        <v>51</v>
      </c>
      <c r="E1530" s="945">
        <v>0</v>
      </c>
      <c r="F1530" s="806">
        <v>23510200</v>
      </c>
      <c r="G1530" s="809" t="s">
        <v>266</v>
      </c>
      <c r="H1530" s="815"/>
      <c r="I1530" s="815">
        <v>2500000</v>
      </c>
      <c r="J1530" s="815"/>
      <c r="K1530" s="815">
        <f t="shared" si="107"/>
        <v>1625000</v>
      </c>
      <c r="L1530" s="815"/>
      <c r="M1530" s="815">
        <v>1625000</v>
      </c>
      <c r="N1530" s="815"/>
      <c r="O1530" s="811"/>
    </row>
    <row r="1531" spans="1:15" x14ac:dyDescent="0.25">
      <c r="A1531" s="836" t="s">
        <v>588</v>
      </c>
      <c r="B1531" s="806" t="s">
        <v>15</v>
      </c>
      <c r="C1531" s="1039" t="s">
        <v>436</v>
      </c>
      <c r="D1531" s="863" t="s">
        <v>51</v>
      </c>
      <c r="E1531" s="945">
        <v>0</v>
      </c>
      <c r="F1531" s="806">
        <v>23510200</v>
      </c>
      <c r="G1531" s="809" t="s">
        <v>266</v>
      </c>
      <c r="H1531" s="815"/>
      <c r="I1531" s="815">
        <v>290000</v>
      </c>
      <c r="J1531" s="815"/>
      <c r="K1531" s="815">
        <f t="shared" si="107"/>
        <v>290000</v>
      </c>
      <c r="L1531" s="815"/>
      <c r="M1531" s="815">
        <v>290000</v>
      </c>
      <c r="N1531" s="815"/>
      <c r="O1531" s="811"/>
    </row>
    <row r="1532" spans="1:15" x14ac:dyDescent="0.25">
      <c r="A1532" s="836" t="s">
        <v>588</v>
      </c>
      <c r="B1532" s="806" t="s">
        <v>17</v>
      </c>
      <c r="C1532" s="1039" t="s">
        <v>18</v>
      </c>
      <c r="D1532" s="863" t="s">
        <v>51</v>
      </c>
      <c r="E1532" s="945">
        <v>0</v>
      </c>
      <c r="F1532" s="806">
        <v>23510200</v>
      </c>
      <c r="G1532" s="809" t="s">
        <v>266</v>
      </c>
      <c r="H1532" s="815"/>
      <c r="I1532" s="815">
        <v>100000</v>
      </c>
      <c r="J1532" s="815"/>
      <c r="K1532" s="815">
        <f t="shared" si="107"/>
        <v>100000</v>
      </c>
      <c r="L1532" s="815"/>
      <c r="M1532" s="815">
        <v>100000</v>
      </c>
      <c r="N1532" s="815"/>
      <c r="O1532" s="811"/>
    </row>
    <row r="1533" spans="1:15" x14ac:dyDescent="0.25">
      <c r="A1533" s="836" t="s">
        <v>588</v>
      </c>
      <c r="B1533" s="806" t="s">
        <v>47</v>
      </c>
      <c r="C1533" s="1039" t="s">
        <v>63</v>
      </c>
      <c r="D1533" s="863" t="s">
        <v>51</v>
      </c>
      <c r="E1533" s="945">
        <v>0</v>
      </c>
      <c r="F1533" s="806">
        <v>23510200</v>
      </c>
      <c r="G1533" s="809" t="s">
        <v>266</v>
      </c>
      <c r="H1533" s="815"/>
      <c r="I1533" s="815">
        <v>350000</v>
      </c>
      <c r="J1533" s="815"/>
      <c r="K1533" s="815">
        <f t="shared" si="107"/>
        <v>350000</v>
      </c>
      <c r="L1533" s="815"/>
      <c r="M1533" s="815">
        <v>350000</v>
      </c>
      <c r="N1533" s="815"/>
      <c r="O1533" s="811"/>
    </row>
    <row r="1534" spans="1:15" x14ac:dyDescent="0.25">
      <c r="A1534" s="836" t="s">
        <v>588</v>
      </c>
      <c r="B1534" s="806" t="s">
        <v>19</v>
      </c>
      <c r="C1534" s="1039" t="s">
        <v>20</v>
      </c>
      <c r="D1534" s="863" t="s">
        <v>51</v>
      </c>
      <c r="E1534" s="945">
        <v>0</v>
      </c>
      <c r="F1534" s="806">
        <v>23510200</v>
      </c>
      <c r="G1534" s="809" t="s">
        <v>266</v>
      </c>
      <c r="H1534" s="815"/>
      <c r="I1534" s="815">
        <v>15000</v>
      </c>
      <c r="J1534" s="815"/>
      <c r="K1534" s="815">
        <f t="shared" si="107"/>
        <v>15000</v>
      </c>
      <c r="L1534" s="815"/>
      <c r="M1534" s="815">
        <v>15000</v>
      </c>
      <c r="N1534" s="815"/>
      <c r="O1534" s="811"/>
    </row>
    <row r="1535" spans="1:15" x14ac:dyDescent="0.25">
      <c r="A1535" s="836" t="s">
        <v>588</v>
      </c>
      <c r="B1535" s="806" t="s">
        <v>37</v>
      </c>
      <c r="C1535" s="1039" t="s">
        <v>38</v>
      </c>
      <c r="D1535" s="863" t="s">
        <v>51</v>
      </c>
      <c r="E1535" s="945">
        <v>0</v>
      </c>
      <c r="F1535" s="806">
        <v>23510200</v>
      </c>
      <c r="G1535" s="809" t="s">
        <v>266</v>
      </c>
      <c r="H1535" s="815"/>
      <c r="I1535" s="815">
        <v>235000</v>
      </c>
      <c r="J1535" s="815"/>
      <c r="K1535" s="815">
        <f t="shared" si="107"/>
        <v>235000</v>
      </c>
      <c r="L1535" s="815"/>
      <c r="M1535" s="815">
        <v>235000</v>
      </c>
      <c r="N1535" s="815"/>
      <c r="O1535" s="811"/>
    </row>
    <row r="1536" spans="1:15" x14ac:dyDescent="0.25">
      <c r="A1536" s="836" t="s">
        <v>588</v>
      </c>
      <c r="B1536" s="838"/>
      <c r="C1536" s="968" t="s">
        <v>312</v>
      </c>
      <c r="D1536" s="839"/>
      <c r="E1536" s="840"/>
      <c r="F1536" s="838"/>
      <c r="G1536" s="895"/>
      <c r="H1536" s="821">
        <v>612500</v>
      </c>
      <c r="I1536" s="821">
        <v>6675000</v>
      </c>
      <c r="J1536" s="821">
        <v>612500</v>
      </c>
      <c r="K1536" s="821">
        <f>SUM(K1526:K1535)</f>
        <v>5800000</v>
      </c>
      <c r="L1536" s="821"/>
      <c r="M1536" s="821">
        <f>SUM(M1526:M1535)</f>
        <v>5800000</v>
      </c>
      <c r="N1536" s="821"/>
      <c r="O1536" s="822"/>
    </row>
    <row r="1537" spans="1:15" s="887" customFormat="1" x14ac:dyDescent="0.25">
      <c r="B1537" s="875"/>
      <c r="C1537" s="953"/>
      <c r="D1537" s="875"/>
      <c r="E1537" s="877"/>
      <c r="F1537" s="875"/>
      <c r="G1537" s="878"/>
      <c r="H1537" s="902"/>
      <c r="I1537" s="902"/>
      <c r="J1537" s="902"/>
      <c r="K1537" s="902"/>
      <c r="L1537" s="879"/>
      <c r="M1537" s="879"/>
      <c r="N1537" s="879"/>
      <c r="O1537" s="880"/>
    </row>
    <row r="1538" spans="1:15" s="887" customFormat="1" x14ac:dyDescent="0.25">
      <c r="B1538" s="875"/>
      <c r="C1538" s="953"/>
      <c r="D1538" s="875"/>
      <c r="E1538" s="877"/>
      <c r="F1538" s="875"/>
      <c r="G1538" s="878"/>
      <c r="H1538" s="902"/>
      <c r="I1538" s="902"/>
      <c r="J1538" s="902"/>
      <c r="K1538" s="902"/>
      <c r="L1538" s="879"/>
      <c r="M1538" s="879"/>
      <c r="N1538" s="879"/>
      <c r="O1538" s="880"/>
    </row>
    <row r="1539" spans="1:15" x14ac:dyDescent="0.25">
      <c r="B1539" s="1127" t="s">
        <v>1397</v>
      </c>
      <c r="C1539" s="1127"/>
      <c r="D1539" s="1127"/>
      <c r="E1539" s="1127"/>
      <c r="F1539" s="1127"/>
      <c r="G1539" s="1127"/>
      <c r="H1539" s="1127"/>
      <c r="I1539" s="1127"/>
      <c r="J1539" s="1127"/>
      <c r="K1539" s="1127"/>
      <c r="L1539" s="1127"/>
      <c r="M1539" s="1127"/>
      <c r="N1539" s="1127"/>
      <c r="O1539" s="1127"/>
    </row>
    <row r="1540" spans="1:15" x14ac:dyDescent="0.25">
      <c r="B1540" s="854" t="s">
        <v>1610</v>
      </c>
      <c r="C1540" s="1041"/>
      <c r="D1540" s="855"/>
      <c r="E1540" s="855"/>
      <c r="F1540" s="855"/>
      <c r="G1540" s="855"/>
      <c r="H1540" s="856"/>
      <c r="I1540" s="856"/>
      <c r="J1540" s="856"/>
      <c r="K1540" s="856"/>
      <c r="L1540" s="856"/>
      <c r="M1540" s="856"/>
      <c r="N1540" s="856"/>
      <c r="O1540" s="857"/>
    </row>
    <row r="1541" spans="1:15" s="800" customFormat="1" ht="45" x14ac:dyDescent="0.25">
      <c r="B1541" s="1122" t="s">
        <v>971</v>
      </c>
      <c r="C1541" s="1085" t="s">
        <v>939</v>
      </c>
      <c r="D1541" s="1085" t="s">
        <v>1025</v>
      </c>
      <c r="E1541" s="1124" t="s">
        <v>1026</v>
      </c>
      <c r="F1541" s="1085" t="s">
        <v>1027</v>
      </c>
      <c r="G1541" s="1120" t="s">
        <v>1028</v>
      </c>
      <c r="H1541" s="801" t="s">
        <v>1868</v>
      </c>
      <c r="I1541" s="802" t="s">
        <v>1839</v>
      </c>
      <c r="J1541" s="801" t="s">
        <v>1868</v>
      </c>
      <c r="K1541" s="1128" t="s">
        <v>1957</v>
      </c>
      <c r="L1541" s="1128" t="s">
        <v>1956</v>
      </c>
      <c r="M1541" s="802" t="s">
        <v>1905</v>
      </c>
      <c r="N1541" s="1128" t="s">
        <v>1825</v>
      </c>
      <c r="O1541" s="835" t="s">
        <v>1856</v>
      </c>
    </row>
    <row r="1542" spans="1:15" s="800" customFormat="1" x14ac:dyDescent="0.25">
      <c r="B1542" s="1123"/>
      <c r="C1542" s="1086"/>
      <c r="D1542" s="1086"/>
      <c r="E1542" s="1125"/>
      <c r="F1542" s="1086"/>
      <c r="G1542" s="1121"/>
      <c r="H1542" s="803" t="s">
        <v>940</v>
      </c>
      <c r="I1542" s="803" t="s">
        <v>940</v>
      </c>
      <c r="J1542" s="803" t="s">
        <v>940</v>
      </c>
      <c r="K1542" s="1129"/>
      <c r="L1542" s="1129"/>
      <c r="M1542" s="803" t="s">
        <v>940</v>
      </c>
      <c r="N1542" s="1129"/>
      <c r="O1542" s="804"/>
    </row>
    <row r="1543" spans="1:15" s="887" customFormat="1" x14ac:dyDescent="0.25">
      <c r="A1543" s="836" t="s">
        <v>588</v>
      </c>
      <c r="B1543" s="865" t="s">
        <v>210</v>
      </c>
      <c r="C1543" s="967" t="s">
        <v>1405</v>
      </c>
      <c r="D1543" s="863" t="s">
        <v>51</v>
      </c>
      <c r="E1543" s="883">
        <v>0</v>
      </c>
      <c r="F1543" s="863" t="s">
        <v>27</v>
      </c>
      <c r="G1543" s="866" t="s">
        <v>235</v>
      </c>
      <c r="H1543" s="922"/>
      <c r="I1543" s="922">
        <v>9000000</v>
      </c>
      <c r="J1543" s="922"/>
      <c r="K1543" s="815">
        <f t="shared" ref="K1543:K1548" si="108">M1543-L1543</f>
        <v>0</v>
      </c>
      <c r="L1543" s="867"/>
      <c r="M1543" s="867">
        <v>0</v>
      </c>
      <c r="N1543" s="867"/>
      <c r="O1543" s="868"/>
    </row>
    <row r="1544" spans="1:15" s="887" customFormat="1" x14ac:dyDescent="0.25">
      <c r="A1544" s="836" t="s">
        <v>588</v>
      </c>
      <c r="B1544" s="863" t="s">
        <v>450</v>
      </c>
      <c r="C1544" s="967" t="s">
        <v>772</v>
      </c>
      <c r="D1544" s="863" t="s">
        <v>51</v>
      </c>
      <c r="E1544" s="883">
        <v>0</v>
      </c>
      <c r="F1544" s="863" t="s">
        <v>27</v>
      </c>
      <c r="G1544" s="866" t="s">
        <v>235</v>
      </c>
      <c r="H1544" s="922"/>
      <c r="I1544" s="922">
        <v>500000</v>
      </c>
      <c r="J1544" s="922"/>
      <c r="K1544" s="815">
        <f t="shared" si="108"/>
        <v>0</v>
      </c>
      <c r="L1544" s="867"/>
      <c r="M1544" s="867">
        <v>0</v>
      </c>
      <c r="N1544" s="867"/>
      <c r="O1544" s="868"/>
    </row>
    <row r="1545" spans="1:15" s="887" customFormat="1" x14ac:dyDescent="0.25">
      <c r="A1545" s="836" t="s">
        <v>588</v>
      </c>
      <c r="B1545" s="865" t="s">
        <v>158</v>
      </c>
      <c r="C1545" s="967" t="s">
        <v>366</v>
      </c>
      <c r="D1545" s="863" t="s">
        <v>51</v>
      </c>
      <c r="E1545" s="883">
        <v>0</v>
      </c>
      <c r="F1545" s="863" t="s">
        <v>27</v>
      </c>
      <c r="G1545" s="866" t="s">
        <v>235</v>
      </c>
      <c r="H1545" s="922">
        <v>985000</v>
      </c>
      <c r="I1545" s="922">
        <v>1000000</v>
      </c>
      <c r="J1545" s="922">
        <v>985000</v>
      </c>
      <c r="K1545" s="815">
        <f t="shared" si="108"/>
        <v>1000000</v>
      </c>
      <c r="L1545" s="922"/>
      <c r="M1545" s="922">
        <v>1000000</v>
      </c>
      <c r="N1545" s="922"/>
      <c r="O1545" s="868"/>
    </row>
    <row r="1546" spans="1:15" s="887" customFormat="1" x14ac:dyDescent="0.25">
      <c r="A1546" s="836" t="s">
        <v>588</v>
      </c>
      <c r="B1546" s="863" t="s">
        <v>206</v>
      </c>
      <c r="C1546" s="967" t="s">
        <v>1863</v>
      </c>
      <c r="D1546" s="863" t="s">
        <v>51</v>
      </c>
      <c r="E1546" s="883">
        <v>0</v>
      </c>
      <c r="F1546" s="863" t="s">
        <v>27</v>
      </c>
      <c r="G1546" s="866" t="s">
        <v>235</v>
      </c>
      <c r="H1546" s="922"/>
      <c r="I1546" s="922">
        <v>5500000</v>
      </c>
      <c r="J1546" s="922"/>
      <c r="K1546" s="815">
        <f t="shared" si="108"/>
        <v>0</v>
      </c>
      <c r="L1546" s="867"/>
      <c r="M1546" s="867"/>
      <c r="N1546" s="867"/>
      <c r="O1546" s="868"/>
    </row>
    <row r="1547" spans="1:15" s="887" customFormat="1" x14ac:dyDescent="0.25">
      <c r="A1547" s="836" t="s">
        <v>588</v>
      </c>
      <c r="B1547" s="865" t="s">
        <v>467</v>
      </c>
      <c r="C1547" s="967" t="s">
        <v>163</v>
      </c>
      <c r="D1547" s="863" t="s">
        <v>51</v>
      </c>
      <c r="E1547" s="883">
        <v>0</v>
      </c>
      <c r="F1547" s="863" t="s">
        <v>27</v>
      </c>
      <c r="G1547" s="866" t="s">
        <v>235</v>
      </c>
      <c r="H1547" s="922"/>
      <c r="I1547" s="922">
        <v>3000000</v>
      </c>
      <c r="J1547" s="922"/>
      <c r="K1547" s="815">
        <f t="shared" si="108"/>
        <v>3000000</v>
      </c>
      <c r="L1547" s="922"/>
      <c r="M1547" s="922">
        <v>3000000</v>
      </c>
      <c r="N1547" s="922"/>
      <c r="O1547" s="868"/>
    </row>
    <row r="1548" spans="1:15" s="887" customFormat="1" x14ac:dyDescent="0.25">
      <c r="A1548" s="836" t="s">
        <v>588</v>
      </c>
      <c r="B1548" s="865" t="s">
        <v>474</v>
      </c>
      <c r="C1548" s="967" t="s">
        <v>164</v>
      </c>
      <c r="D1548" s="863" t="s">
        <v>51</v>
      </c>
      <c r="E1548" s="883">
        <v>0</v>
      </c>
      <c r="F1548" s="863" t="s">
        <v>27</v>
      </c>
      <c r="G1548" s="866" t="s">
        <v>235</v>
      </c>
      <c r="H1548" s="922">
        <v>5000000</v>
      </c>
      <c r="I1548" s="922">
        <v>20000000</v>
      </c>
      <c r="J1548" s="922">
        <v>5000000</v>
      </c>
      <c r="K1548" s="815">
        <f t="shared" si="108"/>
        <v>10000000</v>
      </c>
      <c r="L1548" s="867"/>
      <c r="M1548" s="867">
        <v>10000000</v>
      </c>
      <c r="N1548" s="867"/>
      <c r="O1548" s="868"/>
    </row>
    <row r="1549" spans="1:15" s="887" customFormat="1" x14ac:dyDescent="0.25">
      <c r="A1549" s="836" t="s">
        <v>588</v>
      </c>
      <c r="B1549" s="869"/>
      <c r="C1549" s="1042" t="s">
        <v>26</v>
      </c>
      <c r="D1549" s="869"/>
      <c r="E1549" s="870"/>
      <c r="F1549" s="869"/>
      <c r="G1549" s="871"/>
      <c r="H1549" s="958">
        <f>SUM(H1543:H1548)</f>
        <v>5985000</v>
      </c>
      <c r="I1549" s="958">
        <f>SUM(I1543:I1548)</f>
        <v>39000000</v>
      </c>
      <c r="J1549" s="958">
        <f>SUM(J1543:J1548)</f>
        <v>5985000</v>
      </c>
      <c r="K1549" s="958">
        <f>SUM(K1543:K1548)</f>
        <v>14000000</v>
      </c>
      <c r="L1549" s="872"/>
      <c r="M1549" s="872">
        <f>SUM(M1543:M1548)</f>
        <v>14000000</v>
      </c>
      <c r="N1549" s="872"/>
      <c r="O1549" s="884"/>
    </row>
    <row r="1550" spans="1:15" s="887" customFormat="1" x14ac:dyDescent="0.25">
      <c r="A1550" s="836"/>
      <c r="B1550" s="875"/>
      <c r="C1550" s="1043"/>
      <c r="D1550" s="875"/>
      <c r="E1550" s="877"/>
      <c r="F1550" s="875"/>
      <c r="G1550" s="878"/>
      <c r="H1550" s="962"/>
      <c r="I1550" s="962"/>
      <c r="J1550" s="962"/>
      <c r="K1550" s="962"/>
      <c r="L1550" s="879"/>
      <c r="M1550" s="879"/>
      <c r="N1550" s="879"/>
      <c r="O1550" s="880"/>
    </row>
    <row r="1551" spans="1:15" s="887" customFormat="1" x14ac:dyDescent="0.25">
      <c r="A1551" s="836"/>
      <c r="B1551" s="875"/>
      <c r="C1551" s="1043"/>
      <c r="D1551" s="875"/>
      <c r="E1551" s="877"/>
      <c r="F1551" s="875"/>
      <c r="G1551" s="878"/>
      <c r="H1551" s="962"/>
      <c r="I1551" s="962"/>
      <c r="J1551" s="962"/>
      <c r="K1551" s="962"/>
      <c r="L1551" s="879"/>
      <c r="M1551" s="879"/>
      <c r="N1551" s="879"/>
      <c r="O1551" s="880"/>
    </row>
    <row r="1552" spans="1:15" x14ac:dyDescent="0.25">
      <c r="B1552" s="1127" t="s">
        <v>1396</v>
      </c>
      <c r="C1552" s="1127"/>
      <c r="D1552" s="1127"/>
      <c r="E1552" s="1127"/>
      <c r="F1552" s="1127"/>
      <c r="G1552" s="1127"/>
      <c r="H1552" s="1127"/>
      <c r="I1552" s="1127"/>
      <c r="J1552" s="1127"/>
      <c r="K1552" s="1127"/>
      <c r="L1552" s="1127"/>
      <c r="M1552" s="1127"/>
      <c r="N1552" s="1127"/>
      <c r="O1552" s="1127"/>
    </row>
    <row r="1553" spans="1:15" x14ac:dyDescent="0.25">
      <c r="B1553" s="854" t="s">
        <v>1611</v>
      </c>
      <c r="C1553" s="1041"/>
      <c r="D1553" s="855"/>
      <c r="E1553" s="855"/>
      <c r="F1553" s="855"/>
      <c r="G1553" s="855"/>
      <c r="H1553" s="856"/>
      <c r="I1553" s="856"/>
      <c r="J1553" s="856"/>
      <c r="K1553" s="856"/>
      <c r="L1553" s="856"/>
      <c r="M1553" s="856"/>
      <c r="N1553" s="856"/>
      <c r="O1553" s="857"/>
    </row>
    <row r="1554" spans="1:15" s="800" customFormat="1" ht="45" x14ac:dyDescent="0.25">
      <c r="B1554" s="1122" t="s">
        <v>971</v>
      </c>
      <c r="C1554" s="1085" t="s">
        <v>939</v>
      </c>
      <c r="D1554" s="1085" t="s">
        <v>1025</v>
      </c>
      <c r="E1554" s="1124" t="s">
        <v>1026</v>
      </c>
      <c r="F1554" s="1085" t="s">
        <v>1027</v>
      </c>
      <c r="G1554" s="1120" t="s">
        <v>1028</v>
      </c>
      <c r="H1554" s="801" t="s">
        <v>1868</v>
      </c>
      <c r="I1554" s="802" t="s">
        <v>1839</v>
      </c>
      <c r="J1554" s="801" t="s">
        <v>1868</v>
      </c>
      <c r="K1554" s="1128" t="s">
        <v>1957</v>
      </c>
      <c r="L1554" s="1128" t="s">
        <v>1956</v>
      </c>
      <c r="M1554" s="802" t="s">
        <v>1905</v>
      </c>
      <c r="N1554" s="1128" t="s">
        <v>1825</v>
      </c>
      <c r="O1554" s="835" t="s">
        <v>1856</v>
      </c>
    </row>
    <row r="1555" spans="1:15" s="800" customFormat="1" x14ac:dyDescent="0.25">
      <c r="B1555" s="1123"/>
      <c r="C1555" s="1086"/>
      <c r="D1555" s="1086"/>
      <c r="E1555" s="1125"/>
      <c r="F1555" s="1086"/>
      <c r="G1555" s="1121"/>
      <c r="H1555" s="803" t="s">
        <v>940</v>
      </c>
      <c r="I1555" s="803" t="s">
        <v>940</v>
      </c>
      <c r="J1555" s="803" t="s">
        <v>940</v>
      </c>
      <c r="K1555" s="1129"/>
      <c r="L1555" s="1129"/>
      <c r="M1555" s="803" t="s">
        <v>940</v>
      </c>
      <c r="N1555" s="1129"/>
      <c r="O1555" s="804"/>
    </row>
    <row r="1556" spans="1:15" x14ac:dyDescent="0.25">
      <c r="A1556" s="836" t="s">
        <v>427</v>
      </c>
      <c r="B1556" s="838" t="s">
        <v>24</v>
      </c>
      <c r="C1556" s="968" t="s">
        <v>290</v>
      </c>
      <c r="D1556" s="963" t="s">
        <v>1</v>
      </c>
      <c r="E1556" s="840">
        <v>0</v>
      </c>
      <c r="F1556" s="838" t="s">
        <v>27</v>
      </c>
      <c r="G1556" s="908" t="s">
        <v>266</v>
      </c>
      <c r="H1556" s="821">
        <v>8741391</v>
      </c>
      <c r="I1556" s="821">
        <v>22422590</v>
      </c>
      <c r="J1556" s="821">
        <v>8741391</v>
      </c>
      <c r="K1556" s="964">
        <f t="shared" ref="K1556" si="109">M1556-L1556</f>
        <v>22422590</v>
      </c>
      <c r="L1556" s="821"/>
      <c r="M1556" s="821">
        <v>22422590</v>
      </c>
      <c r="N1556" s="821"/>
      <c r="O1556" s="822"/>
    </row>
    <row r="1557" spans="1:15" s="887" customFormat="1" x14ac:dyDescent="0.25">
      <c r="B1557" s="875"/>
      <c r="C1557" s="953"/>
      <c r="D1557" s="875"/>
      <c r="E1557" s="877"/>
      <c r="F1557" s="875"/>
      <c r="G1557" s="878"/>
      <c r="H1557" s="902"/>
      <c r="I1557" s="902"/>
      <c r="J1557" s="902"/>
      <c r="K1557" s="902"/>
      <c r="L1557" s="879"/>
      <c r="M1557" s="879"/>
      <c r="N1557" s="879"/>
      <c r="O1557" s="880"/>
    </row>
    <row r="1558" spans="1:15" s="887" customFormat="1" x14ac:dyDescent="0.25">
      <c r="B1558" s="875"/>
      <c r="C1558" s="953"/>
      <c r="D1558" s="875"/>
      <c r="E1558" s="877"/>
      <c r="F1558" s="875"/>
      <c r="G1558" s="878"/>
      <c r="H1558" s="902"/>
      <c r="I1558" s="902"/>
      <c r="J1558" s="902"/>
      <c r="K1558" s="902"/>
      <c r="L1558" s="879"/>
      <c r="M1558" s="879"/>
      <c r="N1558" s="879"/>
      <c r="O1558" s="880"/>
    </row>
    <row r="1559" spans="1:15" x14ac:dyDescent="0.25">
      <c r="B1559" s="1127" t="s">
        <v>1397</v>
      </c>
      <c r="C1559" s="1127"/>
      <c r="D1559" s="1127"/>
      <c r="E1559" s="1127"/>
      <c r="F1559" s="1127"/>
      <c r="G1559" s="1127"/>
      <c r="H1559" s="1127"/>
      <c r="I1559" s="1127"/>
      <c r="J1559" s="1127"/>
      <c r="K1559" s="1127"/>
      <c r="L1559" s="1127"/>
      <c r="M1559" s="1127"/>
      <c r="N1559" s="1127"/>
      <c r="O1559" s="1127"/>
    </row>
    <row r="1560" spans="1:15" x14ac:dyDescent="0.25">
      <c r="B1560" s="854" t="s">
        <v>1611</v>
      </c>
      <c r="C1560" s="1041"/>
      <c r="D1560" s="855"/>
      <c r="E1560" s="855"/>
      <c r="F1560" s="855"/>
      <c r="G1560" s="855"/>
      <c r="H1560" s="856"/>
      <c r="I1560" s="856"/>
      <c r="J1560" s="856"/>
      <c r="K1560" s="856"/>
      <c r="L1560" s="856"/>
      <c r="M1560" s="856"/>
      <c r="N1560" s="856"/>
      <c r="O1560" s="857"/>
    </row>
    <row r="1561" spans="1:15" s="800" customFormat="1" ht="45" x14ac:dyDescent="0.25">
      <c r="B1561" s="1122" t="s">
        <v>971</v>
      </c>
      <c r="C1561" s="1085" t="s">
        <v>939</v>
      </c>
      <c r="D1561" s="1085" t="s">
        <v>1025</v>
      </c>
      <c r="E1561" s="1124" t="s">
        <v>1026</v>
      </c>
      <c r="F1561" s="1085" t="s">
        <v>1027</v>
      </c>
      <c r="G1561" s="1120" t="s">
        <v>1028</v>
      </c>
      <c r="H1561" s="801" t="s">
        <v>1868</v>
      </c>
      <c r="I1561" s="802" t="s">
        <v>1839</v>
      </c>
      <c r="J1561" s="801" t="s">
        <v>1868</v>
      </c>
      <c r="K1561" s="1128" t="s">
        <v>1957</v>
      </c>
      <c r="L1561" s="1128" t="s">
        <v>1956</v>
      </c>
      <c r="M1561" s="802" t="s">
        <v>1905</v>
      </c>
      <c r="N1561" s="1128" t="s">
        <v>1825</v>
      </c>
      <c r="O1561" s="835" t="s">
        <v>1856</v>
      </c>
    </row>
    <row r="1562" spans="1:15" s="800" customFormat="1" x14ac:dyDescent="0.25">
      <c r="B1562" s="1123"/>
      <c r="C1562" s="1086"/>
      <c r="D1562" s="1086"/>
      <c r="E1562" s="1125"/>
      <c r="F1562" s="1086"/>
      <c r="G1562" s="1121"/>
      <c r="H1562" s="803" t="s">
        <v>940</v>
      </c>
      <c r="I1562" s="803" t="s">
        <v>940</v>
      </c>
      <c r="J1562" s="803" t="s">
        <v>940</v>
      </c>
      <c r="K1562" s="1129"/>
      <c r="L1562" s="1129"/>
      <c r="M1562" s="803" t="s">
        <v>940</v>
      </c>
      <c r="N1562" s="1129"/>
      <c r="O1562" s="804"/>
    </row>
    <row r="1563" spans="1:15" s="876" customFormat="1" x14ac:dyDescent="0.25">
      <c r="A1563" s="836" t="s">
        <v>427</v>
      </c>
      <c r="B1563" s="865">
        <v>32010108</v>
      </c>
      <c r="C1563" s="967" t="s">
        <v>327</v>
      </c>
      <c r="D1563" s="863">
        <v>70472</v>
      </c>
      <c r="E1563" s="883">
        <v>0</v>
      </c>
      <c r="F1563" s="863" t="s">
        <v>27</v>
      </c>
      <c r="G1563" s="866" t="s">
        <v>235</v>
      </c>
      <c r="H1563" s="922">
        <v>3500000</v>
      </c>
      <c r="I1563" s="922">
        <v>12000000</v>
      </c>
      <c r="J1563" s="922">
        <v>3500000</v>
      </c>
      <c r="K1563" s="815">
        <f t="shared" ref="K1563:K1569" si="110">M1563-L1563</f>
        <v>12000000</v>
      </c>
      <c r="L1563" s="867"/>
      <c r="M1563" s="867">
        <v>12000000</v>
      </c>
      <c r="N1563" s="867"/>
      <c r="O1563" s="868"/>
    </row>
    <row r="1564" spans="1:15" s="876" customFormat="1" x14ac:dyDescent="0.25">
      <c r="A1564" s="836" t="s">
        <v>427</v>
      </c>
      <c r="B1564" s="865">
        <v>32010114</v>
      </c>
      <c r="C1564" s="967" t="s">
        <v>428</v>
      </c>
      <c r="D1564" s="863">
        <v>70472</v>
      </c>
      <c r="E1564" s="883">
        <v>0</v>
      </c>
      <c r="F1564" s="863" t="s">
        <v>27</v>
      </c>
      <c r="G1564" s="866" t="s">
        <v>235</v>
      </c>
      <c r="H1564" s="922"/>
      <c r="I1564" s="922">
        <v>2000000</v>
      </c>
      <c r="J1564" s="922"/>
      <c r="K1564" s="815">
        <f t="shared" si="110"/>
        <v>2000000</v>
      </c>
      <c r="L1564" s="867"/>
      <c r="M1564" s="867">
        <v>2000000</v>
      </c>
      <c r="N1564" s="867"/>
      <c r="O1564" s="868"/>
    </row>
    <row r="1565" spans="1:15" s="887" customFormat="1" x14ac:dyDescent="0.25">
      <c r="A1565" s="836" t="s">
        <v>427</v>
      </c>
      <c r="B1565" s="865">
        <v>32010119</v>
      </c>
      <c r="C1565" s="967" t="s">
        <v>430</v>
      </c>
      <c r="D1565" s="863">
        <v>70472</v>
      </c>
      <c r="E1565" s="883">
        <v>0</v>
      </c>
      <c r="F1565" s="863" t="s">
        <v>27</v>
      </c>
      <c r="G1565" s="866" t="s">
        <v>235</v>
      </c>
      <c r="H1565" s="922"/>
      <c r="I1565" s="922">
        <v>1500000</v>
      </c>
      <c r="J1565" s="922"/>
      <c r="K1565" s="815">
        <f t="shared" si="110"/>
        <v>1500000</v>
      </c>
      <c r="L1565" s="867"/>
      <c r="M1565" s="867">
        <v>1500000</v>
      </c>
      <c r="N1565" s="867"/>
      <c r="O1565" s="868"/>
    </row>
    <row r="1566" spans="1:15" s="887" customFormat="1" x14ac:dyDescent="0.25">
      <c r="A1566" s="836" t="s">
        <v>427</v>
      </c>
      <c r="B1566" s="865">
        <v>32010129</v>
      </c>
      <c r="C1566" s="967" t="s">
        <v>743</v>
      </c>
      <c r="D1566" s="863">
        <v>70472</v>
      </c>
      <c r="E1566" s="883">
        <v>0</v>
      </c>
      <c r="F1566" s="863" t="s">
        <v>27</v>
      </c>
      <c r="G1566" s="866" t="s">
        <v>235</v>
      </c>
      <c r="H1566" s="922"/>
      <c r="I1566" s="922">
        <v>1000000</v>
      </c>
      <c r="J1566" s="922"/>
      <c r="K1566" s="815">
        <f t="shared" si="110"/>
        <v>1000000</v>
      </c>
      <c r="L1566" s="867"/>
      <c r="M1566" s="867">
        <v>1000000</v>
      </c>
      <c r="N1566" s="867"/>
      <c r="O1566" s="868"/>
    </row>
    <row r="1567" spans="1:15" s="887" customFormat="1" ht="30" x14ac:dyDescent="0.25">
      <c r="A1567" s="836" t="s">
        <v>427</v>
      </c>
      <c r="B1567" s="865">
        <v>32010318</v>
      </c>
      <c r="C1567" s="967" t="s">
        <v>462</v>
      </c>
      <c r="D1567" s="863">
        <v>70472</v>
      </c>
      <c r="E1567" s="883">
        <v>0</v>
      </c>
      <c r="F1567" s="863" t="s">
        <v>27</v>
      </c>
      <c r="G1567" s="866" t="s">
        <v>235</v>
      </c>
      <c r="H1567" s="922"/>
      <c r="I1567" s="922">
        <v>500000</v>
      </c>
      <c r="J1567" s="922"/>
      <c r="K1567" s="815">
        <f t="shared" si="110"/>
        <v>500000</v>
      </c>
      <c r="L1567" s="867"/>
      <c r="M1567" s="867">
        <v>500000</v>
      </c>
      <c r="N1567" s="867"/>
      <c r="O1567" s="868"/>
    </row>
    <row r="1568" spans="1:15" s="887" customFormat="1" x14ac:dyDescent="0.25">
      <c r="A1568" s="836" t="s">
        <v>427</v>
      </c>
      <c r="B1568" s="865">
        <v>32010399</v>
      </c>
      <c r="C1568" s="1039" t="s">
        <v>514</v>
      </c>
      <c r="D1568" s="863">
        <v>70472</v>
      </c>
      <c r="E1568" s="883">
        <v>0</v>
      </c>
      <c r="F1568" s="863" t="s">
        <v>27</v>
      </c>
      <c r="G1568" s="866" t="s">
        <v>235</v>
      </c>
      <c r="H1568" s="922"/>
      <c r="I1568" s="922">
        <v>1000000</v>
      </c>
      <c r="J1568" s="922"/>
      <c r="K1568" s="815">
        <f t="shared" si="110"/>
        <v>1000000</v>
      </c>
      <c r="L1568" s="867"/>
      <c r="M1568" s="867">
        <v>1000000</v>
      </c>
      <c r="N1568" s="867"/>
      <c r="O1568" s="868"/>
    </row>
    <row r="1569" spans="1:15" s="887" customFormat="1" x14ac:dyDescent="0.25">
      <c r="A1569" s="836" t="s">
        <v>427</v>
      </c>
      <c r="B1569" s="865">
        <v>32010611</v>
      </c>
      <c r="C1569" s="967" t="s">
        <v>355</v>
      </c>
      <c r="D1569" s="863">
        <v>70472</v>
      </c>
      <c r="E1569" s="883">
        <v>0</v>
      </c>
      <c r="F1569" s="863" t="s">
        <v>27</v>
      </c>
      <c r="G1569" s="866" t="s">
        <v>235</v>
      </c>
      <c r="H1569" s="922"/>
      <c r="I1569" s="922">
        <v>2000000</v>
      </c>
      <c r="J1569" s="922"/>
      <c r="K1569" s="815">
        <f t="shared" si="110"/>
        <v>2000000</v>
      </c>
      <c r="L1569" s="867"/>
      <c r="M1569" s="867">
        <v>2000000</v>
      </c>
      <c r="N1569" s="867"/>
      <c r="O1569" s="868"/>
    </row>
    <row r="1570" spans="1:15" s="876" customFormat="1" x14ac:dyDescent="0.25">
      <c r="A1570" s="836" t="s">
        <v>427</v>
      </c>
      <c r="B1570" s="869"/>
      <c r="C1570" s="1042" t="s">
        <v>26</v>
      </c>
      <c r="D1570" s="869"/>
      <c r="E1570" s="870"/>
      <c r="F1570" s="869"/>
      <c r="G1570" s="871"/>
      <c r="H1570" s="958">
        <f>SUM(H1563:H1569)</f>
        <v>3500000</v>
      </c>
      <c r="I1570" s="958">
        <f>SUM(I1563:I1569)</f>
        <v>20000000</v>
      </c>
      <c r="J1570" s="958">
        <f>SUM(J1563:J1569)</f>
        <v>3500000</v>
      </c>
      <c r="K1570" s="958">
        <f>SUM(K1563:K1569)</f>
        <v>20000000</v>
      </c>
      <c r="L1570" s="872"/>
      <c r="M1570" s="872">
        <v>20000000</v>
      </c>
      <c r="N1570" s="872"/>
      <c r="O1570" s="884"/>
    </row>
    <row r="1571" spans="1:15" s="876" customFormat="1" x14ac:dyDescent="0.25">
      <c r="A1571" s="887"/>
      <c r="B1571" s="875"/>
      <c r="C1571" s="1043"/>
      <c r="D1571" s="875"/>
      <c r="E1571" s="877"/>
      <c r="F1571" s="875"/>
      <c r="G1571" s="878"/>
      <c r="H1571" s="902"/>
      <c r="I1571" s="902"/>
      <c r="J1571" s="902"/>
      <c r="K1571" s="902"/>
      <c r="L1571" s="879"/>
      <c r="M1571" s="879"/>
      <c r="N1571" s="879"/>
      <c r="O1571" s="880"/>
    </row>
    <row r="1572" spans="1:15" s="876" customFormat="1" x14ac:dyDescent="0.25">
      <c r="A1572" s="887"/>
      <c r="B1572" s="875"/>
      <c r="C1572" s="1043"/>
      <c r="D1572" s="875"/>
      <c r="E1572" s="877"/>
      <c r="F1572" s="875"/>
      <c r="G1572" s="878"/>
      <c r="H1572" s="902"/>
      <c r="I1572" s="902"/>
      <c r="J1572" s="902"/>
      <c r="K1572" s="902"/>
      <c r="L1572" s="879"/>
      <c r="M1572" s="879"/>
      <c r="N1572" s="879"/>
      <c r="O1572" s="880"/>
    </row>
    <row r="1573" spans="1:15" x14ac:dyDescent="0.25">
      <c r="B1573" s="1127" t="s">
        <v>1396</v>
      </c>
      <c r="C1573" s="1127"/>
      <c r="D1573" s="1127"/>
      <c r="E1573" s="1127"/>
      <c r="F1573" s="1127"/>
      <c r="G1573" s="1127"/>
      <c r="H1573" s="1127"/>
      <c r="I1573" s="1127"/>
      <c r="J1573" s="1127"/>
      <c r="K1573" s="1127"/>
      <c r="L1573" s="1127"/>
      <c r="M1573" s="1127"/>
      <c r="N1573" s="1127"/>
      <c r="O1573" s="1127"/>
    </row>
    <row r="1574" spans="1:15" x14ac:dyDescent="0.25">
      <c r="B1574" s="854" t="s">
        <v>1612</v>
      </c>
      <c r="C1574" s="1041"/>
      <c r="D1574" s="855"/>
      <c r="E1574" s="855"/>
      <c r="F1574" s="855"/>
      <c r="G1574" s="855"/>
      <c r="H1574" s="856"/>
      <c r="I1574" s="856"/>
      <c r="J1574" s="856"/>
      <c r="K1574" s="856"/>
      <c r="L1574" s="856"/>
      <c r="M1574" s="856"/>
      <c r="N1574" s="856"/>
      <c r="O1574" s="857"/>
    </row>
    <row r="1575" spans="1:15" s="800" customFormat="1" ht="45" x14ac:dyDescent="0.25">
      <c r="B1575" s="1122" t="s">
        <v>971</v>
      </c>
      <c r="C1575" s="1085" t="s">
        <v>939</v>
      </c>
      <c r="D1575" s="1085" t="s">
        <v>1025</v>
      </c>
      <c r="E1575" s="1124" t="s">
        <v>1026</v>
      </c>
      <c r="F1575" s="1085" t="s">
        <v>1027</v>
      </c>
      <c r="G1575" s="1120" t="s">
        <v>1028</v>
      </c>
      <c r="H1575" s="801" t="s">
        <v>1868</v>
      </c>
      <c r="I1575" s="802" t="s">
        <v>1839</v>
      </c>
      <c r="J1575" s="801" t="s">
        <v>1868</v>
      </c>
      <c r="K1575" s="1128" t="s">
        <v>1957</v>
      </c>
      <c r="L1575" s="1128" t="s">
        <v>1956</v>
      </c>
      <c r="M1575" s="802" t="s">
        <v>1905</v>
      </c>
      <c r="N1575" s="1128" t="s">
        <v>1825</v>
      </c>
      <c r="O1575" s="835" t="s">
        <v>1856</v>
      </c>
    </row>
    <row r="1576" spans="1:15" s="800" customFormat="1" x14ac:dyDescent="0.25">
      <c r="B1576" s="1123"/>
      <c r="C1576" s="1086"/>
      <c r="D1576" s="1086"/>
      <c r="E1576" s="1125"/>
      <c r="F1576" s="1086"/>
      <c r="G1576" s="1121"/>
      <c r="H1576" s="803" t="s">
        <v>940</v>
      </c>
      <c r="I1576" s="803" t="s">
        <v>940</v>
      </c>
      <c r="J1576" s="803" t="s">
        <v>940</v>
      </c>
      <c r="K1576" s="1129"/>
      <c r="L1576" s="1129"/>
      <c r="M1576" s="803" t="s">
        <v>940</v>
      </c>
      <c r="N1576" s="1129"/>
      <c r="O1576" s="804"/>
    </row>
    <row r="1577" spans="1:15" s="816" customFormat="1" x14ac:dyDescent="0.25">
      <c r="A1577" s="836" t="s">
        <v>57</v>
      </c>
      <c r="B1577" s="838" t="s">
        <v>24</v>
      </c>
      <c r="C1577" s="968" t="s">
        <v>290</v>
      </c>
      <c r="D1577" s="963" t="s">
        <v>1</v>
      </c>
      <c r="E1577" s="840">
        <v>0</v>
      </c>
      <c r="F1577" s="838" t="s">
        <v>27</v>
      </c>
      <c r="G1577" s="895" t="s">
        <v>266</v>
      </c>
      <c r="H1577" s="821">
        <v>369743</v>
      </c>
      <c r="I1577" s="821">
        <v>4121110</v>
      </c>
      <c r="J1577" s="821">
        <v>369743</v>
      </c>
      <c r="K1577" s="964">
        <f t="shared" ref="K1577" si="111">M1577-L1577</f>
        <v>2121110</v>
      </c>
      <c r="L1577" s="821"/>
      <c r="M1577" s="821">
        <v>2121110</v>
      </c>
      <c r="N1577" s="821"/>
      <c r="O1577" s="822"/>
    </row>
    <row r="1578" spans="1:15" s="887" customFormat="1" x14ac:dyDescent="0.25">
      <c r="B1578" s="875"/>
      <c r="C1578" s="953"/>
      <c r="D1578" s="875"/>
      <c r="E1578" s="877"/>
      <c r="F1578" s="875"/>
      <c r="G1578" s="878"/>
      <c r="H1578" s="902"/>
      <c r="I1578" s="902"/>
      <c r="J1578" s="902"/>
      <c r="K1578" s="902"/>
      <c r="L1578" s="879"/>
      <c r="M1578" s="879"/>
      <c r="N1578" s="879"/>
      <c r="O1578" s="880"/>
    </row>
    <row r="1579" spans="1:15" s="887" customFormat="1" x14ac:dyDescent="0.25">
      <c r="B1579" s="875"/>
      <c r="C1579" s="953"/>
      <c r="D1579" s="875"/>
      <c r="E1579" s="877"/>
      <c r="F1579" s="875"/>
      <c r="G1579" s="878"/>
      <c r="H1579" s="902"/>
      <c r="I1579" s="902"/>
      <c r="J1579" s="902"/>
      <c r="K1579" s="902"/>
      <c r="L1579" s="879"/>
      <c r="M1579" s="879"/>
      <c r="N1579" s="879"/>
      <c r="O1579" s="880"/>
    </row>
    <row r="1580" spans="1:15" x14ac:dyDescent="0.25">
      <c r="B1580" s="1127" t="s">
        <v>1397</v>
      </c>
      <c r="C1580" s="1127"/>
      <c r="D1580" s="1127"/>
      <c r="E1580" s="1127"/>
      <c r="F1580" s="1127"/>
      <c r="G1580" s="1127"/>
      <c r="H1580" s="1127"/>
      <c r="I1580" s="1127"/>
      <c r="J1580" s="1127"/>
      <c r="K1580" s="1127"/>
      <c r="L1580" s="1127"/>
      <c r="M1580" s="1127"/>
      <c r="N1580" s="1127"/>
      <c r="O1580" s="1127"/>
    </row>
    <row r="1581" spans="1:15" x14ac:dyDescent="0.25">
      <c r="B1581" s="854" t="s">
        <v>1612</v>
      </c>
      <c r="C1581" s="1041"/>
      <c r="D1581" s="855"/>
      <c r="E1581" s="855"/>
      <c r="F1581" s="855"/>
      <c r="G1581" s="855"/>
      <c r="H1581" s="856"/>
      <c r="I1581" s="856"/>
      <c r="J1581" s="856"/>
      <c r="K1581" s="856"/>
      <c r="L1581" s="856"/>
      <c r="M1581" s="856"/>
      <c r="N1581" s="856"/>
      <c r="O1581" s="857"/>
    </row>
    <row r="1582" spans="1:15" s="800" customFormat="1" ht="45" x14ac:dyDescent="0.25">
      <c r="B1582" s="1122" t="s">
        <v>971</v>
      </c>
      <c r="C1582" s="1085" t="s">
        <v>939</v>
      </c>
      <c r="D1582" s="1085" t="s">
        <v>1025</v>
      </c>
      <c r="E1582" s="1124" t="s">
        <v>1026</v>
      </c>
      <c r="F1582" s="1085" t="s">
        <v>1027</v>
      </c>
      <c r="G1582" s="1120" t="s">
        <v>1028</v>
      </c>
      <c r="H1582" s="801" t="s">
        <v>1868</v>
      </c>
      <c r="I1582" s="802" t="s">
        <v>1839</v>
      </c>
      <c r="J1582" s="801" t="s">
        <v>1868</v>
      </c>
      <c r="K1582" s="1128" t="s">
        <v>1957</v>
      </c>
      <c r="L1582" s="1128" t="s">
        <v>1956</v>
      </c>
      <c r="M1582" s="802" t="s">
        <v>1905</v>
      </c>
      <c r="N1582" s="1128" t="s">
        <v>1825</v>
      </c>
      <c r="O1582" s="835" t="s">
        <v>1856</v>
      </c>
    </row>
    <row r="1583" spans="1:15" s="800" customFormat="1" x14ac:dyDescent="0.25">
      <c r="B1583" s="1123"/>
      <c r="C1583" s="1086"/>
      <c r="D1583" s="1086"/>
      <c r="E1583" s="1125"/>
      <c r="F1583" s="1086"/>
      <c r="G1583" s="1121"/>
      <c r="H1583" s="803" t="s">
        <v>940</v>
      </c>
      <c r="I1583" s="803" t="s">
        <v>940</v>
      </c>
      <c r="J1583" s="803" t="s">
        <v>940</v>
      </c>
      <c r="K1583" s="1129"/>
      <c r="L1583" s="1129"/>
      <c r="M1583" s="803" t="s">
        <v>940</v>
      </c>
      <c r="N1583" s="1129"/>
      <c r="O1583" s="804"/>
    </row>
    <row r="1584" spans="1:15" s="887" customFormat="1" x14ac:dyDescent="0.25">
      <c r="A1584" s="836" t="s">
        <v>57</v>
      </c>
      <c r="B1584" s="865" t="s">
        <v>474</v>
      </c>
      <c r="C1584" s="967" t="s">
        <v>164</v>
      </c>
      <c r="D1584" s="863">
        <v>70411</v>
      </c>
      <c r="E1584" s="883">
        <v>0</v>
      </c>
      <c r="F1584" s="863" t="s">
        <v>27</v>
      </c>
      <c r="G1584" s="866" t="s">
        <v>235</v>
      </c>
      <c r="H1584" s="922"/>
      <c r="I1584" s="922">
        <v>20000000</v>
      </c>
      <c r="J1584" s="922"/>
      <c r="K1584" s="815">
        <f t="shared" ref="K1584" si="112">M1584-L1584</f>
        <v>0</v>
      </c>
      <c r="L1584" s="867"/>
      <c r="M1584" s="867">
        <v>0</v>
      </c>
      <c r="N1584" s="867"/>
      <c r="O1584" s="868"/>
    </row>
    <row r="1585" spans="1:15" s="887" customFormat="1" x14ac:dyDescent="0.25">
      <c r="A1585" s="836" t="s">
        <v>57</v>
      </c>
      <c r="B1585" s="869"/>
      <c r="C1585" s="1042" t="s">
        <v>26</v>
      </c>
      <c r="D1585" s="869"/>
      <c r="E1585" s="870"/>
      <c r="F1585" s="869"/>
      <c r="G1585" s="871"/>
      <c r="H1585" s="965"/>
      <c r="I1585" s="965">
        <f>SUM(I1584)</f>
        <v>20000000</v>
      </c>
      <c r="J1585" s="965"/>
      <c r="K1585" s="965"/>
      <c r="L1585" s="872"/>
      <c r="M1585" s="872">
        <v>0</v>
      </c>
      <c r="N1585" s="872"/>
      <c r="O1585" s="884"/>
    </row>
    <row r="1586" spans="1:15" s="887" customFormat="1" x14ac:dyDescent="0.25">
      <c r="A1586" s="836"/>
      <c r="B1586" s="875"/>
      <c r="C1586" s="1043"/>
      <c r="D1586" s="875"/>
      <c r="E1586" s="877"/>
      <c r="F1586" s="875"/>
      <c r="G1586" s="878"/>
      <c r="H1586" s="894"/>
      <c r="I1586" s="894"/>
      <c r="J1586" s="894"/>
      <c r="K1586" s="894"/>
      <c r="L1586" s="879"/>
      <c r="M1586" s="879"/>
      <c r="N1586" s="879"/>
      <c r="O1586" s="880"/>
    </row>
    <row r="1587" spans="1:15" s="887" customFormat="1" x14ac:dyDescent="0.25">
      <c r="A1587" s="836"/>
      <c r="B1587" s="875"/>
      <c r="C1587" s="1043"/>
      <c r="D1587" s="875"/>
      <c r="E1587" s="877"/>
      <c r="F1587" s="875"/>
      <c r="G1587" s="878"/>
      <c r="H1587" s="894"/>
      <c r="I1587" s="894"/>
      <c r="J1587" s="894"/>
      <c r="K1587" s="894"/>
      <c r="L1587" s="879"/>
      <c r="M1587" s="879"/>
      <c r="N1587" s="879"/>
      <c r="O1587" s="880"/>
    </row>
    <row r="1588" spans="1:15" x14ac:dyDescent="0.25">
      <c r="B1588" s="1127" t="s">
        <v>1396</v>
      </c>
      <c r="C1588" s="1127"/>
      <c r="D1588" s="1127"/>
      <c r="E1588" s="1127"/>
      <c r="F1588" s="1127"/>
      <c r="G1588" s="1127"/>
      <c r="H1588" s="1127"/>
      <c r="I1588" s="1127"/>
      <c r="J1588" s="1127"/>
      <c r="K1588" s="1127"/>
      <c r="L1588" s="1127"/>
      <c r="M1588" s="1127"/>
      <c r="N1588" s="1127"/>
      <c r="O1588" s="1127"/>
    </row>
    <row r="1589" spans="1:15" x14ac:dyDescent="0.25">
      <c r="B1589" s="854" t="s">
        <v>1613</v>
      </c>
      <c r="C1589" s="1041"/>
      <c r="D1589" s="855"/>
      <c r="E1589" s="855"/>
      <c r="F1589" s="855"/>
      <c r="G1589" s="855"/>
      <c r="H1589" s="856"/>
      <c r="I1589" s="856"/>
      <c r="J1589" s="856"/>
      <c r="K1589" s="856"/>
      <c r="L1589" s="856"/>
      <c r="M1589" s="856"/>
      <c r="N1589" s="856"/>
      <c r="O1589" s="857"/>
    </row>
    <row r="1590" spans="1:15" s="800" customFormat="1" ht="45" x14ac:dyDescent="0.25">
      <c r="B1590" s="1122" t="s">
        <v>971</v>
      </c>
      <c r="C1590" s="1085" t="s">
        <v>939</v>
      </c>
      <c r="D1590" s="1085" t="s">
        <v>1025</v>
      </c>
      <c r="E1590" s="1124" t="s">
        <v>1026</v>
      </c>
      <c r="F1590" s="1085" t="s">
        <v>1027</v>
      </c>
      <c r="G1590" s="1120" t="s">
        <v>1028</v>
      </c>
      <c r="H1590" s="801" t="s">
        <v>1868</v>
      </c>
      <c r="I1590" s="802" t="s">
        <v>1839</v>
      </c>
      <c r="J1590" s="801" t="s">
        <v>1868</v>
      </c>
      <c r="K1590" s="1128" t="s">
        <v>1957</v>
      </c>
      <c r="L1590" s="1128" t="s">
        <v>1956</v>
      </c>
      <c r="M1590" s="802" t="s">
        <v>1905</v>
      </c>
      <c r="N1590" s="1128" t="s">
        <v>1825</v>
      </c>
      <c r="O1590" s="835" t="s">
        <v>1856</v>
      </c>
    </row>
    <row r="1591" spans="1:15" s="800" customFormat="1" x14ac:dyDescent="0.25">
      <c r="B1591" s="1123"/>
      <c r="C1591" s="1086"/>
      <c r="D1591" s="1086"/>
      <c r="E1591" s="1125"/>
      <c r="F1591" s="1086"/>
      <c r="G1591" s="1121"/>
      <c r="H1591" s="803" t="s">
        <v>940</v>
      </c>
      <c r="I1591" s="803" t="s">
        <v>940</v>
      </c>
      <c r="J1591" s="803" t="s">
        <v>940</v>
      </c>
      <c r="K1591" s="1129"/>
      <c r="L1591" s="1129"/>
      <c r="M1591" s="803" t="s">
        <v>940</v>
      </c>
      <c r="N1591" s="1129"/>
      <c r="O1591" s="804"/>
    </row>
    <row r="1592" spans="1:15" x14ac:dyDescent="0.25">
      <c r="A1592" s="836" t="s">
        <v>1383</v>
      </c>
      <c r="B1592" s="806" t="s">
        <v>24</v>
      </c>
      <c r="C1592" s="966" t="s">
        <v>290</v>
      </c>
      <c r="D1592" s="814">
        <v>70131</v>
      </c>
      <c r="E1592" s="945">
        <v>0</v>
      </c>
      <c r="F1592" s="806" t="s">
        <v>27</v>
      </c>
      <c r="G1592" s="809" t="s">
        <v>266</v>
      </c>
      <c r="H1592" s="810"/>
      <c r="I1592" s="810">
        <v>3129000</v>
      </c>
      <c r="J1592" s="810"/>
      <c r="K1592" s="810">
        <f t="shared" ref="K1592:K1593" si="113">M1592-L1592</f>
        <v>3879000</v>
      </c>
      <c r="L1592" s="810"/>
      <c r="M1592" s="810">
        <f>3129000+750000</f>
        <v>3879000</v>
      </c>
      <c r="N1592" s="810"/>
      <c r="O1592" s="811"/>
    </row>
    <row r="1593" spans="1:15" x14ac:dyDescent="0.25">
      <c r="A1593" s="836" t="s">
        <v>1383</v>
      </c>
      <c r="B1593" s="934" t="s">
        <v>11</v>
      </c>
      <c r="C1593" s="967" t="s">
        <v>1665</v>
      </c>
      <c r="D1593" s="814">
        <v>70411</v>
      </c>
      <c r="E1593" s="945">
        <v>0</v>
      </c>
      <c r="F1593" s="806" t="s">
        <v>1370</v>
      </c>
      <c r="G1593" s="809" t="s">
        <v>737</v>
      </c>
      <c r="H1593" s="922"/>
      <c r="I1593" s="922">
        <v>10000000</v>
      </c>
      <c r="J1593" s="922"/>
      <c r="K1593" s="815">
        <f t="shared" si="113"/>
        <v>5000000</v>
      </c>
      <c r="L1593" s="922"/>
      <c r="M1593" s="922">
        <v>5000000</v>
      </c>
      <c r="N1593" s="922"/>
      <c r="O1593" s="811">
        <v>0</v>
      </c>
    </row>
    <row r="1594" spans="1:15" x14ac:dyDescent="0.25">
      <c r="A1594" s="836" t="s">
        <v>1383</v>
      </c>
      <c r="B1594" s="838"/>
      <c r="C1594" s="968" t="s">
        <v>312</v>
      </c>
      <c r="D1594" s="839"/>
      <c r="E1594" s="840"/>
      <c r="F1594" s="838"/>
      <c r="G1594" s="895"/>
      <c r="H1594" s="969"/>
      <c r="I1594" s="969">
        <f>SUM(I1593)</f>
        <v>10000000</v>
      </c>
      <c r="J1594" s="969"/>
      <c r="K1594" s="969">
        <f>SUM(K1593)</f>
        <v>5000000</v>
      </c>
      <c r="L1594" s="969"/>
      <c r="M1594" s="969">
        <f>SUM(M1593)</f>
        <v>5000000</v>
      </c>
      <c r="N1594" s="969"/>
      <c r="O1594" s="822"/>
    </row>
    <row r="1595" spans="1:15" x14ac:dyDescent="0.25">
      <c r="C1595" s="970"/>
      <c r="G1595" s="896"/>
      <c r="H1595" s="901"/>
      <c r="I1595" s="901"/>
      <c r="J1595" s="901"/>
      <c r="K1595" s="901"/>
      <c r="L1595" s="826"/>
      <c r="M1595" s="826"/>
      <c r="N1595" s="826"/>
      <c r="O1595" s="827"/>
    </row>
    <row r="1596" spans="1:15" x14ac:dyDescent="0.25">
      <c r="C1596" s="970"/>
      <c r="G1596" s="896"/>
      <c r="H1596" s="901"/>
      <c r="I1596" s="901"/>
      <c r="J1596" s="901"/>
      <c r="K1596" s="901"/>
      <c r="L1596" s="826"/>
      <c r="M1596" s="826"/>
      <c r="N1596" s="826"/>
      <c r="O1596" s="827"/>
    </row>
    <row r="1597" spans="1:15" x14ac:dyDescent="0.25">
      <c r="B1597" s="1127" t="s">
        <v>1397</v>
      </c>
      <c r="C1597" s="1127"/>
      <c r="D1597" s="1127"/>
      <c r="E1597" s="1127"/>
      <c r="F1597" s="1127"/>
      <c r="G1597" s="1127"/>
      <c r="H1597" s="1127"/>
      <c r="I1597" s="1127"/>
      <c r="J1597" s="1127"/>
      <c r="K1597" s="1127"/>
      <c r="L1597" s="1127"/>
      <c r="M1597" s="1127"/>
      <c r="N1597" s="1127"/>
      <c r="O1597" s="1127"/>
    </row>
    <row r="1598" spans="1:15" x14ac:dyDescent="0.25">
      <c r="B1598" s="854" t="s">
        <v>1613</v>
      </c>
      <c r="C1598" s="1041"/>
      <c r="D1598" s="855"/>
      <c r="E1598" s="855"/>
      <c r="F1598" s="855"/>
      <c r="G1598" s="855"/>
      <c r="H1598" s="856"/>
      <c r="I1598" s="856"/>
      <c r="J1598" s="856"/>
      <c r="K1598" s="856"/>
      <c r="L1598" s="856"/>
      <c r="M1598" s="856"/>
      <c r="N1598" s="856"/>
      <c r="O1598" s="857"/>
    </row>
    <row r="1599" spans="1:15" s="800" customFormat="1" ht="45" x14ac:dyDescent="0.25">
      <c r="B1599" s="1122" t="s">
        <v>971</v>
      </c>
      <c r="C1599" s="1085" t="s">
        <v>939</v>
      </c>
      <c r="D1599" s="1085" t="s">
        <v>1025</v>
      </c>
      <c r="E1599" s="1124" t="s">
        <v>1026</v>
      </c>
      <c r="F1599" s="1085" t="s">
        <v>1027</v>
      </c>
      <c r="G1599" s="1120" t="s">
        <v>1028</v>
      </c>
      <c r="H1599" s="801" t="s">
        <v>1868</v>
      </c>
      <c r="I1599" s="802" t="s">
        <v>1839</v>
      </c>
      <c r="J1599" s="801" t="s">
        <v>1868</v>
      </c>
      <c r="K1599" s="1128" t="s">
        <v>1957</v>
      </c>
      <c r="L1599" s="1128" t="s">
        <v>1956</v>
      </c>
      <c r="M1599" s="802" t="s">
        <v>1905</v>
      </c>
      <c r="N1599" s="1128" t="s">
        <v>1825</v>
      </c>
      <c r="O1599" s="835" t="s">
        <v>1856</v>
      </c>
    </row>
    <row r="1600" spans="1:15" s="800" customFormat="1" x14ac:dyDescent="0.25">
      <c r="B1600" s="1123"/>
      <c r="C1600" s="1086"/>
      <c r="D1600" s="1086"/>
      <c r="E1600" s="1125"/>
      <c r="F1600" s="1086"/>
      <c r="G1600" s="1121"/>
      <c r="H1600" s="803" t="s">
        <v>940</v>
      </c>
      <c r="I1600" s="803" t="s">
        <v>940</v>
      </c>
      <c r="J1600" s="803" t="s">
        <v>940</v>
      </c>
      <c r="K1600" s="1129"/>
      <c r="L1600" s="1129"/>
      <c r="M1600" s="803" t="s">
        <v>940</v>
      </c>
      <c r="N1600" s="1129"/>
      <c r="O1600" s="804"/>
    </row>
    <row r="1601" spans="1:15" s="887" customFormat="1" x14ac:dyDescent="0.25">
      <c r="A1601" s="836" t="s">
        <v>1383</v>
      </c>
      <c r="B1601" s="865">
        <v>32010301</v>
      </c>
      <c r="C1601" s="967" t="s">
        <v>1405</v>
      </c>
      <c r="D1601" s="863">
        <v>70411</v>
      </c>
      <c r="E1601" s="883">
        <v>0</v>
      </c>
      <c r="F1601" s="863" t="s">
        <v>27</v>
      </c>
      <c r="G1601" s="866" t="s">
        <v>235</v>
      </c>
      <c r="H1601" s="922"/>
      <c r="I1601" s="922">
        <v>70000000</v>
      </c>
      <c r="J1601" s="922"/>
      <c r="K1601" s="815">
        <f t="shared" ref="K1601:K1603" si="114">M1601-L1601</f>
        <v>20000000</v>
      </c>
      <c r="L1601" s="922"/>
      <c r="M1601" s="922">
        <v>20000000</v>
      </c>
      <c r="N1601" s="922"/>
      <c r="O1601" s="971"/>
    </row>
    <row r="1602" spans="1:15" s="887" customFormat="1" ht="30" x14ac:dyDescent="0.25">
      <c r="A1602" s="836" t="s">
        <v>1383</v>
      </c>
      <c r="B1602" s="865">
        <v>32010107</v>
      </c>
      <c r="C1602" s="967" t="s">
        <v>1869</v>
      </c>
      <c r="D1602" s="863">
        <v>70411</v>
      </c>
      <c r="E1602" s="883">
        <v>0</v>
      </c>
      <c r="F1602" s="863" t="s">
        <v>1370</v>
      </c>
      <c r="G1602" s="866" t="s">
        <v>1372</v>
      </c>
      <c r="H1602" s="922"/>
      <c r="I1602" s="922">
        <v>30000000</v>
      </c>
      <c r="J1602" s="922"/>
      <c r="K1602" s="815">
        <f t="shared" si="114"/>
        <v>80000000</v>
      </c>
      <c r="L1602" s="922"/>
      <c r="M1602" s="922">
        <v>80000000</v>
      </c>
      <c r="N1602" s="922"/>
      <c r="O1602" s="868" t="s">
        <v>2127</v>
      </c>
    </row>
    <row r="1603" spans="1:15" s="887" customFormat="1" x14ac:dyDescent="0.25">
      <c r="A1603" s="836" t="s">
        <v>1383</v>
      </c>
      <c r="B1603" s="865">
        <v>32010405</v>
      </c>
      <c r="C1603" s="967" t="s">
        <v>687</v>
      </c>
      <c r="D1603" s="863">
        <v>70411</v>
      </c>
      <c r="E1603" s="883">
        <v>0</v>
      </c>
      <c r="F1603" s="863" t="s">
        <v>1371</v>
      </c>
      <c r="G1603" s="866" t="s">
        <v>1373</v>
      </c>
      <c r="H1603" s="922"/>
      <c r="I1603" s="922">
        <v>0</v>
      </c>
      <c r="J1603" s="922"/>
      <c r="K1603" s="815">
        <f t="shared" si="114"/>
        <v>0</v>
      </c>
      <c r="L1603" s="867"/>
      <c r="M1603" s="867">
        <v>0</v>
      </c>
      <c r="N1603" s="867"/>
      <c r="O1603" s="971"/>
    </row>
    <row r="1604" spans="1:15" s="887" customFormat="1" x14ac:dyDescent="0.25">
      <c r="A1604" s="836" t="s">
        <v>1383</v>
      </c>
      <c r="B1604" s="869"/>
      <c r="C1604" s="1042" t="s">
        <v>26</v>
      </c>
      <c r="D1604" s="869"/>
      <c r="E1604" s="870"/>
      <c r="F1604" s="869"/>
      <c r="G1604" s="871"/>
      <c r="H1604" s="965"/>
      <c r="I1604" s="965">
        <f>SUM(I1601:I1603)</f>
        <v>100000000</v>
      </c>
      <c r="J1604" s="965"/>
      <c r="K1604" s="965">
        <f>SUM(K1601:K1603)</f>
        <v>100000000</v>
      </c>
      <c r="L1604" s="872"/>
      <c r="M1604" s="872">
        <f>SUM(M1601:M1603)</f>
        <v>100000000</v>
      </c>
      <c r="N1604" s="872"/>
      <c r="O1604" s="884"/>
    </row>
    <row r="1605" spans="1:15" s="887" customFormat="1" x14ac:dyDescent="0.25">
      <c r="A1605" s="836"/>
      <c r="B1605" s="875"/>
      <c r="C1605" s="1043"/>
      <c r="D1605" s="875"/>
      <c r="E1605" s="877"/>
      <c r="F1605" s="875"/>
      <c r="G1605" s="878"/>
      <c r="H1605" s="894"/>
      <c r="I1605" s="894"/>
      <c r="J1605" s="894"/>
      <c r="K1605" s="894"/>
      <c r="L1605" s="879"/>
      <c r="M1605" s="879"/>
      <c r="N1605" s="879"/>
      <c r="O1605" s="880"/>
    </row>
    <row r="1606" spans="1:15" s="887" customFormat="1" x14ac:dyDescent="0.25">
      <c r="A1606" s="836"/>
      <c r="B1606" s="875"/>
      <c r="C1606" s="1043"/>
      <c r="D1606" s="875"/>
      <c r="E1606" s="877"/>
      <c r="F1606" s="875"/>
      <c r="G1606" s="878"/>
      <c r="H1606" s="894"/>
      <c r="I1606" s="894"/>
      <c r="J1606" s="894"/>
      <c r="K1606" s="894"/>
      <c r="L1606" s="879"/>
      <c r="M1606" s="879"/>
      <c r="N1606" s="879"/>
      <c r="O1606" s="880"/>
    </row>
    <row r="1607" spans="1:15" x14ac:dyDescent="0.25">
      <c r="B1607" s="1127" t="s">
        <v>1396</v>
      </c>
      <c r="C1607" s="1127"/>
      <c r="D1607" s="1127"/>
      <c r="E1607" s="1127"/>
      <c r="F1607" s="1127"/>
      <c r="G1607" s="1127"/>
      <c r="H1607" s="1127"/>
      <c r="I1607" s="1127"/>
      <c r="J1607" s="1127"/>
      <c r="K1607" s="1127"/>
      <c r="L1607" s="1127"/>
      <c r="M1607" s="1127"/>
      <c r="N1607" s="1127"/>
      <c r="O1607" s="1127"/>
    </row>
    <row r="1608" spans="1:15" x14ac:dyDescent="0.25">
      <c r="B1608" s="854" t="s">
        <v>1614</v>
      </c>
      <c r="C1608" s="1041"/>
      <c r="D1608" s="855"/>
      <c r="E1608" s="855"/>
      <c r="F1608" s="855"/>
      <c r="G1608" s="855"/>
      <c r="H1608" s="856"/>
      <c r="I1608" s="856"/>
      <c r="J1608" s="856"/>
      <c r="K1608" s="856"/>
      <c r="L1608" s="856"/>
      <c r="M1608" s="856"/>
      <c r="N1608" s="856"/>
      <c r="O1608" s="857"/>
    </row>
    <row r="1609" spans="1:15" s="800" customFormat="1" ht="45" x14ac:dyDescent="0.25">
      <c r="B1609" s="1122" t="s">
        <v>971</v>
      </c>
      <c r="C1609" s="1085" t="s">
        <v>939</v>
      </c>
      <c r="D1609" s="1085" t="s">
        <v>1025</v>
      </c>
      <c r="E1609" s="1124" t="s">
        <v>1026</v>
      </c>
      <c r="F1609" s="1085" t="s">
        <v>1027</v>
      </c>
      <c r="G1609" s="1120" t="s">
        <v>1028</v>
      </c>
      <c r="H1609" s="801" t="s">
        <v>1868</v>
      </c>
      <c r="I1609" s="802" t="s">
        <v>1839</v>
      </c>
      <c r="J1609" s="801" t="s">
        <v>1868</v>
      </c>
      <c r="K1609" s="1128" t="s">
        <v>1957</v>
      </c>
      <c r="L1609" s="1128" t="s">
        <v>1956</v>
      </c>
      <c r="M1609" s="802" t="s">
        <v>1905</v>
      </c>
      <c r="N1609" s="1128" t="s">
        <v>1825</v>
      </c>
      <c r="O1609" s="835" t="s">
        <v>1856</v>
      </c>
    </row>
    <row r="1610" spans="1:15" s="800" customFormat="1" x14ac:dyDescent="0.25">
      <c r="B1610" s="1123"/>
      <c r="C1610" s="1086"/>
      <c r="D1610" s="1086"/>
      <c r="E1610" s="1125"/>
      <c r="F1610" s="1086"/>
      <c r="G1610" s="1121"/>
      <c r="H1610" s="803" t="s">
        <v>940</v>
      </c>
      <c r="I1610" s="803" t="s">
        <v>940</v>
      </c>
      <c r="J1610" s="803" t="s">
        <v>940</v>
      </c>
      <c r="K1610" s="1129"/>
      <c r="L1610" s="1129"/>
      <c r="M1610" s="803" t="s">
        <v>940</v>
      </c>
      <c r="N1610" s="1129"/>
      <c r="O1610" s="804"/>
    </row>
    <row r="1611" spans="1:15" x14ac:dyDescent="0.25">
      <c r="A1611" s="836" t="s">
        <v>1339</v>
      </c>
      <c r="B1611" s="972" t="s">
        <v>24</v>
      </c>
      <c r="C1611" s="1046" t="s">
        <v>290</v>
      </c>
      <c r="D1611" s="973" t="s">
        <v>1</v>
      </c>
      <c r="E1611" s="974">
        <v>0</v>
      </c>
      <c r="F1611" s="973">
        <v>23510200</v>
      </c>
      <c r="G1611" s="973" t="s">
        <v>266</v>
      </c>
      <c r="H1611" s="975">
        <v>19167798</v>
      </c>
      <c r="I1611" s="975">
        <v>11591438</v>
      </c>
      <c r="J1611" s="975">
        <v>19167798</v>
      </c>
      <c r="K1611" s="975">
        <f>M1611-L1611</f>
        <v>78591438</v>
      </c>
      <c r="L1611" s="975"/>
      <c r="M1611" s="975">
        <v>78591438</v>
      </c>
      <c r="N1611" s="975"/>
      <c r="O1611" s="976"/>
    </row>
    <row r="1612" spans="1:15" x14ac:dyDescent="0.25">
      <c r="A1612" s="836" t="s">
        <v>1339</v>
      </c>
      <c r="B1612" s="916" t="s">
        <v>2</v>
      </c>
      <c r="C1612" s="1039" t="s">
        <v>60</v>
      </c>
      <c r="D1612" s="814">
        <v>70161</v>
      </c>
      <c r="E1612" s="945">
        <v>0</v>
      </c>
      <c r="F1612" s="814">
        <v>23510200</v>
      </c>
      <c r="G1612" s="814" t="s">
        <v>266</v>
      </c>
      <c r="H1612" s="815">
        <v>3470000</v>
      </c>
      <c r="I1612" s="815">
        <v>2500000</v>
      </c>
      <c r="J1612" s="815">
        <v>3470000</v>
      </c>
      <c r="K1612" s="815">
        <f>M1612-L1612</f>
        <v>4500000</v>
      </c>
      <c r="L1612" s="815"/>
      <c r="M1612" s="815">
        <v>4500000</v>
      </c>
      <c r="N1612" s="815"/>
      <c r="O1612" s="885"/>
    </row>
    <row r="1613" spans="1:15" x14ac:dyDescent="0.25">
      <c r="A1613" s="836" t="s">
        <v>1339</v>
      </c>
      <c r="B1613" s="813" t="s">
        <v>67</v>
      </c>
      <c r="C1613" s="1039" t="s">
        <v>92</v>
      </c>
      <c r="D1613" s="814">
        <v>70161</v>
      </c>
      <c r="E1613" s="945">
        <v>0</v>
      </c>
      <c r="F1613" s="814">
        <v>23510200</v>
      </c>
      <c r="G1613" s="814" t="s">
        <v>266</v>
      </c>
      <c r="H1613" s="815">
        <v>200000</v>
      </c>
      <c r="I1613" s="815">
        <v>300000</v>
      </c>
      <c r="J1613" s="815">
        <v>200000</v>
      </c>
      <c r="K1613" s="815">
        <f t="shared" ref="K1613:K1620" si="115">M1613-L1613</f>
        <v>300000</v>
      </c>
      <c r="L1613" s="815"/>
      <c r="M1613" s="815">
        <v>300000</v>
      </c>
      <c r="N1613" s="815"/>
      <c r="O1613" s="885"/>
    </row>
    <row r="1614" spans="1:15" x14ac:dyDescent="0.25">
      <c r="A1614" s="836" t="s">
        <v>1339</v>
      </c>
      <c r="B1614" s="813" t="s">
        <v>3</v>
      </c>
      <c r="C1614" s="1039" t="s">
        <v>4</v>
      </c>
      <c r="D1614" s="814">
        <v>70161</v>
      </c>
      <c r="E1614" s="945">
        <v>0</v>
      </c>
      <c r="F1614" s="814">
        <v>23510200</v>
      </c>
      <c r="G1614" s="814" t="s">
        <v>266</v>
      </c>
      <c r="H1614" s="815">
        <v>1000000</v>
      </c>
      <c r="I1614" s="815">
        <v>1500000</v>
      </c>
      <c r="J1614" s="815">
        <v>1000000</v>
      </c>
      <c r="K1614" s="815">
        <f t="shared" si="115"/>
        <v>1500000</v>
      </c>
      <c r="L1614" s="815"/>
      <c r="M1614" s="815">
        <v>1500000</v>
      </c>
      <c r="N1614" s="815"/>
      <c r="O1614" s="885"/>
    </row>
    <row r="1615" spans="1:15" x14ac:dyDescent="0.25">
      <c r="A1615" s="836" t="s">
        <v>1339</v>
      </c>
      <c r="B1615" s="925">
        <v>22020406</v>
      </c>
      <c r="C1615" s="1039" t="s">
        <v>1347</v>
      </c>
      <c r="D1615" s="814">
        <v>70161</v>
      </c>
      <c r="E1615" s="945">
        <v>0</v>
      </c>
      <c r="F1615" s="814">
        <v>23510200</v>
      </c>
      <c r="G1615" s="814" t="s">
        <v>266</v>
      </c>
      <c r="H1615" s="815">
        <v>6750000</v>
      </c>
      <c r="I1615" s="815">
        <v>9000000</v>
      </c>
      <c r="J1615" s="815">
        <v>6750000</v>
      </c>
      <c r="K1615" s="815">
        <f t="shared" si="115"/>
        <v>9000000</v>
      </c>
      <c r="L1615" s="815"/>
      <c r="M1615" s="815">
        <v>9000000</v>
      </c>
      <c r="N1615" s="815"/>
      <c r="O1615" s="885"/>
    </row>
    <row r="1616" spans="1:15" x14ac:dyDescent="0.25">
      <c r="A1616" s="836" t="s">
        <v>1339</v>
      </c>
      <c r="B1616" s="813" t="s">
        <v>32</v>
      </c>
      <c r="C1616" s="1039" t="s">
        <v>33</v>
      </c>
      <c r="D1616" s="814">
        <v>70161</v>
      </c>
      <c r="E1616" s="945">
        <v>0</v>
      </c>
      <c r="F1616" s="814">
        <v>23510200</v>
      </c>
      <c r="G1616" s="814" t="s">
        <v>266</v>
      </c>
      <c r="H1616" s="815">
        <v>700000</v>
      </c>
      <c r="I1616" s="815">
        <v>1200000</v>
      </c>
      <c r="J1616" s="815">
        <v>700000</v>
      </c>
      <c r="K1616" s="815">
        <f t="shared" si="115"/>
        <v>1200000</v>
      </c>
      <c r="L1616" s="815"/>
      <c r="M1616" s="815">
        <v>1200000</v>
      </c>
      <c r="N1616" s="815"/>
      <c r="O1616" s="885"/>
    </row>
    <row r="1617" spans="1:15" x14ac:dyDescent="0.25">
      <c r="A1617" s="836" t="s">
        <v>1339</v>
      </c>
      <c r="B1617" s="813" t="s">
        <v>15</v>
      </c>
      <c r="C1617" s="1039" t="s">
        <v>436</v>
      </c>
      <c r="D1617" s="814">
        <v>70161</v>
      </c>
      <c r="E1617" s="945">
        <v>0</v>
      </c>
      <c r="F1617" s="814">
        <v>23510200</v>
      </c>
      <c r="G1617" s="814" t="s">
        <v>266</v>
      </c>
      <c r="H1617" s="815">
        <v>500000</v>
      </c>
      <c r="I1617" s="815">
        <v>1000000</v>
      </c>
      <c r="J1617" s="815">
        <v>500000</v>
      </c>
      <c r="K1617" s="815">
        <f t="shared" si="115"/>
        <v>1000000</v>
      </c>
      <c r="L1617" s="815"/>
      <c r="M1617" s="815">
        <v>1000000</v>
      </c>
      <c r="N1617" s="815"/>
      <c r="O1617" s="885"/>
    </row>
    <row r="1618" spans="1:15" x14ac:dyDescent="0.25">
      <c r="A1618" s="836" t="s">
        <v>1339</v>
      </c>
      <c r="B1618" s="813" t="s">
        <v>17</v>
      </c>
      <c r="C1618" s="1039" t="s">
        <v>18</v>
      </c>
      <c r="D1618" s="814">
        <v>70161</v>
      </c>
      <c r="E1618" s="945">
        <v>0</v>
      </c>
      <c r="F1618" s="814">
        <v>23510200</v>
      </c>
      <c r="G1618" s="814" t="s">
        <v>266</v>
      </c>
      <c r="H1618" s="815">
        <v>15956310</v>
      </c>
      <c r="I1618" s="815">
        <v>2100000</v>
      </c>
      <c r="J1618" s="815">
        <v>15956310</v>
      </c>
      <c r="K1618" s="815">
        <f t="shared" si="115"/>
        <v>16100000</v>
      </c>
      <c r="L1618" s="815"/>
      <c r="M1618" s="815">
        <v>16100000</v>
      </c>
      <c r="N1618" s="815"/>
      <c r="O1618" s="885"/>
    </row>
    <row r="1619" spans="1:15" s="816" customFormat="1" x14ac:dyDescent="0.25">
      <c r="A1619" s="836" t="s">
        <v>1339</v>
      </c>
      <c r="B1619" s="813" t="s">
        <v>19</v>
      </c>
      <c r="C1619" s="1039" t="s">
        <v>20</v>
      </c>
      <c r="D1619" s="814">
        <v>70161</v>
      </c>
      <c r="E1619" s="945">
        <v>0</v>
      </c>
      <c r="F1619" s="814">
        <v>23510200</v>
      </c>
      <c r="G1619" s="814" t="s">
        <v>266</v>
      </c>
      <c r="H1619" s="815">
        <v>100000</v>
      </c>
      <c r="I1619" s="815">
        <v>200000</v>
      </c>
      <c r="J1619" s="815">
        <v>100000</v>
      </c>
      <c r="K1619" s="815">
        <f t="shared" si="115"/>
        <v>200000</v>
      </c>
      <c r="L1619" s="815"/>
      <c r="M1619" s="815">
        <v>200000</v>
      </c>
      <c r="N1619" s="815"/>
      <c r="O1619" s="885"/>
    </row>
    <row r="1620" spans="1:15" x14ac:dyDescent="0.25">
      <c r="A1620" s="836" t="s">
        <v>1339</v>
      </c>
      <c r="B1620" s="813" t="s">
        <v>37</v>
      </c>
      <c r="C1620" s="1039" t="s">
        <v>38</v>
      </c>
      <c r="D1620" s="814">
        <v>70161</v>
      </c>
      <c r="E1620" s="945">
        <v>0</v>
      </c>
      <c r="F1620" s="814">
        <v>23510200</v>
      </c>
      <c r="G1620" s="814" t="s">
        <v>266</v>
      </c>
      <c r="H1620" s="815">
        <v>1000000</v>
      </c>
      <c r="I1620" s="815">
        <v>1200000</v>
      </c>
      <c r="J1620" s="815">
        <v>1000000</v>
      </c>
      <c r="K1620" s="815">
        <f t="shared" si="115"/>
        <v>1200000</v>
      </c>
      <c r="L1620" s="815"/>
      <c r="M1620" s="815">
        <v>1200000</v>
      </c>
      <c r="N1620" s="815"/>
      <c r="O1620" s="885"/>
    </row>
    <row r="1621" spans="1:15" x14ac:dyDescent="0.25">
      <c r="A1621" s="836" t="s">
        <v>1339</v>
      </c>
      <c r="B1621" s="977"/>
      <c r="C1621" s="968" t="s">
        <v>312</v>
      </c>
      <c r="D1621" s="839"/>
      <c r="E1621" s="840"/>
      <c r="F1621" s="839"/>
      <c r="G1621" s="839"/>
      <c r="H1621" s="978">
        <f>SUM(H1612:H1620)</f>
        <v>29676310</v>
      </c>
      <c r="I1621" s="978">
        <f>SUM(I1612:I1620)</f>
        <v>19000000</v>
      </c>
      <c r="J1621" s="978">
        <f>SUM(J1612:J1620)</f>
        <v>29676310</v>
      </c>
      <c r="K1621" s="978">
        <f>SUM(K1612:K1620)</f>
        <v>35000000</v>
      </c>
      <c r="L1621" s="821"/>
      <c r="M1621" s="821">
        <f>SUM(M1612:M1620)</f>
        <v>35000000</v>
      </c>
      <c r="N1621" s="821"/>
      <c r="O1621" s="822"/>
    </row>
    <row r="1622" spans="1:15" x14ac:dyDescent="0.25">
      <c r="A1622" s="836"/>
      <c r="B1622" s="798"/>
      <c r="C1622" s="970"/>
      <c r="F1622" s="842"/>
      <c r="G1622" s="842"/>
      <c r="H1622" s="864"/>
      <c r="I1622" s="864"/>
      <c r="J1622" s="864"/>
      <c r="K1622" s="864"/>
      <c r="L1622" s="826"/>
      <c r="M1622" s="826"/>
      <c r="N1622" s="826"/>
      <c r="O1622" s="827"/>
    </row>
    <row r="1623" spans="1:15" x14ac:dyDescent="0.25">
      <c r="A1623" s="836"/>
      <c r="B1623" s="798"/>
      <c r="C1623" s="970"/>
      <c r="F1623" s="842"/>
      <c r="G1623" s="842"/>
      <c r="H1623" s="864"/>
      <c r="I1623" s="864"/>
      <c r="J1623" s="864"/>
      <c r="K1623" s="864"/>
      <c r="L1623" s="826"/>
      <c r="M1623" s="826"/>
      <c r="N1623" s="826"/>
      <c r="O1623" s="827"/>
    </row>
    <row r="1624" spans="1:15" x14ac:dyDescent="0.25">
      <c r="B1624" s="1127" t="s">
        <v>1397</v>
      </c>
      <c r="C1624" s="1127"/>
      <c r="D1624" s="1127"/>
      <c r="E1624" s="1127"/>
      <c r="F1624" s="1127"/>
      <c r="G1624" s="1127"/>
      <c r="H1624" s="1127"/>
      <c r="I1624" s="1127"/>
      <c r="J1624" s="1127"/>
      <c r="K1624" s="1127"/>
      <c r="L1624" s="1127"/>
      <c r="M1624" s="1127"/>
      <c r="N1624" s="1127"/>
      <c r="O1624" s="1127"/>
    </row>
    <row r="1625" spans="1:15" x14ac:dyDescent="0.25">
      <c r="B1625" s="854" t="s">
        <v>1614</v>
      </c>
      <c r="C1625" s="1041"/>
      <c r="D1625" s="855"/>
      <c r="E1625" s="855"/>
      <c r="F1625" s="855"/>
      <c r="G1625" s="855"/>
      <c r="H1625" s="856"/>
      <c r="I1625" s="856"/>
      <c r="J1625" s="856"/>
      <c r="K1625" s="856"/>
      <c r="L1625" s="856"/>
      <c r="M1625" s="856"/>
      <c r="N1625" s="856"/>
      <c r="O1625" s="857"/>
    </row>
    <row r="1626" spans="1:15" s="800" customFormat="1" ht="45" x14ac:dyDescent="0.25">
      <c r="B1626" s="1122" t="s">
        <v>971</v>
      </c>
      <c r="C1626" s="1085" t="s">
        <v>939</v>
      </c>
      <c r="D1626" s="1085" t="s">
        <v>1025</v>
      </c>
      <c r="E1626" s="1124" t="s">
        <v>1026</v>
      </c>
      <c r="F1626" s="1085" t="s">
        <v>1027</v>
      </c>
      <c r="G1626" s="1120" t="s">
        <v>1028</v>
      </c>
      <c r="H1626" s="801" t="s">
        <v>1868</v>
      </c>
      <c r="I1626" s="802" t="s">
        <v>1839</v>
      </c>
      <c r="J1626" s="801" t="s">
        <v>1868</v>
      </c>
      <c r="K1626" s="1128" t="s">
        <v>1957</v>
      </c>
      <c r="L1626" s="1128" t="s">
        <v>1956</v>
      </c>
      <c r="M1626" s="802" t="s">
        <v>1905</v>
      </c>
      <c r="N1626" s="1128" t="s">
        <v>1825</v>
      </c>
      <c r="O1626" s="835" t="s">
        <v>1856</v>
      </c>
    </row>
    <row r="1627" spans="1:15" s="800" customFormat="1" x14ac:dyDescent="0.25">
      <c r="B1627" s="1123"/>
      <c r="C1627" s="1086"/>
      <c r="D1627" s="1086"/>
      <c r="E1627" s="1125"/>
      <c r="F1627" s="1086"/>
      <c r="G1627" s="1121"/>
      <c r="H1627" s="803" t="s">
        <v>940</v>
      </c>
      <c r="I1627" s="803" t="s">
        <v>940</v>
      </c>
      <c r="J1627" s="803" t="s">
        <v>940</v>
      </c>
      <c r="K1627" s="1129"/>
      <c r="L1627" s="1129"/>
      <c r="M1627" s="803" t="s">
        <v>940</v>
      </c>
      <c r="N1627" s="1129"/>
      <c r="O1627" s="804"/>
    </row>
    <row r="1628" spans="1:15" s="887" customFormat="1" ht="30" x14ac:dyDescent="0.25">
      <c r="A1628" s="836" t="s">
        <v>1339</v>
      </c>
      <c r="B1628" s="863" t="s">
        <v>216</v>
      </c>
      <c r="C1628" s="967" t="s">
        <v>454</v>
      </c>
      <c r="D1628" s="863">
        <v>70161</v>
      </c>
      <c r="E1628" s="883">
        <v>0</v>
      </c>
      <c r="F1628" s="865" t="s">
        <v>27</v>
      </c>
      <c r="G1628" s="866" t="s">
        <v>235</v>
      </c>
      <c r="H1628" s="922">
        <v>2621124155</v>
      </c>
      <c r="I1628" s="922">
        <v>6000000000</v>
      </c>
      <c r="J1628" s="922">
        <v>2621124155</v>
      </c>
      <c r="K1628" s="922">
        <f t="shared" ref="K1628:K1633" si="116">M1628-L1628</f>
        <v>4600000000</v>
      </c>
      <c r="L1628" s="867"/>
      <c r="M1628" s="867">
        <v>4600000000</v>
      </c>
      <c r="N1628" s="867"/>
      <c r="O1628" s="868" t="s">
        <v>335</v>
      </c>
    </row>
    <row r="1629" spans="1:15" s="887" customFormat="1" ht="30" x14ac:dyDescent="0.25">
      <c r="A1629" s="836" t="s">
        <v>1339</v>
      </c>
      <c r="B1629" s="865" t="s">
        <v>215</v>
      </c>
      <c r="C1629" s="967" t="s">
        <v>710</v>
      </c>
      <c r="D1629" s="863">
        <v>70161</v>
      </c>
      <c r="E1629" s="883">
        <v>0</v>
      </c>
      <c r="F1629" s="865" t="s">
        <v>354</v>
      </c>
      <c r="G1629" s="866" t="s">
        <v>235</v>
      </c>
      <c r="H1629" s="922">
        <v>70357060</v>
      </c>
      <c r="I1629" s="922">
        <v>390000000</v>
      </c>
      <c r="J1629" s="922">
        <v>70357060</v>
      </c>
      <c r="K1629" s="922">
        <f t="shared" si="116"/>
        <v>340000000</v>
      </c>
      <c r="L1629" s="867"/>
      <c r="M1629" s="867">
        <v>340000000</v>
      </c>
      <c r="N1629" s="867"/>
      <c r="O1629" s="868" t="s">
        <v>2128</v>
      </c>
    </row>
    <row r="1630" spans="1:15" s="887" customFormat="1" x14ac:dyDescent="0.25">
      <c r="A1630" s="836" t="s">
        <v>1339</v>
      </c>
      <c r="B1630" s="865" t="s">
        <v>460</v>
      </c>
      <c r="C1630" s="967" t="s">
        <v>517</v>
      </c>
      <c r="D1630" s="863">
        <v>70161</v>
      </c>
      <c r="E1630" s="883">
        <v>0</v>
      </c>
      <c r="F1630" s="865" t="s">
        <v>354</v>
      </c>
      <c r="G1630" s="866" t="s">
        <v>235</v>
      </c>
      <c r="H1630" s="922"/>
      <c r="I1630" s="922">
        <v>300000000</v>
      </c>
      <c r="J1630" s="922"/>
      <c r="K1630" s="922">
        <f t="shared" si="116"/>
        <v>200000000</v>
      </c>
      <c r="L1630" s="867"/>
      <c r="M1630" s="867">
        <v>200000000</v>
      </c>
      <c r="N1630" s="867"/>
      <c r="O1630" s="868"/>
    </row>
    <row r="1631" spans="1:15" s="887" customFormat="1" x14ac:dyDescent="0.25">
      <c r="A1631" s="836" t="s">
        <v>1339</v>
      </c>
      <c r="B1631" s="806" t="s">
        <v>255</v>
      </c>
      <c r="C1631" s="1039" t="s">
        <v>256</v>
      </c>
      <c r="D1631" s="863"/>
      <c r="E1631" s="883"/>
      <c r="F1631" s="865"/>
      <c r="G1631" s="866"/>
      <c r="H1631" s="922">
        <v>0</v>
      </c>
      <c r="I1631" s="922">
        <v>0</v>
      </c>
      <c r="J1631" s="922">
        <v>0</v>
      </c>
      <c r="K1631" s="922">
        <f t="shared" si="116"/>
        <v>5000000</v>
      </c>
      <c r="L1631" s="867"/>
      <c r="M1631" s="867">
        <v>5000000</v>
      </c>
      <c r="N1631" s="867"/>
      <c r="O1631" s="971"/>
    </row>
    <row r="1632" spans="1:15" s="887" customFormat="1" x14ac:dyDescent="0.25">
      <c r="A1632" s="836" t="s">
        <v>1339</v>
      </c>
      <c r="B1632" s="865" t="s">
        <v>158</v>
      </c>
      <c r="C1632" s="967" t="s">
        <v>366</v>
      </c>
      <c r="D1632" s="863">
        <v>70161</v>
      </c>
      <c r="E1632" s="883">
        <v>0</v>
      </c>
      <c r="F1632" s="865" t="s">
        <v>354</v>
      </c>
      <c r="G1632" s="866" t="s">
        <v>235</v>
      </c>
      <c r="H1632" s="899"/>
      <c r="I1632" s="899">
        <v>2000000</v>
      </c>
      <c r="J1632" s="899"/>
      <c r="K1632" s="922">
        <f t="shared" si="116"/>
        <v>0</v>
      </c>
      <c r="L1632" s="899"/>
      <c r="M1632" s="899">
        <v>0</v>
      </c>
      <c r="N1632" s="899"/>
      <c r="O1632" s="971"/>
    </row>
    <row r="1633" spans="1:15" s="887" customFormat="1" x14ac:dyDescent="0.25">
      <c r="A1633" s="836" t="s">
        <v>1339</v>
      </c>
      <c r="B1633" s="865" t="s">
        <v>467</v>
      </c>
      <c r="C1633" s="967" t="s">
        <v>163</v>
      </c>
      <c r="D1633" s="863">
        <v>70161</v>
      </c>
      <c r="E1633" s="883">
        <v>0</v>
      </c>
      <c r="F1633" s="865" t="s">
        <v>354</v>
      </c>
      <c r="G1633" s="866" t="s">
        <v>235</v>
      </c>
      <c r="H1633" s="899"/>
      <c r="I1633" s="899">
        <v>2000000</v>
      </c>
      <c r="J1633" s="899"/>
      <c r="K1633" s="922">
        <f t="shared" si="116"/>
        <v>2000000</v>
      </c>
      <c r="L1633" s="899"/>
      <c r="M1633" s="899">
        <v>2000000</v>
      </c>
      <c r="N1633" s="899"/>
      <c r="O1633" s="971"/>
    </row>
    <row r="1634" spans="1:15" s="887" customFormat="1" x14ac:dyDescent="0.25">
      <c r="A1634" s="836" t="s">
        <v>1339</v>
      </c>
      <c r="B1634" s="977"/>
      <c r="C1634" s="1042" t="s">
        <v>26</v>
      </c>
      <c r="D1634" s="869"/>
      <c r="E1634" s="870"/>
      <c r="F1634" s="869"/>
      <c r="G1634" s="871"/>
      <c r="H1634" s="965">
        <f>SUM(H1628:H1633)</f>
        <v>2691481215</v>
      </c>
      <c r="I1634" s="965">
        <f>SUM(I1628:I1633)</f>
        <v>6694000000</v>
      </c>
      <c r="J1634" s="965">
        <f>SUM(J1628:J1633)</f>
        <v>2691481215</v>
      </c>
      <c r="K1634" s="965">
        <f>SUM(K1628:K1633)</f>
        <v>5147000000</v>
      </c>
      <c r="L1634" s="872"/>
      <c r="M1634" s="872">
        <f>SUM(M1628:M1633)</f>
        <v>5147000000</v>
      </c>
      <c r="N1634" s="872"/>
      <c r="O1634" s="884"/>
    </row>
    <row r="1635" spans="1:15" s="887" customFormat="1" x14ac:dyDescent="0.25">
      <c r="A1635" s="836"/>
      <c r="B1635" s="798"/>
      <c r="C1635" s="1043"/>
      <c r="D1635" s="875"/>
      <c r="E1635" s="877"/>
      <c r="F1635" s="875"/>
      <c r="G1635" s="878"/>
      <c r="H1635" s="894"/>
      <c r="I1635" s="894"/>
      <c r="J1635" s="894"/>
      <c r="K1635" s="894"/>
      <c r="L1635" s="879"/>
      <c r="M1635" s="879"/>
      <c r="N1635" s="879"/>
      <c r="O1635" s="880"/>
    </row>
    <row r="1636" spans="1:15" s="887" customFormat="1" x14ac:dyDescent="0.25">
      <c r="A1636" s="836"/>
      <c r="B1636" s="798"/>
      <c r="C1636" s="1043"/>
      <c r="D1636" s="875"/>
      <c r="E1636" s="877"/>
      <c r="F1636" s="875"/>
      <c r="G1636" s="878"/>
      <c r="H1636" s="894"/>
      <c r="I1636" s="894"/>
      <c r="J1636" s="894"/>
      <c r="K1636" s="894"/>
      <c r="L1636" s="879"/>
      <c r="M1636" s="879"/>
      <c r="N1636" s="879"/>
      <c r="O1636" s="880"/>
    </row>
    <row r="1637" spans="1:15" x14ac:dyDescent="0.25">
      <c r="B1637" s="1127" t="s">
        <v>1396</v>
      </c>
      <c r="C1637" s="1127"/>
      <c r="D1637" s="1127"/>
      <c r="E1637" s="1127"/>
      <c r="F1637" s="1127"/>
      <c r="G1637" s="1127"/>
      <c r="H1637" s="1127"/>
      <c r="I1637" s="1127"/>
      <c r="J1637" s="1127"/>
      <c r="K1637" s="1127"/>
      <c r="L1637" s="1127"/>
      <c r="M1637" s="1127"/>
      <c r="N1637" s="1127"/>
      <c r="O1637" s="1127"/>
    </row>
    <row r="1638" spans="1:15" x14ac:dyDescent="0.25">
      <c r="B1638" s="854" t="s">
        <v>1841</v>
      </c>
      <c r="C1638" s="1041"/>
      <c r="D1638" s="855"/>
      <c r="E1638" s="855"/>
      <c r="F1638" s="855"/>
      <c r="G1638" s="855"/>
      <c r="H1638" s="856"/>
      <c r="I1638" s="856"/>
      <c r="J1638" s="856"/>
      <c r="K1638" s="856"/>
      <c r="L1638" s="856"/>
      <c r="M1638" s="856"/>
      <c r="N1638" s="856"/>
      <c r="O1638" s="857"/>
    </row>
    <row r="1639" spans="1:15" s="800" customFormat="1" ht="45" x14ac:dyDescent="0.25">
      <c r="B1639" s="1122" t="s">
        <v>971</v>
      </c>
      <c r="C1639" s="1085" t="s">
        <v>939</v>
      </c>
      <c r="D1639" s="1085" t="s">
        <v>1025</v>
      </c>
      <c r="E1639" s="1124" t="s">
        <v>1026</v>
      </c>
      <c r="F1639" s="1085" t="s">
        <v>1027</v>
      </c>
      <c r="G1639" s="1120" t="s">
        <v>1028</v>
      </c>
      <c r="H1639" s="801" t="s">
        <v>1868</v>
      </c>
      <c r="I1639" s="802" t="s">
        <v>1839</v>
      </c>
      <c r="J1639" s="801" t="s">
        <v>1868</v>
      </c>
      <c r="K1639" s="1128" t="s">
        <v>1957</v>
      </c>
      <c r="L1639" s="1128" t="s">
        <v>1956</v>
      </c>
      <c r="M1639" s="802" t="s">
        <v>1905</v>
      </c>
      <c r="N1639" s="1128" t="s">
        <v>1825</v>
      </c>
      <c r="O1639" s="835" t="s">
        <v>1856</v>
      </c>
    </row>
    <row r="1640" spans="1:15" s="800" customFormat="1" x14ac:dyDescent="0.25">
      <c r="B1640" s="1123"/>
      <c r="C1640" s="1086"/>
      <c r="D1640" s="1086"/>
      <c r="E1640" s="1125"/>
      <c r="F1640" s="1086"/>
      <c r="G1640" s="1121"/>
      <c r="H1640" s="803" t="s">
        <v>940</v>
      </c>
      <c r="I1640" s="803" t="s">
        <v>940</v>
      </c>
      <c r="J1640" s="803" t="s">
        <v>940</v>
      </c>
      <c r="K1640" s="1129"/>
      <c r="L1640" s="1129"/>
      <c r="M1640" s="803" t="s">
        <v>940</v>
      </c>
      <c r="N1640" s="1129"/>
      <c r="O1640" s="804"/>
    </row>
    <row r="1641" spans="1:15" s="800" customFormat="1" x14ac:dyDescent="0.25">
      <c r="A1641" s="836" t="s">
        <v>1840</v>
      </c>
      <c r="B1641" s="979" t="s">
        <v>24</v>
      </c>
      <c r="C1641" s="966" t="s">
        <v>290</v>
      </c>
      <c r="D1641" s="980"/>
      <c r="E1641" s="980"/>
      <c r="F1641" s="980"/>
      <c r="G1641" s="980"/>
      <c r="H1641" s="980">
        <v>0</v>
      </c>
      <c r="I1641" s="980">
        <v>0</v>
      </c>
      <c r="J1641" s="980">
        <v>0</v>
      </c>
      <c r="K1641" s="922">
        <f t="shared" ref="K1641:K1647" si="117">M1641-L1641</f>
        <v>30000000</v>
      </c>
      <c r="L1641" s="981"/>
      <c r="M1641" s="981">
        <v>30000000</v>
      </c>
      <c r="N1641" s="981"/>
      <c r="O1641" s="982"/>
    </row>
    <row r="1642" spans="1:15" x14ac:dyDescent="0.25">
      <c r="A1642" s="836" t="s">
        <v>1840</v>
      </c>
      <c r="B1642" s="983" t="s">
        <v>2</v>
      </c>
      <c r="C1642" s="1039" t="s">
        <v>60</v>
      </c>
      <c r="D1642" s="814">
        <v>70161</v>
      </c>
      <c r="E1642" s="945">
        <v>0</v>
      </c>
      <c r="F1642" s="814">
        <v>23510200</v>
      </c>
      <c r="G1642" s="814" t="s">
        <v>266</v>
      </c>
      <c r="H1642" s="815"/>
      <c r="I1642" s="815"/>
      <c r="J1642" s="815"/>
      <c r="K1642" s="922">
        <f t="shared" si="117"/>
        <v>1725000</v>
      </c>
      <c r="L1642" s="815"/>
      <c r="M1642" s="815">
        <v>1725000</v>
      </c>
      <c r="N1642" s="815"/>
      <c r="O1642" s="885"/>
    </row>
    <row r="1643" spans="1:15" x14ac:dyDescent="0.25">
      <c r="A1643" s="836" t="s">
        <v>1840</v>
      </c>
      <c r="B1643" s="983" t="s">
        <v>3</v>
      </c>
      <c r="C1643" s="1039" t="s">
        <v>4</v>
      </c>
      <c r="D1643" s="814">
        <v>70161</v>
      </c>
      <c r="E1643" s="945">
        <v>0</v>
      </c>
      <c r="F1643" s="814">
        <v>23510200</v>
      </c>
      <c r="G1643" s="814" t="s">
        <v>266</v>
      </c>
      <c r="H1643" s="815"/>
      <c r="I1643" s="815"/>
      <c r="J1643" s="815"/>
      <c r="K1643" s="922">
        <f t="shared" si="117"/>
        <v>500000</v>
      </c>
      <c r="L1643" s="815"/>
      <c r="M1643" s="815">
        <v>500000</v>
      </c>
      <c r="N1643" s="815"/>
      <c r="O1643" s="885"/>
    </row>
    <row r="1644" spans="1:15" x14ac:dyDescent="0.25">
      <c r="A1644" s="836" t="s">
        <v>1840</v>
      </c>
      <c r="B1644" s="979" t="s">
        <v>5</v>
      </c>
      <c r="C1644" s="1039" t="s">
        <v>6</v>
      </c>
      <c r="D1644" s="814">
        <v>70161</v>
      </c>
      <c r="E1644" s="945">
        <v>0</v>
      </c>
      <c r="F1644" s="814">
        <v>23510200</v>
      </c>
      <c r="G1644" s="814" t="s">
        <v>266</v>
      </c>
      <c r="H1644" s="815"/>
      <c r="I1644" s="815"/>
      <c r="J1644" s="815"/>
      <c r="K1644" s="922">
        <f t="shared" si="117"/>
        <v>10000000</v>
      </c>
      <c r="L1644" s="815"/>
      <c r="M1644" s="815">
        <v>10000000</v>
      </c>
      <c r="N1644" s="815"/>
      <c r="O1644" s="885"/>
    </row>
    <row r="1645" spans="1:15" s="816" customFormat="1" x14ac:dyDescent="0.25">
      <c r="A1645" s="836" t="s">
        <v>1840</v>
      </c>
      <c r="B1645" s="983" t="s">
        <v>19</v>
      </c>
      <c r="C1645" s="1039" t="s">
        <v>20</v>
      </c>
      <c r="D1645" s="814">
        <v>70161</v>
      </c>
      <c r="E1645" s="945">
        <v>0</v>
      </c>
      <c r="F1645" s="814">
        <v>23510200</v>
      </c>
      <c r="G1645" s="814" t="s">
        <v>266</v>
      </c>
      <c r="H1645" s="815"/>
      <c r="I1645" s="815"/>
      <c r="J1645" s="815"/>
      <c r="K1645" s="922">
        <f t="shared" si="117"/>
        <v>25000</v>
      </c>
      <c r="L1645" s="815"/>
      <c r="M1645" s="815">
        <v>25000</v>
      </c>
      <c r="N1645" s="815"/>
      <c r="O1645" s="885"/>
    </row>
    <row r="1646" spans="1:15" x14ac:dyDescent="0.25">
      <c r="A1646" s="836" t="s">
        <v>1840</v>
      </c>
      <c r="B1646" s="983" t="s">
        <v>13</v>
      </c>
      <c r="C1646" s="1039" t="s">
        <v>1879</v>
      </c>
      <c r="D1646" s="814">
        <v>70161</v>
      </c>
      <c r="E1646" s="945">
        <v>0</v>
      </c>
      <c r="F1646" s="814">
        <v>23510200</v>
      </c>
      <c r="G1646" s="814" t="s">
        <v>266</v>
      </c>
      <c r="H1646" s="815"/>
      <c r="I1646" s="815"/>
      <c r="J1646" s="815"/>
      <c r="K1646" s="922">
        <f t="shared" si="117"/>
        <v>40000000</v>
      </c>
      <c r="L1646" s="815"/>
      <c r="M1646" s="815">
        <v>40000000</v>
      </c>
      <c r="N1646" s="815"/>
      <c r="O1646" s="885"/>
    </row>
    <row r="1647" spans="1:15" x14ac:dyDescent="0.25">
      <c r="A1647" s="836" t="s">
        <v>1840</v>
      </c>
      <c r="B1647" s="984"/>
      <c r="C1647" s="968" t="s">
        <v>312</v>
      </c>
      <c r="D1647" s="985"/>
      <c r="E1647" s="986"/>
      <c r="F1647" s="839"/>
      <c r="G1647" s="839"/>
      <c r="H1647" s="987"/>
      <c r="I1647" s="987"/>
      <c r="J1647" s="987"/>
      <c r="K1647" s="958">
        <f t="shared" si="117"/>
        <v>52250000</v>
      </c>
      <c r="L1647" s="821"/>
      <c r="M1647" s="821">
        <f>SUM(M1642:M1646)</f>
        <v>52250000</v>
      </c>
      <c r="N1647" s="821"/>
      <c r="O1647" s="822"/>
    </row>
    <row r="1648" spans="1:15" x14ac:dyDescent="0.25">
      <c r="B1648" s="798"/>
      <c r="C1648" s="1047"/>
      <c r="F1648" s="842"/>
      <c r="G1648" s="842"/>
      <c r="O1648" s="827"/>
    </row>
    <row r="1649" spans="1:15" x14ac:dyDescent="0.25">
      <c r="B1649" s="798"/>
      <c r="C1649" s="1047"/>
      <c r="F1649" s="842"/>
      <c r="G1649" s="842"/>
      <c r="O1649" s="827"/>
    </row>
    <row r="1650" spans="1:15" x14ac:dyDescent="0.25">
      <c r="B1650" s="1127" t="s">
        <v>1396</v>
      </c>
      <c r="C1650" s="1127"/>
      <c r="D1650" s="1127"/>
      <c r="E1650" s="1127"/>
      <c r="F1650" s="1127"/>
      <c r="G1650" s="1127"/>
      <c r="H1650" s="1127"/>
      <c r="I1650" s="1127"/>
      <c r="J1650" s="1127"/>
      <c r="K1650" s="1127"/>
      <c r="L1650" s="1127"/>
      <c r="M1650" s="1127"/>
      <c r="N1650" s="1127"/>
      <c r="O1650" s="1127"/>
    </row>
    <row r="1651" spans="1:15" x14ac:dyDescent="0.25">
      <c r="B1651" s="854" t="s">
        <v>1842</v>
      </c>
      <c r="C1651" s="1041"/>
      <c r="D1651" s="855"/>
      <c r="E1651" s="855"/>
      <c r="F1651" s="855"/>
      <c r="G1651" s="855"/>
      <c r="H1651" s="856"/>
      <c r="I1651" s="856"/>
      <c r="J1651" s="856"/>
      <c r="K1651" s="856"/>
      <c r="L1651" s="856"/>
      <c r="M1651" s="856"/>
      <c r="N1651" s="856"/>
      <c r="O1651" s="857"/>
    </row>
    <row r="1652" spans="1:15" s="800" customFormat="1" ht="45" x14ac:dyDescent="0.25">
      <c r="B1652" s="1122" t="s">
        <v>971</v>
      </c>
      <c r="C1652" s="1085" t="s">
        <v>939</v>
      </c>
      <c r="D1652" s="1085" t="s">
        <v>1025</v>
      </c>
      <c r="E1652" s="1124" t="s">
        <v>1026</v>
      </c>
      <c r="F1652" s="1085" t="s">
        <v>1027</v>
      </c>
      <c r="G1652" s="1120" t="s">
        <v>1028</v>
      </c>
      <c r="H1652" s="801" t="s">
        <v>1868</v>
      </c>
      <c r="I1652" s="802" t="s">
        <v>1839</v>
      </c>
      <c r="J1652" s="801" t="s">
        <v>1868</v>
      </c>
      <c r="K1652" s="1128" t="s">
        <v>1957</v>
      </c>
      <c r="L1652" s="1128" t="s">
        <v>1956</v>
      </c>
      <c r="M1652" s="802" t="s">
        <v>1905</v>
      </c>
      <c r="N1652" s="1128" t="s">
        <v>1825</v>
      </c>
      <c r="O1652" s="835" t="s">
        <v>1856</v>
      </c>
    </row>
    <row r="1653" spans="1:15" s="800" customFormat="1" x14ac:dyDescent="0.25">
      <c r="B1653" s="1123"/>
      <c r="C1653" s="1086"/>
      <c r="D1653" s="1086"/>
      <c r="E1653" s="1125"/>
      <c r="F1653" s="1086"/>
      <c r="G1653" s="1121"/>
      <c r="H1653" s="803" t="s">
        <v>940</v>
      </c>
      <c r="I1653" s="803" t="s">
        <v>940</v>
      </c>
      <c r="J1653" s="803" t="s">
        <v>940</v>
      </c>
      <c r="K1653" s="1129"/>
      <c r="L1653" s="1129"/>
      <c r="M1653" s="803" t="s">
        <v>940</v>
      </c>
      <c r="N1653" s="1129"/>
      <c r="O1653" s="804"/>
    </row>
    <row r="1654" spans="1:15" x14ac:dyDescent="0.25">
      <c r="A1654" s="836" t="s">
        <v>1843</v>
      </c>
      <c r="B1654" s="988" t="s">
        <v>2</v>
      </c>
      <c r="C1654" s="1048" t="s">
        <v>60</v>
      </c>
      <c r="D1654" s="973">
        <v>70161</v>
      </c>
      <c r="E1654" s="974">
        <v>0</v>
      </c>
      <c r="F1654" s="973">
        <v>23510200</v>
      </c>
      <c r="G1654" s="973" t="s">
        <v>266</v>
      </c>
      <c r="H1654" s="989"/>
      <c r="I1654" s="989"/>
      <c r="J1654" s="989"/>
      <c r="K1654" s="922">
        <f t="shared" ref="K1654:K1657" si="118">M1654-L1654</f>
        <v>450000</v>
      </c>
      <c r="L1654" s="989"/>
      <c r="M1654" s="989">
        <v>450000</v>
      </c>
      <c r="N1654" s="989"/>
      <c r="O1654" s="990"/>
    </row>
    <row r="1655" spans="1:15" x14ac:dyDescent="0.25">
      <c r="A1655" s="836" t="s">
        <v>1843</v>
      </c>
      <c r="B1655" s="813" t="s">
        <v>3</v>
      </c>
      <c r="C1655" s="1039" t="s">
        <v>4</v>
      </c>
      <c r="D1655" s="814">
        <v>70161</v>
      </c>
      <c r="E1655" s="945">
        <v>0</v>
      </c>
      <c r="F1655" s="814">
        <v>23510200</v>
      </c>
      <c r="G1655" s="814" t="s">
        <v>266</v>
      </c>
      <c r="H1655" s="815"/>
      <c r="I1655" s="815"/>
      <c r="J1655" s="815"/>
      <c r="K1655" s="922">
        <f t="shared" si="118"/>
        <v>375000</v>
      </c>
      <c r="L1655" s="815"/>
      <c r="M1655" s="815">
        <v>375000</v>
      </c>
      <c r="N1655" s="815"/>
      <c r="O1655" s="885"/>
    </row>
    <row r="1656" spans="1:15" x14ac:dyDescent="0.25">
      <c r="A1656" s="836" t="s">
        <v>1843</v>
      </c>
      <c r="B1656" s="813" t="s">
        <v>15</v>
      </c>
      <c r="C1656" s="1039" t="s">
        <v>436</v>
      </c>
      <c r="D1656" s="814">
        <v>70161</v>
      </c>
      <c r="E1656" s="945">
        <v>0</v>
      </c>
      <c r="F1656" s="814">
        <v>23510200</v>
      </c>
      <c r="G1656" s="814" t="s">
        <v>266</v>
      </c>
      <c r="H1656" s="815"/>
      <c r="I1656" s="815"/>
      <c r="J1656" s="815"/>
      <c r="K1656" s="922">
        <f t="shared" si="118"/>
        <v>650000</v>
      </c>
      <c r="L1656" s="815"/>
      <c r="M1656" s="815">
        <v>650000</v>
      </c>
      <c r="N1656" s="815"/>
      <c r="O1656" s="885"/>
    </row>
    <row r="1657" spans="1:15" s="816" customFormat="1" x14ac:dyDescent="0.25">
      <c r="A1657" s="836" t="s">
        <v>1843</v>
      </c>
      <c r="B1657" s="813" t="s">
        <v>19</v>
      </c>
      <c r="C1657" s="1039" t="s">
        <v>20</v>
      </c>
      <c r="D1657" s="814">
        <v>70161</v>
      </c>
      <c r="E1657" s="945">
        <v>0</v>
      </c>
      <c r="F1657" s="814">
        <v>23510200</v>
      </c>
      <c r="G1657" s="814" t="s">
        <v>266</v>
      </c>
      <c r="H1657" s="815"/>
      <c r="I1657" s="815"/>
      <c r="J1657" s="815"/>
      <c r="K1657" s="922">
        <f t="shared" si="118"/>
        <v>25000</v>
      </c>
      <c r="L1657" s="815"/>
      <c r="M1657" s="815">
        <v>25000</v>
      </c>
      <c r="N1657" s="815"/>
      <c r="O1657" s="885"/>
    </row>
    <row r="1658" spans="1:15" x14ac:dyDescent="0.25">
      <c r="A1658" s="836" t="s">
        <v>1843</v>
      </c>
      <c r="B1658" s="977"/>
      <c r="C1658" s="968" t="s">
        <v>312</v>
      </c>
      <c r="D1658" s="839"/>
      <c r="E1658" s="840"/>
      <c r="F1658" s="839"/>
      <c r="G1658" s="839"/>
      <c r="H1658" s="987"/>
      <c r="I1658" s="987"/>
      <c r="J1658" s="987"/>
      <c r="K1658" s="978">
        <f>SUM(K1654:K1657)</f>
        <v>1500000</v>
      </c>
      <c r="L1658" s="821"/>
      <c r="M1658" s="821">
        <f>SUM(M1654:M1657)</f>
        <v>1500000</v>
      </c>
      <c r="N1658" s="821"/>
      <c r="O1658" s="822"/>
    </row>
    <row r="1659" spans="1:15" x14ac:dyDescent="0.25">
      <c r="A1659" s="836"/>
      <c r="B1659" s="798"/>
      <c r="C1659" s="970"/>
      <c r="F1659" s="842"/>
      <c r="G1659" s="842"/>
      <c r="L1659" s="826"/>
      <c r="M1659" s="826"/>
      <c r="N1659" s="826"/>
      <c r="O1659" s="827"/>
    </row>
    <row r="1660" spans="1:15" x14ac:dyDescent="0.25">
      <c r="A1660" s="836"/>
      <c r="B1660" s="798"/>
      <c r="C1660" s="970"/>
      <c r="F1660" s="842"/>
      <c r="G1660" s="842"/>
      <c r="L1660" s="826"/>
      <c r="M1660" s="826"/>
      <c r="N1660" s="826"/>
      <c r="O1660" s="827"/>
    </row>
    <row r="1661" spans="1:15" x14ac:dyDescent="0.25">
      <c r="B1661" s="1127" t="s">
        <v>1396</v>
      </c>
      <c r="C1661" s="1127"/>
      <c r="D1661" s="1127"/>
      <c r="E1661" s="1127"/>
      <c r="F1661" s="1127"/>
      <c r="G1661" s="1127"/>
      <c r="H1661" s="1127"/>
      <c r="I1661" s="1127"/>
      <c r="J1661" s="1127"/>
      <c r="K1661" s="1127"/>
      <c r="L1661" s="1127"/>
      <c r="M1661" s="1127"/>
      <c r="N1661" s="1127"/>
      <c r="O1661" s="1127"/>
    </row>
    <row r="1662" spans="1:15" x14ac:dyDescent="0.25">
      <c r="B1662" s="854" t="s">
        <v>1715</v>
      </c>
      <c r="C1662" s="1041"/>
      <c r="D1662" s="855"/>
      <c r="E1662" s="855"/>
      <c r="F1662" s="855"/>
      <c r="G1662" s="855"/>
      <c r="H1662" s="856"/>
      <c r="I1662" s="856"/>
      <c r="J1662" s="856"/>
      <c r="K1662" s="856"/>
      <c r="L1662" s="856"/>
      <c r="M1662" s="856"/>
      <c r="N1662" s="856"/>
      <c r="O1662" s="857"/>
    </row>
    <row r="1663" spans="1:15" s="800" customFormat="1" ht="45" x14ac:dyDescent="0.25">
      <c r="B1663" s="1122" t="s">
        <v>971</v>
      </c>
      <c r="C1663" s="1085" t="s">
        <v>939</v>
      </c>
      <c r="D1663" s="1085" t="s">
        <v>1025</v>
      </c>
      <c r="E1663" s="1124" t="s">
        <v>1026</v>
      </c>
      <c r="F1663" s="1085" t="s">
        <v>1027</v>
      </c>
      <c r="G1663" s="1120" t="s">
        <v>1028</v>
      </c>
      <c r="H1663" s="801" t="s">
        <v>1868</v>
      </c>
      <c r="I1663" s="802" t="s">
        <v>1839</v>
      </c>
      <c r="J1663" s="801" t="s">
        <v>1868</v>
      </c>
      <c r="K1663" s="1128" t="s">
        <v>1957</v>
      </c>
      <c r="L1663" s="1128" t="s">
        <v>1956</v>
      </c>
      <c r="M1663" s="802" t="s">
        <v>1905</v>
      </c>
      <c r="N1663" s="1128" t="s">
        <v>1825</v>
      </c>
      <c r="O1663" s="835" t="s">
        <v>1856</v>
      </c>
    </row>
    <row r="1664" spans="1:15" s="800" customFormat="1" x14ac:dyDescent="0.25">
      <c r="B1664" s="1123"/>
      <c r="C1664" s="1086"/>
      <c r="D1664" s="1086"/>
      <c r="E1664" s="1125"/>
      <c r="F1664" s="1086"/>
      <c r="G1664" s="1121"/>
      <c r="H1664" s="803" t="s">
        <v>940</v>
      </c>
      <c r="I1664" s="803" t="s">
        <v>940</v>
      </c>
      <c r="J1664" s="803" t="s">
        <v>940</v>
      </c>
      <c r="K1664" s="1129"/>
      <c r="L1664" s="1129"/>
      <c r="M1664" s="803" t="s">
        <v>940</v>
      </c>
      <c r="N1664" s="1129"/>
      <c r="O1664" s="804"/>
    </row>
    <row r="1665" spans="1:15" x14ac:dyDescent="0.25">
      <c r="A1665" s="836" t="s">
        <v>1714</v>
      </c>
      <c r="B1665" s="806" t="s">
        <v>24</v>
      </c>
      <c r="C1665" s="966" t="s">
        <v>290</v>
      </c>
      <c r="D1665" s="807" t="s">
        <v>1</v>
      </c>
      <c r="E1665" s="945">
        <v>0</v>
      </c>
      <c r="F1665" s="806" t="s">
        <v>27</v>
      </c>
      <c r="G1665" s="809" t="s">
        <v>266</v>
      </c>
      <c r="H1665" s="810">
        <v>64761408</v>
      </c>
      <c r="I1665" s="810">
        <v>195410900</v>
      </c>
      <c r="J1665" s="810">
        <v>64761408</v>
      </c>
      <c r="K1665" s="922">
        <f t="shared" ref="K1665:K1678" si="119">M1665-L1665</f>
        <v>165410900</v>
      </c>
      <c r="L1665" s="810"/>
      <c r="M1665" s="810">
        <v>165410900</v>
      </c>
      <c r="N1665" s="810"/>
      <c r="O1665" s="885"/>
    </row>
    <row r="1666" spans="1:15" x14ac:dyDescent="0.25">
      <c r="A1666" s="836" t="s">
        <v>1714</v>
      </c>
      <c r="B1666" s="809" t="s">
        <v>25</v>
      </c>
      <c r="C1666" s="1039" t="s">
        <v>59</v>
      </c>
      <c r="D1666" s="863">
        <v>70661</v>
      </c>
      <c r="E1666" s="945">
        <v>0</v>
      </c>
      <c r="F1666" s="806" t="s">
        <v>27</v>
      </c>
      <c r="G1666" s="809" t="s">
        <v>266</v>
      </c>
      <c r="H1666" s="815">
        <v>200000</v>
      </c>
      <c r="I1666" s="815">
        <v>500000</v>
      </c>
      <c r="J1666" s="815">
        <v>200000</v>
      </c>
      <c r="K1666" s="922">
        <f t="shared" si="119"/>
        <v>500000</v>
      </c>
      <c r="L1666" s="815"/>
      <c r="M1666" s="815">
        <v>500000</v>
      </c>
      <c r="N1666" s="815"/>
      <c r="O1666" s="811"/>
    </row>
    <row r="1667" spans="1:15" x14ac:dyDescent="0.25">
      <c r="A1667" s="836" t="s">
        <v>1714</v>
      </c>
      <c r="B1667" s="806" t="s">
        <v>67</v>
      </c>
      <c r="C1667" s="1039" t="s">
        <v>68</v>
      </c>
      <c r="D1667" s="863">
        <v>70661</v>
      </c>
      <c r="E1667" s="945">
        <v>0</v>
      </c>
      <c r="F1667" s="806" t="s">
        <v>27</v>
      </c>
      <c r="G1667" s="809" t="s">
        <v>266</v>
      </c>
      <c r="H1667" s="815">
        <v>50000</v>
      </c>
      <c r="I1667" s="815">
        <v>150000</v>
      </c>
      <c r="J1667" s="815">
        <v>50000</v>
      </c>
      <c r="K1667" s="922">
        <f t="shared" si="119"/>
        <v>150000</v>
      </c>
      <c r="L1667" s="815"/>
      <c r="M1667" s="815">
        <v>150000</v>
      </c>
      <c r="N1667" s="815"/>
      <c r="O1667" s="811"/>
    </row>
    <row r="1668" spans="1:15" x14ac:dyDescent="0.25">
      <c r="A1668" s="836" t="s">
        <v>1714</v>
      </c>
      <c r="B1668" s="806" t="s">
        <v>3</v>
      </c>
      <c r="C1668" s="1039" t="s">
        <v>4</v>
      </c>
      <c r="D1668" s="863">
        <v>70661</v>
      </c>
      <c r="E1668" s="945">
        <v>0</v>
      </c>
      <c r="F1668" s="806" t="s">
        <v>27</v>
      </c>
      <c r="G1668" s="809" t="s">
        <v>266</v>
      </c>
      <c r="H1668" s="815">
        <v>200000</v>
      </c>
      <c r="I1668" s="815">
        <v>500000</v>
      </c>
      <c r="J1668" s="815">
        <v>200000</v>
      </c>
      <c r="K1668" s="922">
        <f t="shared" si="119"/>
        <v>500000</v>
      </c>
      <c r="L1668" s="815"/>
      <c r="M1668" s="815">
        <v>500000</v>
      </c>
      <c r="N1668" s="815"/>
      <c r="O1668" s="811"/>
    </row>
    <row r="1669" spans="1:15" x14ac:dyDescent="0.25">
      <c r="A1669" s="836" t="s">
        <v>1714</v>
      </c>
      <c r="B1669" s="806" t="s">
        <v>9</v>
      </c>
      <c r="C1669" s="1039" t="s">
        <v>10</v>
      </c>
      <c r="D1669" s="863">
        <v>70661</v>
      </c>
      <c r="E1669" s="945">
        <v>0</v>
      </c>
      <c r="F1669" s="806" t="s">
        <v>27</v>
      </c>
      <c r="G1669" s="809" t="s">
        <v>266</v>
      </c>
      <c r="H1669" s="815"/>
      <c r="I1669" s="815">
        <v>80000000</v>
      </c>
      <c r="J1669" s="815"/>
      <c r="K1669" s="922">
        <f t="shared" si="119"/>
        <v>30000000</v>
      </c>
      <c r="L1669" s="815"/>
      <c r="M1669" s="815">
        <v>30000000</v>
      </c>
      <c r="N1669" s="815"/>
      <c r="O1669" s="811"/>
    </row>
    <row r="1670" spans="1:15" x14ac:dyDescent="0.25">
      <c r="A1670" s="836" t="s">
        <v>1714</v>
      </c>
      <c r="B1670" s="806" t="s">
        <v>13</v>
      </c>
      <c r="C1670" s="1039" t="s">
        <v>14</v>
      </c>
      <c r="D1670" s="863">
        <v>70661</v>
      </c>
      <c r="E1670" s="945">
        <v>0</v>
      </c>
      <c r="F1670" s="806" t="s">
        <v>27</v>
      </c>
      <c r="G1670" s="809" t="s">
        <v>266</v>
      </c>
      <c r="H1670" s="815">
        <v>200000</v>
      </c>
      <c r="I1670" s="815">
        <v>1500000</v>
      </c>
      <c r="J1670" s="815">
        <v>200000</v>
      </c>
      <c r="K1670" s="922">
        <f t="shared" si="119"/>
        <v>1500000</v>
      </c>
      <c r="L1670" s="815"/>
      <c r="M1670" s="815">
        <v>1500000</v>
      </c>
      <c r="N1670" s="815"/>
      <c r="O1670" s="811"/>
    </row>
    <row r="1671" spans="1:15" x14ac:dyDescent="0.25">
      <c r="A1671" s="836" t="s">
        <v>1714</v>
      </c>
      <c r="B1671" s="809" t="s">
        <v>41</v>
      </c>
      <c r="C1671" s="1039" t="s">
        <v>28</v>
      </c>
      <c r="D1671" s="863">
        <v>70661</v>
      </c>
      <c r="E1671" s="945">
        <v>0</v>
      </c>
      <c r="F1671" s="806" t="s">
        <v>27</v>
      </c>
      <c r="G1671" s="809" t="s">
        <v>266</v>
      </c>
      <c r="H1671" s="815">
        <v>87500</v>
      </c>
      <c r="I1671" s="815">
        <v>2550000</v>
      </c>
      <c r="J1671" s="815">
        <v>87500</v>
      </c>
      <c r="K1671" s="922">
        <f t="shared" si="119"/>
        <v>2550000</v>
      </c>
      <c r="L1671" s="815"/>
      <c r="M1671" s="815">
        <v>2550000</v>
      </c>
      <c r="N1671" s="815"/>
      <c r="O1671" s="811"/>
    </row>
    <row r="1672" spans="1:15" x14ac:dyDescent="0.25">
      <c r="A1672" s="836" t="s">
        <v>1714</v>
      </c>
      <c r="B1672" s="806" t="s">
        <v>123</v>
      </c>
      <c r="C1672" s="1039" t="s">
        <v>157</v>
      </c>
      <c r="D1672" s="863">
        <v>70661</v>
      </c>
      <c r="E1672" s="945">
        <v>0</v>
      </c>
      <c r="F1672" s="806" t="s">
        <v>27</v>
      </c>
      <c r="G1672" s="809" t="s">
        <v>266</v>
      </c>
      <c r="H1672" s="815">
        <v>50000</v>
      </c>
      <c r="I1672" s="815">
        <v>400000</v>
      </c>
      <c r="J1672" s="815">
        <v>50000</v>
      </c>
      <c r="K1672" s="922">
        <f t="shared" si="119"/>
        <v>400000</v>
      </c>
      <c r="L1672" s="815"/>
      <c r="M1672" s="815">
        <v>400000</v>
      </c>
      <c r="N1672" s="815"/>
      <c r="O1672" s="811"/>
    </row>
    <row r="1673" spans="1:15" s="816" customFormat="1" x14ac:dyDescent="0.25">
      <c r="A1673" s="836" t="s">
        <v>1714</v>
      </c>
      <c r="B1673" s="806" t="s">
        <v>746</v>
      </c>
      <c r="C1673" s="1039" t="s">
        <v>747</v>
      </c>
      <c r="D1673" s="863">
        <v>70661</v>
      </c>
      <c r="E1673" s="945">
        <v>0</v>
      </c>
      <c r="F1673" s="806" t="s">
        <v>27</v>
      </c>
      <c r="G1673" s="809" t="s">
        <v>266</v>
      </c>
      <c r="I1673" s="815">
        <v>2500000</v>
      </c>
      <c r="K1673" s="922">
        <f t="shared" si="119"/>
        <v>2500000</v>
      </c>
      <c r="L1673" s="815"/>
      <c r="M1673" s="815">
        <v>2500000</v>
      </c>
      <c r="N1673" s="815"/>
      <c r="O1673" s="811"/>
    </row>
    <row r="1674" spans="1:15" x14ac:dyDescent="0.25">
      <c r="A1674" s="836" t="s">
        <v>1714</v>
      </c>
      <c r="B1674" s="806" t="s">
        <v>15</v>
      </c>
      <c r="C1674" s="1039" t="s">
        <v>436</v>
      </c>
      <c r="D1674" s="863">
        <v>70661</v>
      </c>
      <c r="E1674" s="945">
        <v>0</v>
      </c>
      <c r="F1674" s="806" t="s">
        <v>27</v>
      </c>
      <c r="G1674" s="809" t="s">
        <v>266</v>
      </c>
      <c r="H1674" s="815"/>
      <c r="I1674" s="815">
        <v>400000</v>
      </c>
      <c r="J1674" s="815"/>
      <c r="K1674" s="922">
        <f t="shared" si="119"/>
        <v>400000</v>
      </c>
      <c r="L1674" s="815"/>
      <c r="M1674" s="815">
        <v>400000</v>
      </c>
      <c r="N1674" s="815"/>
      <c r="O1674" s="811"/>
    </row>
    <row r="1675" spans="1:15" x14ac:dyDescent="0.25">
      <c r="A1675" s="836" t="s">
        <v>1714</v>
      </c>
      <c r="B1675" s="806" t="s">
        <v>17</v>
      </c>
      <c r="C1675" s="1039" t="s">
        <v>18</v>
      </c>
      <c r="D1675" s="863">
        <v>70661</v>
      </c>
      <c r="E1675" s="945">
        <v>0</v>
      </c>
      <c r="F1675" s="806" t="s">
        <v>27</v>
      </c>
      <c r="G1675" s="809" t="s">
        <v>266</v>
      </c>
      <c r="H1675" s="815">
        <v>133390000</v>
      </c>
      <c r="I1675" s="815">
        <v>240000000</v>
      </c>
      <c r="J1675" s="815">
        <v>133390000</v>
      </c>
      <c r="K1675" s="922">
        <f t="shared" si="119"/>
        <v>290000000</v>
      </c>
      <c r="L1675" s="815"/>
      <c r="M1675" s="815">
        <v>290000000</v>
      </c>
      <c r="N1675" s="815"/>
      <c r="O1675" s="811"/>
    </row>
    <row r="1676" spans="1:15" s="816" customFormat="1" x14ac:dyDescent="0.25">
      <c r="A1676" s="836" t="s">
        <v>1714</v>
      </c>
      <c r="B1676" s="806" t="s">
        <v>19</v>
      </c>
      <c r="C1676" s="1039" t="s">
        <v>20</v>
      </c>
      <c r="D1676" s="863">
        <v>70661</v>
      </c>
      <c r="E1676" s="945">
        <v>0</v>
      </c>
      <c r="F1676" s="806" t="s">
        <v>27</v>
      </c>
      <c r="G1676" s="809" t="s">
        <v>266</v>
      </c>
      <c r="H1676" s="815"/>
      <c r="I1676" s="815">
        <v>150000</v>
      </c>
      <c r="J1676" s="815"/>
      <c r="K1676" s="922">
        <f t="shared" si="119"/>
        <v>150000</v>
      </c>
      <c r="L1676" s="815"/>
      <c r="M1676" s="815">
        <v>150000</v>
      </c>
      <c r="N1676" s="815"/>
      <c r="O1676" s="811"/>
    </row>
    <row r="1677" spans="1:15" x14ac:dyDescent="0.25">
      <c r="A1677" s="836" t="s">
        <v>1714</v>
      </c>
      <c r="B1677" s="806" t="s">
        <v>179</v>
      </c>
      <c r="C1677" s="1039" t="s">
        <v>180</v>
      </c>
      <c r="D1677" s="863">
        <v>70661</v>
      </c>
      <c r="E1677" s="945">
        <v>0</v>
      </c>
      <c r="F1677" s="806" t="s">
        <v>27</v>
      </c>
      <c r="G1677" s="809" t="s">
        <v>266</v>
      </c>
      <c r="H1677" s="815"/>
      <c r="I1677" s="815">
        <v>250000</v>
      </c>
      <c r="J1677" s="815"/>
      <c r="K1677" s="922">
        <f t="shared" si="119"/>
        <v>250000</v>
      </c>
      <c r="L1677" s="815"/>
      <c r="M1677" s="815">
        <v>250000</v>
      </c>
      <c r="N1677" s="815"/>
      <c r="O1677" s="811"/>
    </row>
    <row r="1678" spans="1:15" x14ac:dyDescent="0.25">
      <c r="A1678" s="836" t="s">
        <v>1714</v>
      </c>
      <c r="B1678" s="806" t="s">
        <v>37</v>
      </c>
      <c r="C1678" s="1039" t="s">
        <v>38</v>
      </c>
      <c r="D1678" s="863">
        <v>70661</v>
      </c>
      <c r="E1678" s="945">
        <v>0</v>
      </c>
      <c r="F1678" s="806" t="s">
        <v>27</v>
      </c>
      <c r="G1678" s="809" t="s">
        <v>266</v>
      </c>
      <c r="H1678" s="815"/>
      <c r="I1678" s="815">
        <v>250000</v>
      </c>
      <c r="J1678" s="815"/>
      <c r="K1678" s="922">
        <f t="shared" si="119"/>
        <v>250000</v>
      </c>
      <c r="L1678" s="815"/>
      <c r="M1678" s="815">
        <v>250000</v>
      </c>
      <c r="N1678" s="815"/>
      <c r="O1678" s="811"/>
    </row>
    <row r="1679" spans="1:15" x14ac:dyDescent="0.25">
      <c r="A1679" s="836" t="s">
        <v>1714</v>
      </c>
      <c r="B1679" s="838"/>
      <c r="C1679" s="968" t="s">
        <v>312</v>
      </c>
      <c r="D1679" s="839"/>
      <c r="E1679" s="840"/>
      <c r="F1679" s="838"/>
      <c r="G1679" s="895"/>
      <c r="H1679" s="821">
        <f>SUM(H1666:H1678)</f>
        <v>134177500</v>
      </c>
      <c r="I1679" s="821">
        <f>SUM(I1666:I1678)</f>
        <v>329150000</v>
      </c>
      <c r="J1679" s="821">
        <f>SUM(J1666:J1678)</f>
        <v>134177500</v>
      </c>
      <c r="K1679" s="821">
        <f>SUM(K1666:K1678)</f>
        <v>329150000</v>
      </c>
      <c r="L1679" s="821"/>
      <c r="M1679" s="821">
        <f>SUM(M1666:M1678)</f>
        <v>329150000</v>
      </c>
      <c r="N1679" s="821"/>
      <c r="O1679" s="822"/>
    </row>
    <row r="1680" spans="1:15" x14ac:dyDescent="0.25">
      <c r="C1680" s="970"/>
      <c r="G1680" s="896"/>
      <c r="H1680" s="901"/>
      <c r="I1680" s="901"/>
      <c r="J1680" s="901"/>
      <c r="K1680" s="901"/>
      <c r="L1680" s="826"/>
      <c r="M1680" s="826"/>
      <c r="N1680" s="826"/>
      <c r="O1680" s="827"/>
    </row>
    <row r="1681" spans="1:16" x14ac:dyDescent="0.25">
      <c r="C1681" s="970"/>
      <c r="G1681" s="896"/>
      <c r="H1681" s="901"/>
      <c r="I1681" s="901"/>
      <c r="J1681" s="901"/>
      <c r="K1681" s="901"/>
      <c r="L1681" s="826"/>
      <c r="M1681" s="826"/>
      <c r="N1681" s="826"/>
      <c r="O1681" s="827"/>
    </row>
    <row r="1682" spans="1:16" x14ac:dyDescent="0.25">
      <c r="B1682" s="1127" t="s">
        <v>1397</v>
      </c>
      <c r="C1682" s="1127"/>
      <c r="D1682" s="1127"/>
      <c r="E1682" s="1127"/>
      <c r="F1682" s="1127"/>
      <c r="G1682" s="1127"/>
      <c r="H1682" s="1127"/>
      <c r="I1682" s="1127"/>
      <c r="J1682" s="1127"/>
      <c r="K1682" s="1127"/>
      <c r="L1682" s="1127"/>
      <c r="M1682" s="1127"/>
      <c r="N1682" s="1127"/>
      <c r="O1682" s="1127"/>
    </row>
    <row r="1683" spans="1:16" x14ac:dyDescent="0.25">
      <c r="B1683" s="854" t="s">
        <v>1715</v>
      </c>
      <c r="C1683" s="1041"/>
      <c r="D1683" s="855"/>
      <c r="E1683" s="855"/>
      <c r="F1683" s="855"/>
      <c r="G1683" s="855"/>
      <c r="H1683" s="856"/>
      <c r="I1683" s="856"/>
      <c r="J1683" s="856"/>
      <c r="K1683" s="856"/>
      <c r="L1683" s="856"/>
      <c r="M1683" s="856"/>
      <c r="N1683" s="856"/>
      <c r="O1683" s="857"/>
    </row>
    <row r="1684" spans="1:16" s="800" customFormat="1" ht="45" x14ac:dyDescent="0.25">
      <c r="B1684" s="1122" t="s">
        <v>971</v>
      </c>
      <c r="C1684" s="1085" t="s">
        <v>939</v>
      </c>
      <c r="D1684" s="1085" t="s">
        <v>1025</v>
      </c>
      <c r="E1684" s="1124" t="s">
        <v>1026</v>
      </c>
      <c r="F1684" s="1085" t="s">
        <v>1027</v>
      </c>
      <c r="G1684" s="1120" t="s">
        <v>1028</v>
      </c>
      <c r="H1684" s="801" t="s">
        <v>1868</v>
      </c>
      <c r="I1684" s="802" t="s">
        <v>1839</v>
      </c>
      <c r="J1684" s="801" t="s">
        <v>1868</v>
      </c>
      <c r="K1684" s="1128" t="s">
        <v>1957</v>
      </c>
      <c r="L1684" s="1128" t="s">
        <v>1956</v>
      </c>
      <c r="M1684" s="802" t="s">
        <v>1905</v>
      </c>
      <c r="N1684" s="1128" t="s">
        <v>1825</v>
      </c>
      <c r="O1684" s="835" t="s">
        <v>1856</v>
      </c>
    </row>
    <row r="1685" spans="1:16" s="800" customFormat="1" x14ac:dyDescent="0.25">
      <c r="B1685" s="1123"/>
      <c r="C1685" s="1086"/>
      <c r="D1685" s="1086"/>
      <c r="E1685" s="1125"/>
      <c r="F1685" s="1086"/>
      <c r="G1685" s="1121"/>
      <c r="H1685" s="803" t="s">
        <v>940</v>
      </c>
      <c r="I1685" s="803" t="s">
        <v>940</v>
      </c>
      <c r="J1685" s="803" t="s">
        <v>940</v>
      </c>
      <c r="K1685" s="1129"/>
      <c r="L1685" s="1129"/>
      <c r="M1685" s="803" t="s">
        <v>940</v>
      </c>
      <c r="N1685" s="1129"/>
      <c r="O1685" s="804"/>
    </row>
    <row r="1686" spans="1:16" s="887" customFormat="1" x14ac:dyDescent="0.25">
      <c r="A1686" s="836" t="s">
        <v>1714</v>
      </c>
      <c r="B1686" s="865" t="s">
        <v>215</v>
      </c>
      <c r="C1686" s="967" t="s">
        <v>710</v>
      </c>
      <c r="D1686" s="863">
        <v>70661</v>
      </c>
      <c r="E1686" s="883">
        <v>0</v>
      </c>
      <c r="F1686" s="863" t="s">
        <v>27</v>
      </c>
      <c r="G1686" s="866" t="s">
        <v>235</v>
      </c>
      <c r="H1686" s="991">
        <v>800213800</v>
      </c>
      <c r="I1686" s="991">
        <v>400000000</v>
      </c>
      <c r="J1686" s="991">
        <v>800213800</v>
      </c>
      <c r="K1686" s="991">
        <f>M1686-L1686</f>
        <v>1400000000</v>
      </c>
      <c r="L1686" s="992">
        <v>0</v>
      </c>
      <c r="M1686" s="992">
        <v>1400000000</v>
      </c>
      <c r="N1686" s="992">
        <v>400000000</v>
      </c>
      <c r="O1686" s="868" t="s">
        <v>2129</v>
      </c>
      <c r="P1686" s="923"/>
    </row>
    <row r="1687" spans="1:16" s="887" customFormat="1" ht="45" x14ac:dyDescent="0.25">
      <c r="A1687" s="836" t="s">
        <v>1714</v>
      </c>
      <c r="B1687" s="865" t="s">
        <v>239</v>
      </c>
      <c r="C1687" s="967" t="s">
        <v>485</v>
      </c>
      <c r="D1687" s="863">
        <v>70661</v>
      </c>
      <c r="E1687" s="883">
        <v>0</v>
      </c>
      <c r="F1687" s="863" t="s">
        <v>27</v>
      </c>
      <c r="G1687" s="866" t="s">
        <v>235</v>
      </c>
      <c r="H1687" s="991">
        <v>55447200</v>
      </c>
      <c r="I1687" s="991">
        <v>150000000</v>
      </c>
      <c r="J1687" s="991">
        <v>55447200</v>
      </c>
      <c r="K1687" s="991">
        <f t="shared" ref="K1687:K1689" si="120">M1687-L1687</f>
        <v>70000000</v>
      </c>
      <c r="L1687" s="992">
        <v>30000000</v>
      </c>
      <c r="M1687" s="992">
        <v>100000000</v>
      </c>
      <c r="N1687" s="992">
        <v>30000000</v>
      </c>
      <c r="O1687" s="868" t="s">
        <v>1970</v>
      </c>
      <c r="P1687" s="923"/>
    </row>
    <row r="1688" spans="1:16" s="887" customFormat="1" x14ac:dyDescent="0.25">
      <c r="A1688" s="836" t="s">
        <v>1714</v>
      </c>
      <c r="B1688" s="863" t="s">
        <v>450</v>
      </c>
      <c r="C1688" s="967" t="s">
        <v>772</v>
      </c>
      <c r="D1688" s="863">
        <v>70661</v>
      </c>
      <c r="E1688" s="883">
        <v>0</v>
      </c>
      <c r="F1688" s="863" t="s">
        <v>27</v>
      </c>
      <c r="G1688" s="866" t="s">
        <v>235</v>
      </c>
      <c r="H1688" s="991"/>
      <c r="I1688" s="991">
        <v>2000000</v>
      </c>
      <c r="J1688" s="991"/>
      <c r="K1688" s="991">
        <f t="shared" si="120"/>
        <v>2000000</v>
      </c>
      <c r="L1688" s="992"/>
      <c r="M1688" s="992">
        <v>2000000</v>
      </c>
      <c r="N1688" s="992"/>
      <c r="O1688" s="868"/>
    </row>
    <row r="1689" spans="1:16" s="887" customFormat="1" x14ac:dyDescent="0.25">
      <c r="A1689" s="836" t="s">
        <v>1714</v>
      </c>
      <c r="B1689" s="865" t="s">
        <v>158</v>
      </c>
      <c r="C1689" s="967" t="s">
        <v>366</v>
      </c>
      <c r="D1689" s="863">
        <v>70661</v>
      </c>
      <c r="E1689" s="883">
        <v>0</v>
      </c>
      <c r="F1689" s="863" t="s">
        <v>27</v>
      </c>
      <c r="G1689" s="866" t="s">
        <v>235</v>
      </c>
      <c r="H1689" s="991"/>
      <c r="I1689" s="991">
        <v>3000000</v>
      </c>
      <c r="J1689" s="991"/>
      <c r="K1689" s="991">
        <f t="shared" si="120"/>
        <v>0</v>
      </c>
      <c r="L1689" s="992"/>
      <c r="M1689" s="992">
        <v>0</v>
      </c>
      <c r="N1689" s="992"/>
      <c r="O1689" s="868"/>
    </row>
    <row r="1690" spans="1:16" s="887" customFormat="1" x14ac:dyDescent="0.25">
      <c r="A1690" s="836" t="s">
        <v>1714</v>
      </c>
      <c r="B1690" s="888"/>
      <c r="C1690" s="1042" t="s">
        <v>26</v>
      </c>
      <c r="D1690" s="888"/>
      <c r="E1690" s="889"/>
      <c r="F1690" s="888"/>
      <c r="G1690" s="888"/>
      <c r="H1690" s="965">
        <f t="shared" ref="H1690:N1690" si="121">SUM(H1686:H1689)</f>
        <v>855661000</v>
      </c>
      <c r="I1690" s="965">
        <f t="shared" si="121"/>
        <v>555000000</v>
      </c>
      <c r="J1690" s="965">
        <f t="shared" si="121"/>
        <v>855661000</v>
      </c>
      <c r="K1690" s="965">
        <f t="shared" si="121"/>
        <v>1472000000</v>
      </c>
      <c r="L1690" s="965">
        <f t="shared" si="121"/>
        <v>30000000</v>
      </c>
      <c r="M1690" s="965">
        <f t="shared" si="121"/>
        <v>1502000000</v>
      </c>
      <c r="N1690" s="965">
        <f t="shared" si="121"/>
        <v>430000000</v>
      </c>
      <c r="O1690" s="993"/>
    </row>
    <row r="1691" spans="1:16" s="887" customFormat="1" x14ac:dyDescent="0.25">
      <c r="A1691" s="836"/>
      <c r="B1691" s="891"/>
      <c r="C1691" s="1043"/>
      <c r="D1691" s="891"/>
      <c r="E1691" s="892"/>
      <c r="F1691" s="891"/>
      <c r="G1691" s="891"/>
      <c r="H1691" s="894"/>
      <c r="I1691" s="894"/>
      <c r="J1691" s="894"/>
      <c r="K1691" s="894"/>
      <c r="L1691" s="894"/>
      <c r="M1691" s="894"/>
      <c r="N1691" s="894"/>
      <c r="O1691" s="994"/>
    </row>
    <row r="1692" spans="1:16" s="887" customFormat="1" x14ac:dyDescent="0.25">
      <c r="A1692" s="836"/>
      <c r="B1692" s="891"/>
      <c r="C1692" s="1043"/>
      <c r="D1692" s="891"/>
      <c r="E1692" s="892"/>
      <c r="F1692" s="891"/>
      <c r="G1692" s="891"/>
      <c r="H1692" s="894"/>
      <c r="I1692" s="894"/>
      <c r="J1692" s="894"/>
      <c r="K1692" s="894"/>
      <c r="L1692" s="894"/>
      <c r="M1692" s="894"/>
      <c r="N1692" s="894"/>
      <c r="O1692" s="994"/>
    </row>
    <row r="1693" spans="1:16" x14ac:dyDescent="0.25">
      <c r="B1693" s="1127" t="s">
        <v>1396</v>
      </c>
      <c r="C1693" s="1127"/>
      <c r="D1693" s="1127"/>
      <c r="E1693" s="1127"/>
      <c r="F1693" s="1127"/>
      <c r="G1693" s="1127"/>
      <c r="H1693" s="1127"/>
      <c r="I1693" s="1127"/>
      <c r="J1693" s="1127"/>
      <c r="K1693" s="1127"/>
      <c r="L1693" s="1127"/>
      <c r="M1693" s="1127"/>
      <c r="N1693" s="1127"/>
      <c r="O1693" s="1127"/>
    </row>
    <row r="1694" spans="1:16" x14ac:dyDescent="0.25">
      <c r="B1694" s="854" t="s">
        <v>1615</v>
      </c>
      <c r="C1694" s="1041"/>
      <c r="D1694" s="855"/>
      <c r="E1694" s="855"/>
      <c r="F1694" s="855"/>
      <c r="G1694" s="855"/>
      <c r="H1694" s="856"/>
      <c r="I1694" s="856"/>
      <c r="J1694" s="856"/>
      <c r="K1694" s="856"/>
      <c r="L1694" s="856"/>
      <c r="M1694" s="856"/>
      <c r="N1694" s="856"/>
      <c r="O1694" s="857"/>
    </row>
    <row r="1695" spans="1:16" s="800" customFormat="1" ht="45" x14ac:dyDescent="0.25">
      <c r="B1695" s="1122" t="s">
        <v>971</v>
      </c>
      <c r="C1695" s="1085" t="s">
        <v>939</v>
      </c>
      <c r="D1695" s="1085" t="s">
        <v>1025</v>
      </c>
      <c r="E1695" s="1124" t="s">
        <v>1026</v>
      </c>
      <c r="F1695" s="1085" t="s">
        <v>1027</v>
      </c>
      <c r="G1695" s="1120" t="s">
        <v>1028</v>
      </c>
      <c r="H1695" s="801" t="s">
        <v>1868</v>
      </c>
      <c r="I1695" s="802" t="s">
        <v>1839</v>
      </c>
      <c r="J1695" s="801" t="s">
        <v>1868</v>
      </c>
      <c r="K1695" s="1128" t="s">
        <v>1957</v>
      </c>
      <c r="L1695" s="1128" t="s">
        <v>1956</v>
      </c>
      <c r="M1695" s="802" t="s">
        <v>1905</v>
      </c>
      <c r="N1695" s="1128" t="s">
        <v>1825</v>
      </c>
      <c r="O1695" s="835" t="s">
        <v>1856</v>
      </c>
    </row>
    <row r="1696" spans="1:16" s="800" customFormat="1" x14ac:dyDescent="0.25">
      <c r="B1696" s="1123"/>
      <c r="C1696" s="1086"/>
      <c r="D1696" s="1086"/>
      <c r="E1696" s="1125"/>
      <c r="F1696" s="1086"/>
      <c r="G1696" s="1121"/>
      <c r="H1696" s="803" t="s">
        <v>940</v>
      </c>
      <c r="I1696" s="803" t="s">
        <v>940</v>
      </c>
      <c r="J1696" s="803" t="s">
        <v>940</v>
      </c>
      <c r="K1696" s="1129"/>
      <c r="L1696" s="1129"/>
      <c r="M1696" s="803" t="s">
        <v>940</v>
      </c>
      <c r="N1696" s="1129"/>
      <c r="O1696" s="804"/>
    </row>
    <row r="1697" spans="1:15" x14ac:dyDescent="0.25">
      <c r="A1697" s="836" t="s">
        <v>0</v>
      </c>
      <c r="B1697" s="806" t="s">
        <v>24</v>
      </c>
      <c r="C1697" s="966" t="s">
        <v>290</v>
      </c>
      <c r="D1697" s="807" t="s">
        <v>1</v>
      </c>
      <c r="E1697" s="945">
        <v>0</v>
      </c>
      <c r="F1697" s="806">
        <v>23540000</v>
      </c>
      <c r="G1697" s="809" t="s">
        <v>266</v>
      </c>
      <c r="H1697" s="810">
        <v>148964191</v>
      </c>
      <c r="I1697" s="810">
        <v>397508010</v>
      </c>
      <c r="J1697" s="810">
        <v>148964191</v>
      </c>
      <c r="K1697" s="810">
        <f>M1697</f>
        <v>367508010</v>
      </c>
      <c r="L1697" s="810"/>
      <c r="M1697" s="810">
        <v>367508010</v>
      </c>
      <c r="N1697" s="810"/>
      <c r="O1697" s="885"/>
    </row>
    <row r="1698" spans="1:15" x14ac:dyDescent="0.25">
      <c r="A1698" s="836" t="s">
        <v>0</v>
      </c>
      <c r="B1698" s="809" t="s">
        <v>25</v>
      </c>
      <c r="C1698" s="1039" t="s">
        <v>59</v>
      </c>
      <c r="D1698" s="814" t="s">
        <v>16</v>
      </c>
      <c r="E1698" s="945">
        <v>0</v>
      </c>
      <c r="F1698" s="806">
        <v>23540000</v>
      </c>
      <c r="G1698" s="809" t="s">
        <v>266</v>
      </c>
      <c r="H1698" s="815"/>
      <c r="I1698" s="815">
        <v>2000000</v>
      </c>
      <c r="J1698" s="815"/>
      <c r="K1698" s="815">
        <f>M1698-L1698</f>
        <v>1000000</v>
      </c>
      <c r="L1698" s="815"/>
      <c r="M1698" s="815">
        <v>1000000</v>
      </c>
      <c r="N1698" s="815"/>
      <c r="O1698" s="811"/>
    </row>
    <row r="1699" spans="1:15" x14ac:dyDescent="0.25">
      <c r="A1699" s="836" t="s">
        <v>0</v>
      </c>
      <c r="B1699" s="806" t="s">
        <v>2</v>
      </c>
      <c r="C1699" s="1039" t="s">
        <v>60</v>
      </c>
      <c r="D1699" s="814" t="s">
        <v>16</v>
      </c>
      <c r="E1699" s="945">
        <v>0</v>
      </c>
      <c r="F1699" s="806">
        <v>23540000</v>
      </c>
      <c r="G1699" s="809" t="s">
        <v>266</v>
      </c>
      <c r="H1699" s="815"/>
      <c r="I1699" s="815">
        <v>12400000</v>
      </c>
      <c r="J1699" s="815"/>
      <c r="K1699" s="815">
        <f t="shared" ref="K1699:K1711" si="122">M1699-L1699</f>
        <v>7000000</v>
      </c>
      <c r="L1699" s="815"/>
      <c r="M1699" s="815">
        <v>7000000</v>
      </c>
      <c r="N1699" s="815"/>
      <c r="O1699" s="811"/>
    </row>
    <row r="1700" spans="1:15" x14ac:dyDescent="0.25">
      <c r="A1700" s="836" t="s">
        <v>0</v>
      </c>
      <c r="B1700" s="806" t="s">
        <v>3</v>
      </c>
      <c r="C1700" s="1039" t="s">
        <v>4</v>
      </c>
      <c r="D1700" s="814" t="s">
        <v>16</v>
      </c>
      <c r="E1700" s="945">
        <v>0</v>
      </c>
      <c r="F1700" s="806">
        <v>23510200</v>
      </c>
      <c r="G1700" s="809" t="s">
        <v>266</v>
      </c>
      <c r="H1700" s="815"/>
      <c r="I1700" s="815">
        <v>300000</v>
      </c>
      <c r="J1700" s="815"/>
      <c r="K1700" s="815">
        <f t="shared" si="122"/>
        <v>300000</v>
      </c>
      <c r="L1700" s="815"/>
      <c r="M1700" s="815">
        <v>300000</v>
      </c>
      <c r="N1700" s="815"/>
      <c r="O1700" s="811"/>
    </row>
    <row r="1701" spans="1:15" x14ac:dyDescent="0.25">
      <c r="A1701" s="836" t="s">
        <v>0</v>
      </c>
      <c r="B1701" s="806" t="s">
        <v>5</v>
      </c>
      <c r="C1701" s="1039" t="s">
        <v>6</v>
      </c>
      <c r="D1701" s="814" t="s">
        <v>16</v>
      </c>
      <c r="E1701" s="945">
        <v>0</v>
      </c>
      <c r="F1701" s="806">
        <v>23540000</v>
      </c>
      <c r="G1701" s="809" t="s">
        <v>266</v>
      </c>
      <c r="H1701" s="815"/>
      <c r="I1701" s="815">
        <v>6100000</v>
      </c>
      <c r="J1701" s="815"/>
      <c r="K1701" s="815">
        <f t="shared" si="122"/>
        <v>2100000</v>
      </c>
      <c r="L1701" s="815"/>
      <c r="M1701" s="815">
        <v>2100000</v>
      </c>
      <c r="N1701" s="815"/>
      <c r="O1701" s="811"/>
    </row>
    <row r="1702" spans="1:15" x14ac:dyDescent="0.25">
      <c r="A1702" s="836" t="s">
        <v>0</v>
      </c>
      <c r="B1702" s="806" t="s">
        <v>7</v>
      </c>
      <c r="C1702" s="1039" t="s">
        <v>8</v>
      </c>
      <c r="D1702" s="814" t="s">
        <v>16</v>
      </c>
      <c r="E1702" s="945">
        <v>0</v>
      </c>
      <c r="F1702" s="806">
        <v>23540000</v>
      </c>
      <c r="G1702" s="809" t="s">
        <v>266</v>
      </c>
      <c r="H1702" s="815"/>
      <c r="I1702" s="815">
        <v>200000</v>
      </c>
      <c r="J1702" s="815"/>
      <c r="K1702" s="815">
        <f t="shared" si="122"/>
        <v>200000</v>
      </c>
      <c r="L1702" s="815"/>
      <c r="M1702" s="815">
        <v>200000</v>
      </c>
      <c r="N1702" s="815"/>
      <c r="O1702" s="811"/>
    </row>
    <row r="1703" spans="1:15" x14ac:dyDescent="0.25">
      <c r="A1703" s="836" t="s">
        <v>0</v>
      </c>
      <c r="B1703" s="806" t="s">
        <v>34</v>
      </c>
      <c r="C1703" s="1039" t="s">
        <v>761</v>
      </c>
      <c r="D1703" s="814" t="s">
        <v>16</v>
      </c>
      <c r="E1703" s="945">
        <v>0</v>
      </c>
      <c r="F1703" s="806">
        <v>23540000</v>
      </c>
      <c r="G1703" s="809" t="s">
        <v>266</v>
      </c>
      <c r="H1703" s="815"/>
      <c r="I1703" s="815">
        <v>2375000</v>
      </c>
      <c r="J1703" s="815"/>
      <c r="K1703" s="815">
        <f t="shared" si="122"/>
        <v>1375000</v>
      </c>
      <c r="L1703" s="815"/>
      <c r="M1703" s="815">
        <v>1375000</v>
      </c>
      <c r="N1703" s="815"/>
      <c r="O1703" s="811"/>
    </row>
    <row r="1704" spans="1:15" x14ac:dyDescent="0.25">
      <c r="A1704" s="836" t="s">
        <v>0</v>
      </c>
      <c r="B1704" s="806" t="s">
        <v>9</v>
      </c>
      <c r="C1704" s="1039" t="s">
        <v>10</v>
      </c>
      <c r="D1704" s="814" t="s">
        <v>16</v>
      </c>
      <c r="E1704" s="945">
        <v>0</v>
      </c>
      <c r="F1704" s="806">
        <v>23540000</v>
      </c>
      <c r="G1704" s="809" t="s">
        <v>266</v>
      </c>
      <c r="H1704" s="815"/>
      <c r="I1704" s="815">
        <v>2096000</v>
      </c>
      <c r="J1704" s="815"/>
      <c r="K1704" s="815">
        <f t="shared" si="122"/>
        <v>1096000</v>
      </c>
      <c r="L1704" s="815"/>
      <c r="M1704" s="815">
        <v>1096000</v>
      </c>
      <c r="N1704" s="815"/>
      <c r="O1704" s="811"/>
    </row>
    <row r="1705" spans="1:15" x14ac:dyDescent="0.25">
      <c r="A1705" s="836" t="s">
        <v>0</v>
      </c>
      <c r="B1705" s="806" t="s">
        <v>11</v>
      </c>
      <c r="C1705" s="1039" t="s">
        <v>12</v>
      </c>
      <c r="D1705" s="814" t="s">
        <v>16</v>
      </c>
      <c r="E1705" s="945">
        <v>0</v>
      </c>
      <c r="F1705" s="806">
        <v>23540000</v>
      </c>
      <c r="G1705" s="809" t="s">
        <v>266</v>
      </c>
      <c r="H1705" s="815"/>
      <c r="I1705" s="815">
        <v>9925000</v>
      </c>
      <c r="J1705" s="815"/>
      <c r="K1705" s="815">
        <f t="shared" si="122"/>
        <v>4925000</v>
      </c>
      <c r="L1705" s="815"/>
      <c r="M1705" s="815">
        <v>4925000</v>
      </c>
      <c r="N1705" s="815"/>
      <c r="O1705" s="811"/>
    </row>
    <row r="1706" spans="1:15" x14ac:dyDescent="0.25">
      <c r="A1706" s="836" t="s">
        <v>0</v>
      </c>
      <c r="B1706" s="806" t="s">
        <v>13</v>
      </c>
      <c r="C1706" s="1039" t="s">
        <v>14</v>
      </c>
      <c r="D1706" s="814" t="s">
        <v>16</v>
      </c>
      <c r="E1706" s="945">
        <v>0</v>
      </c>
      <c r="F1706" s="806">
        <v>23540000</v>
      </c>
      <c r="G1706" s="809" t="s">
        <v>266</v>
      </c>
      <c r="H1706" s="815"/>
      <c r="I1706" s="815">
        <v>2250000</v>
      </c>
      <c r="J1706" s="815"/>
      <c r="K1706" s="815">
        <f t="shared" si="122"/>
        <v>1250000</v>
      </c>
      <c r="L1706" s="815"/>
      <c r="M1706" s="815">
        <v>1250000</v>
      </c>
      <c r="N1706" s="815"/>
      <c r="O1706" s="811"/>
    </row>
    <row r="1707" spans="1:15" x14ac:dyDescent="0.25">
      <c r="A1707" s="836" t="s">
        <v>0</v>
      </c>
      <c r="B1707" s="806" t="s">
        <v>15</v>
      </c>
      <c r="C1707" s="1039" t="s">
        <v>436</v>
      </c>
      <c r="D1707" s="814" t="s">
        <v>16</v>
      </c>
      <c r="E1707" s="945">
        <v>0</v>
      </c>
      <c r="F1707" s="806">
        <v>23540000</v>
      </c>
      <c r="G1707" s="809" t="s">
        <v>266</v>
      </c>
      <c r="H1707" s="815"/>
      <c r="I1707" s="815">
        <v>2000000</v>
      </c>
      <c r="J1707" s="815"/>
      <c r="K1707" s="815">
        <f t="shared" si="122"/>
        <v>1000000</v>
      </c>
      <c r="L1707" s="815"/>
      <c r="M1707" s="815">
        <v>1000000</v>
      </c>
      <c r="N1707" s="815"/>
      <c r="O1707" s="811"/>
    </row>
    <row r="1708" spans="1:15" x14ac:dyDescent="0.25">
      <c r="A1708" s="836" t="s">
        <v>0</v>
      </c>
      <c r="B1708" s="806" t="s">
        <v>17</v>
      </c>
      <c r="C1708" s="1039" t="s">
        <v>18</v>
      </c>
      <c r="D1708" s="814" t="s">
        <v>16</v>
      </c>
      <c r="E1708" s="945">
        <v>0</v>
      </c>
      <c r="F1708" s="806">
        <v>23510200</v>
      </c>
      <c r="G1708" s="809" t="s">
        <v>266</v>
      </c>
      <c r="H1708" s="815"/>
      <c r="I1708" s="815">
        <v>300000</v>
      </c>
      <c r="J1708" s="815"/>
      <c r="K1708" s="815">
        <f t="shared" si="122"/>
        <v>300000</v>
      </c>
      <c r="L1708" s="815"/>
      <c r="M1708" s="815">
        <v>300000</v>
      </c>
      <c r="N1708" s="815"/>
      <c r="O1708" s="811"/>
    </row>
    <row r="1709" spans="1:15" x14ac:dyDescent="0.25">
      <c r="A1709" s="836" t="s">
        <v>0</v>
      </c>
      <c r="B1709" s="806" t="s">
        <v>19</v>
      </c>
      <c r="C1709" s="1039" t="s">
        <v>20</v>
      </c>
      <c r="D1709" s="814" t="s">
        <v>16</v>
      </c>
      <c r="E1709" s="945">
        <v>0</v>
      </c>
      <c r="F1709" s="806">
        <v>23510200</v>
      </c>
      <c r="G1709" s="809" t="s">
        <v>266</v>
      </c>
      <c r="H1709" s="815"/>
      <c r="I1709" s="815">
        <v>427000</v>
      </c>
      <c r="J1709" s="815"/>
      <c r="K1709" s="815">
        <f t="shared" si="122"/>
        <v>427000</v>
      </c>
      <c r="L1709" s="815"/>
      <c r="M1709" s="815">
        <v>427000</v>
      </c>
      <c r="N1709" s="815"/>
      <c r="O1709" s="811"/>
    </row>
    <row r="1710" spans="1:15" x14ac:dyDescent="0.25">
      <c r="A1710" s="836" t="s">
        <v>0</v>
      </c>
      <c r="B1710" s="806" t="s">
        <v>22</v>
      </c>
      <c r="C1710" s="1039" t="s">
        <v>23</v>
      </c>
      <c r="D1710" s="814" t="s">
        <v>16</v>
      </c>
      <c r="E1710" s="945">
        <v>0</v>
      </c>
      <c r="F1710" s="806">
        <v>23540000</v>
      </c>
      <c r="G1710" s="809" t="s">
        <v>266</v>
      </c>
      <c r="H1710" s="815"/>
      <c r="I1710" s="815">
        <v>1400000</v>
      </c>
      <c r="J1710" s="815"/>
      <c r="K1710" s="815">
        <f t="shared" si="122"/>
        <v>1400000</v>
      </c>
      <c r="L1710" s="815"/>
      <c r="M1710" s="815">
        <v>1400000</v>
      </c>
      <c r="N1710" s="815"/>
      <c r="O1710" s="811"/>
    </row>
    <row r="1711" spans="1:15" x14ac:dyDescent="0.25">
      <c r="A1711" s="836" t="s">
        <v>0</v>
      </c>
      <c r="B1711" s="806" t="s">
        <v>37</v>
      </c>
      <c r="C1711" s="1039" t="s">
        <v>38</v>
      </c>
      <c r="D1711" s="814" t="s">
        <v>16</v>
      </c>
      <c r="E1711" s="945">
        <v>0</v>
      </c>
      <c r="F1711" s="806">
        <v>23540000</v>
      </c>
      <c r="G1711" s="809" t="s">
        <v>266</v>
      </c>
      <c r="H1711" s="815"/>
      <c r="I1711" s="815">
        <v>1400000</v>
      </c>
      <c r="J1711" s="815"/>
      <c r="K1711" s="815">
        <f t="shared" si="122"/>
        <v>1400000</v>
      </c>
      <c r="L1711" s="815"/>
      <c r="M1711" s="815">
        <v>1400000</v>
      </c>
      <c r="N1711" s="815"/>
      <c r="O1711" s="811"/>
    </row>
    <row r="1712" spans="1:15" x14ac:dyDescent="0.25">
      <c r="A1712" s="836" t="s">
        <v>0</v>
      </c>
      <c r="B1712" s="838"/>
      <c r="C1712" s="968" t="s">
        <v>312</v>
      </c>
      <c r="D1712" s="839"/>
      <c r="E1712" s="840"/>
      <c r="F1712" s="838"/>
      <c r="G1712" s="895"/>
      <c r="H1712" s="969">
        <v>3500000</v>
      </c>
      <c r="I1712" s="969">
        <f>SUM(I1698:I1711)</f>
        <v>43173000</v>
      </c>
      <c r="J1712" s="969">
        <v>3500000</v>
      </c>
      <c r="K1712" s="969">
        <f>SUM(K1698:K1711)</f>
        <v>23773000</v>
      </c>
      <c r="L1712" s="969"/>
      <c r="M1712" s="969">
        <f>SUM(M1698:M1711)</f>
        <v>23773000</v>
      </c>
      <c r="N1712" s="969"/>
      <c r="O1712" s="995"/>
    </row>
    <row r="1713" spans="1:16" x14ac:dyDescent="0.25">
      <c r="C1713" s="970"/>
      <c r="G1713" s="896"/>
      <c r="H1713" s="901"/>
      <c r="I1713" s="901"/>
      <c r="J1713" s="901"/>
      <c r="K1713" s="901"/>
      <c r="L1713" s="826"/>
      <c r="M1713" s="826"/>
      <c r="N1713" s="826"/>
      <c r="O1713" s="827"/>
    </row>
    <row r="1714" spans="1:16" x14ac:dyDescent="0.25">
      <c r="C1714" s="970"/>
      <c r="G1714" s="896"/>
      <c r="H1714" s="901"/>
      <c r="I1714" s="901"/>
      <c r="J1714" s="901"/>
      <c r="K1714" s="901"/>
      <c r="L1714" s="826"/>
      <c r="M1714" s="826"/>
      <c r="N1714" s="826"/>
      <c r="O1714" s="827"/>
    </row>
    <row r="1715" spans="1:16" x14ac:dyDescent="0.25">
      <c r="B1715" s="1127" t="s">
        <v>1397</v>
      </c>
      <c r="C1715" s="1127"/>
      <c r="D1715" s="1127"/>
      <c r="E1715" s="1127"/>
      <c r="F1715" s="1127"/>
      <c r="G1715" s="1127"/>
      <c r="H1715" s="1127"/>
      <c r="I1715" s="1127"/>
      <c r="J1715" s="1127"/>
      <c r="K1715" s="1127"/>
      <c r="L1715" s="1127"/>
      <c r="M1715" s="1127"/>
      <c r="N1715" s="1127"/>
      <c r="O1715" s="1127"/>
    </row>
    <row r="1716" spans="1:16" x14ac:dyDescent="0.25">
      <c r="B1716" s="854" t="s">
        <v>1615</v>
      </c>
      <c r="C1716" s="1041"/>
      <c r="D1716" s="855"/>
      <c r="E1716" s="855"/>
      <c r="F1716" s="855"/>
      <c r="G1716" s="855"/>
      <c r="H1716" s="856"/>
      <c r="I1716" s="856"/>
      <c r="J1716" s="856"/>
      <c r="K1716" s="856"/>
      <c r="L1716" s="856"/>
      <c r="M1716" s="856"/>
      <c r="N1716" s="856"/>
      <c r="O1716" s="857"/>
    </row>
    <row r="1717" spans="1:16" s="800" customFormat="1" ht="45" x14ac:dyDescent="0.25">
      <c r="B1717" s="1122" t="s">
        <v>971</v>
      </c>
      <c r="C1717" s="1085" t="s">
        <v>939</v>
      </c>
      <c r="D1717" s="1085" t="s">
        <v>1025</v>
      </c>
      <c r="E1717" s="1124" t="s">
        <v>1026</v>
      </c>
      <c r="F1717" s="1085" t="s">
        <v>1027</v>
      </c>
      <c r="G1717" s="1120" t="s">
        <v>1028</v>
      </c>
      <c r="H1717" s="801" t="s">
        <v>1868</v>
      </c>
      <c r="I1717" s="802" t="s">
        <v>1839</v>
      </c>
      <c r="J1717" s="801" t="s">
        <v>1868</v>
      </c>
      <c r="K1717" s="1128" t="s">
        <v>1957</v>
      </c>
      <c r="L1717" s="1128" t="s">
        <v>1956</v>
      </c>
      <c r="M1717" s="802" t="s">
        <v>1905</v>
      </c>
      <c r="N1717" s="1128" t="s">
        <v>1825</v>
      </c>
      <c r="O1717" s="835" t="s">
        <v>1856</v>
      </c>
    </row>
    <row r="1718" spans="1:16" s="800" customFormat="1" x14ac:dyDescent="0.25">
      <c r="B1718" s="1123"/>
      <c r="C1718" s="1086"/>
      <c r="D1718" s="1086"/>
      <c r="E1718" s="1125"/>
      <c r="F1718" s="1086"/>
      <c r="G1718" s="1121"/>
      <c r="H1718" s="803" t="s">
        <v>940</v>
      </c>
      <c r="I1718" s="803" t="s">
        <v>940</v>
      </c>
      <c r="J1718" s="803" t="s">
        <v>940</v>
      </c>
      <c r="K1718" s="1129"/>
      <c r="L1718" s="1129"/>
      <c r="M1718" s="803" t="s">
        <v>940</v>
      </c>
      <c r="N1718" s="1129"/>
      <c r="O1718" s="804"/>
    </row>
    <row r="1719" spans="1:16" s="887" customFormat="1" x14ac:dyDescent="0.25">
      <c r="A1719" s="836" t="s">
        <v>0</v>
      </c>
      <c r="B1719" s="865" t="s">
        <v>212</v>
      </c>
      <c r="C1719" s="967" t="s">
        <v>676</v>
      </c>
      <c r="D1719" s="814" t="s">
        <v>16</v>
      </c>
      <c r="E1719" s="883">
        <v>0</v>
      </c>
      <c r="F1719" s="863">
        <v>23540000</v>
      </c>
      <c r="G1719" s="866" t="s">
        <v>235</v>
      </c>
      <c r="H1719" s="922">
        <v>0</v>
      </c>
      <c r="I1719" s="922">
        <v>20000000</v>
      </c>
      <c r="J1719" s="922">
        <v>0</v>
      </c>
      <c r="K1719" s="922">
        <f>M1719-L1719</f>
        <v>0</v>
      </c>
      <c r="L1719" s="867"/>
      <c r="M1719" s="867">
        <v>0</v>
      </c>
      <c r="N1719" s="867"/>
      <c r="O1719" s="868"/>
    </row>
    <row r="1720" spans="1:16" s="887" customFormat="1" ht="105" x14ac:dyDescent="0.25">
      <c r="A1720" s="836" t="s">
        <v>0</v>
      </c>
      <c r="B1720" s="865" t="s">
        <v>455</v>
      </c>
      <c r="C1720" s="967" t="s">
        <v>213</v>
      </c>
      <c r="D1720" s="814" t="s">
        <v>16</v>
      </c>
      <c r="E1720" s="883">
        <v>0</v>
      </c>
      <c r="F1720" s="865" t="s">
        <v>354</v>
      </c>
      <c r="G1720" s="866" t="s">
        <v>235</v>
      </c>
      <c r="H1720" s="922">
        <v>1576152838</v>
      </c>
      <c r="I1720" s="922">
        <v>5500000000</v>
      </c>
      <c r="J1720" s="922">
        <v>1576152838</v>
      </c>
      <c r="K1720" s="922">
        <f t="shared" ref="K1720:K1733" si="123">M1720-L1720</f>
        <v>4500000000</v>
      </c>
      <c r="L1720" s="867"/>
      <c r="M1720" s="867">
        <v>4500000000</v>
      </c>
      <c r="N1720" s="867"/>
      <c r="O1720" s="868" t="s">
        <v>2130</v>
      </c>
    </row>
    <row r="1721" spans="1:16" s="887" customFormat="1" x14ac:dyDescent="0.25">
      <c r="A1721" s="836" t="s">
        <v>0</v>
      </c>
      <c r="B1721" s="865" t="s">
        <v>242</v>
      </c>
      <c r="C1721" s="967" t="s">
        <v>699</v>
      </c>
      <c r="D1721" s="814" t="s">
        <v>16</v>
      </c>
      <c r="E1721" s="883">
        <v>0</v>
      </c>
      <c r="F1721" s="865" t="s">
        <v>354</v>
      </c>
      <c r="G1721" s="866" t="s">
        <v>235</v>
      </c>
      <c r="H1721" s="922"/>
      <c r="I1721" s="922">
        <v>140000000</v>
      </c>
      <c r="J1721" s="922"/>
      <c r="K1721" s="922">
        <f t="shared" si="123"/>
        <v>60000000</v>
      </c>
      <c r="L1721" s="867"/>
      <c r="M1721" s="867">
        <v>60000000</v>
      </c>
      <c r="N1721" s="867"/>
      <c r="O1721" s="868" t="s">
        <v>2131</v>
      </c>
    </row>
    <row r="1722" spans="1:16" s="887" customFormat="1" x14ac:dyDescent="0.25">
      <c r="A1722" s="836" t="s">
        <v>0</v>
      </c>
      <c r="B1722" s="865" t="s">
        <v>523</v>
      </c>
      <c r="C1722" s="967" t="s">
        <v>506</v>
      </c>
      <c r="D1722" s="814" t="s">
        <v>16</v>
      </c>
      <c r="E1722" s="883">
        <v>0</v>
      </c>
      <c r="F1722" s="865" t="s">
        <v>354</v>
      </c>
      <c r="G1722" s="866" t="s">
        <v>235</v>
      </c>
      <c r="H1722" s="922"/>
      <c r="I1722" s="922">
        <v>10000000</v>
      </c>
      <c r="J1722" s="922"/>
      <c r="K1722" s="922">
        <f t="shared" si="123"/>
        <v>10000000</v>
      </c>
      <c r="L1722" s="867"/>
      <c r="M1722" s="867">
        <v>10000000</v>
      </c>
      <c r="N1722" s="867"/>
      <c r="O1722" s="868"/>
    </row>
    <row r="1723" spans="1:16" s="887" customFormat="1" x14ac:dyDescent="0.25">
      <c r="A1723" s="836" t="s">
        <v>0</v>
      </c>
      <c r="B1723" s="865" t="s">
        <v>458</v>
      </c>
      <c r="C1723" s="967" t="s">
        <v>251</v>
      </c>
      <c r="D1723" s="814" t="s">
        <v>16</v>
      </c>
      <c r="E1723" s="883">
        <v>0</v>
      </c>
      <c r="F1723" s="865" t="s">
        <v>354</v>
      </c>
      <c r="G1723" s="866" t="s">
        <v>235</v>
      </c>
      <c r="H1723" s="922"/>
      <c r="I1723" s="922">
        <v>50000000</v>
      </c>
      <c r="J1723" s="922"/>
      <c r="K1723" s="922">
        <f t="shared" si="123"/>
        <v>50000000</v>
      </c>
      <c r="L1723" s="867"/>
      <c r="M1723" s="867">
        <v>50000000</v>
      </c>
      <c r="N1723" s="867"/>
      <c r="O1723" s="868"/>
    </row>
    <row r="1724" spans="1:16" s="887" customFormat="1" ht="30" x14ac:dyDescent="0.25">
      <c r="A1724" s="836" t="s">
        <v>0</v>
      </c>
      <c r="B1724" s="865" t="s">
        <v>456</v>
      </c>
      <c r="C1724" s="967" t="s">
        <v>457</v>
      </c>
      <c r="D1724" s="814" t="s">
        <v>16</v>
      </c>
      <c r="E1724" s="883">
        <v>0</v>
      </c>
      <c r="F1724" s="865" t="s">
        <v>354</v>
      </c>
      <c r="G1724" s="866" t="s">
        <v>235</v>
      </c>
      <c r="H1724" s="922">
        <v>150000000</v>
      </c>
      <c r="I1724" s="922">
        <v>1100000000</v>
      </c>
      <c r="J1724" s="922">
        <v>150000000</v>
      </c>
      <c r="K1724" s="922">
        <f t="shared" si="123"/>
        <v>0</v>
      </c>
      <c r="L1724" s="867">
        <v>200000000</v>
      </c>
      <c r="M1724" s="867">
        <v>200000000</v>
      </c>
      <c r="N1724" s="867">
        <v>200000000</v>
      </c>
      <c r="O1724" s="868" t="s">
        <v>2132</v>
      </c>
      <c r="P1724" s="923"/>
    </row>
    <row r="1725" spans="1:16" s="887" customFormat="1" x14ac:dyDescent="0.25">
      <c r="A1725" s="836" t="s">
        <v>0</v>
      </c>
      <c r="B1725" s="865" t="s">
        <v>210</v>
      </c>
      <c r="C1725" s="967" t="s">
        <v>1405</v>
      </c>
      <c r="D1725" s="814" t="s">
        <v>16</v>
      </c>
      <c r="E1725" s="883">
        <v>0</v>
      </c>
      <c r="F1725" s="865" t="s">
        <v>27</v>
      </c>
      <c r="G1725" s="866" t="s">
        <v>235</v>
      </c>
      <c r="H1725" s="922"/>
      <c r="I1725" s="922">
        <v>200000000</v>
      </c>
      <c r="J1725" s="922"/>
      <c r="K1725" s="922">
        <f t="shared" si="123"/>
        <v>0</v>
      </c>
      <c r="L1725" s="867"/>
      <c r="M1725" s="867">
        <v>0</v>
      </c>
      <c r="N1725" s="867"/>
      <c r="O1725" s="868"/>
    </row>
    <row r="1726" spans="1:16" s="887" customFormat="1" x14ac:dyDescent="0.25">
      <c r="A1726" s="836" t="s">
        <v>0</v>
      </c>
      <c r="B1726" s="865" t="s">
        <v>240</v>
      </c>
      <c r="C1726" s="967" t="s">
        <v>763</v>
      </c>
      <c r="D1726" s="814" t="s">
        <v>16</v>
      </c>
      <c r="E1726" s="883">
        <v>0</v>
      </c>
      <c r="F1726" s="865" t="s">
        <v>27</v>
      </c>
      <c r="G1726" s="866" t="s">
        <v>235</v>
      </c>
      <c r="H1726" s="922"/>
      <c r="I1726" s="922">
        <v>1000000</v>
      </c>
      <c r="J1726" s="922"/>
      <c r="K1726" s="922">
        <f t="shared" si="123"/>
        <v>1000000</v>
      </c>
      <c r="L1726" s="867"/>
      <c r="M1726" s="867">
        <v>1000000</v>
      </c>
      <c r="N1726" s="867"/>
      <c r="O1726" s="868"/>
    </row>
    <row r="1727" spans="1:16" s="887" customFormat="1" x14ac:dyDescent="0.25">
      <c r="A1727" s="836" t="s">
        <v>0</v>
      </c>
      <c r="B1727" s="865" t="s">
        <v>522</v>
      </c>
      <c r="C1727" s="967" t="s">
        <v>241</v>
      </c>
      <c r="D1727" s="814" t="s">
        <v>16</v>
      </c>
      <c r="E1727" s="883">
        <v>0</v>
      </c>
      <c r="F1727" s="865" t="s">
        <v>27</v>
      </c>
      <c r="G1727" s="866" t="s">
        <v>235</v>
      </c>
      <c r="H1727" s="922"/>
      <c r="I1727" s="922">
        <v>30000000</v>
      </c>
      <c r="J1727" s="922"/>
      <c r="K1727" s="922">
        <f t="shared" si="123"/>
        <v>30000000</v>
      </c>
      <c r="L1727" s="867"/>
      <c r="M1727" s="867">
        <v>30000000</v>
      </c>
      <c r="N1727" s="867"/>
      <c r="O1727" s="868"/>
    </row>
    <row r="1728" spans="1:16" s="887" customFormat="1" x14ac:dyDescent="0.25">
      <c r="A1728" s="836" t="s">
        <v>0</v>
      </c>
      <c r="B1728" s="865" t="s">
        <v>206</v>
      </c>
      <c r="C1728" s="967" t="s">
        <v>1863</v>
      </c>
      <c r="D1728" s="814" t="s">
        <v>16</v>
      </c>
      <c r="E1728" s="883">
        <v>0</v>
      </c>
      <c r="F1728" s="865" t="s">
        <v>27</v>
      </c>
      <c r="G1728" s="866" t="s">
        <v>235</v>
      </c>
      <c r="H1728" s="922"/>
      <c r="I1728" s="922">
        <v>10534000</v>
      </c>
      <c r="J1728" s="922"/>
      <c r="K1728" s="922">
        <f t="shared" si="123"/>
        <v>0</v>
      </c>
      <c r="L1728" s="867"/>
      <c r="M1728" s="867">
        <v>0</v>
      </c>
      <c r="N1728" s="867"/>
      <c r="O1728" s="868"/>
    </row>
    <row r="1729" spans="1:15" s="887" customFormat="1" x14ac:dyDescent="0.25">
      <c r="A1729" s="836" t="s">
        <v>0</v>
      </c>
      <c r="B1729" s="865" t="s">
        <v>207</v>
      </c>
      <c r="C1729" s="967" t="s">
        <v>220</v>
      </c>
      <c r="D1729" s="814" t="s">
        <v>16</v>
      </c>
      <c r="E1729" s="883">
        <v>0</v>
      </c>
      <c r="F1729" s="865" t="s">
        <v>27</v>
      </c>
      <c r="G1729" s="866" t="s">
        <v>235</v>
      </c>
      <c r="H1729" s="922"/>
      <c r="I1729" s="922">
        <v>10700000</v>
      </c>
      <c r="J1729" s="922"/>
      <c r="K1729" s="922">
        <f t="shared" si="123"/>
        <v>0</v>
      </c>
      <c r="L1729" s="867"/>
      <c r="M1729" s="867">
        <v>0</v>
      </c>
      <c r="N1729" s="867"/>
      <c r="O1729" s="868"/>
    </row>
    <row r="1730" spans="1:15" s="887" customFormat="1" x14ac:dyDescent="0.25">
      <c r="A1730" s="836" t="s">
        <v>0</v>
      </c>
      <c r="B1730" s="865" t="s">
        <v>208</v>
      </c>
      <c r="C1730" s="967" t="s">
        <v>751</v>
      </c>
      <c r="D1730" s="814" t="s">
        <v>16</v>
      </c>
      <c r="E1730" s="883">
        <v>0</v>
      </c>
      <c r="F1730" s="865" t="s">
        <v>27</v>
      </c>
      <c r="G1730" s="866" t="s">
        <v>235</v>
      </c>
      <c r="H1730" s="922"/>
      <c r="I1730" s="922">
        <v>2700000</v>
      </c>
      <c r="J1730" s="922"/>
      <c r="K1730" s="922">
        <f t="shared" si="123"/>
        <v>0</v>
      </c>
      <c r="L1730" s="867"/>
      <c r="M1730" s="867">
        <v>0</v>
      </c>
      <c r="N1730" s="867"/>
      <c r="O1730" s="868"/>
    </row>
    <row r="1731" spans="1:15" s="887" customFormat="1" x14ac:dyDescent="0.25">
      <c r="A1731" s="836" t="s">
        <v>0</v>
      </c>
      <c r="B1731" s="865" t="s">
        <v>501</v>
      </c>
      <c r="C1731" s="967" t="s">
        <v>227</v>
      </c>
      <c r="D1731" s="814" t="s">
        <v>16</v>
      </c>
      <c r="E1731" s="883">
        <v>0</v>
      </c>
      <c r="F1731" s="865" t="s">
        <v>27</v>
      </c>
      <c r="G1731" s="866" t="s">
        <v>235</v>
      </c>
      <c r="H1731" s="922"/>
      <c r="I1731" s="922">
        <v>66000</v>
      </c>
      <c r="J1731" s="922"/>
      <c r="K1731" s="922">
        <f t="shared" si="123"/>
        <v>0</v>
      </c>
      <c r="L1731" s="867"/>
      <c r="M1731" s="867">
        <v>0</v>
      </c>
      <c r="N1731" s="867"/>
      <c r="O1731" s="868"/>
    </row>
    <row r="1732" spans="1:15" s="887" customFormat="1" x14ac:dyDescent="0.25">
      <c r="A1732" s="836" t="s">
        <v>0</v>
      </c>
      <c r="B1732" s="865" t="s">
        <v>469</v>
      </c>
      <c r="C1732" s="967" t="s">
        <v>162</v>
      </c>
      <c r="D1732" s="814" t="s">
        <v>16</v>
      </c>
      <c r="E1732" s="883">
        <v>0</v>
      </c>
      <c r="F1732" s="865" t="s">
        <v>354</v>
      </c>
      <c r="G1732" s="866" t="s">
        <v>235</v>
      </c>
      <c r="H1732" s="922"/>
      <c r="I1732" s="922">
        <v>3000000</v>
      </c>
      <c r="J1732" s="922"/>
      <c r="K1732" s="922">
        <f t="shared" si="123"/>
        <v>3000000</v>
      </c>
      <c r="L1732" s="867"/>
      <c r="M1732" s="867">
        <v>3000000</v>
      </c>
      <c r="N1732" s="867"/>
      <c r="O1732" s="868"/>
    </row>
    <row r="1733" spans="1:15" s="887" customFormat="1" x14ac:dyDescent="0.25">
      <c r="A1733" s="836" t="s">
        <v>0</v>
      </c>
      <c r="B1733" s="865" t="s">
        <v>467</v>
      </c>
      <c r="C1733" s="967" t="s">
        <v>163</v>
      </c>
      <c r="D1733" s="814" t="s">
        <v>16</v>
      </c>
      <c r="E1733" s="883">
        <v>0</v>
      </c>
      <c r="F1733" s="865" t="s">
        <v>354</v>
      </c>
      <c r="G1733" s="866" t="s">
        <v>235</v>
      </c>
      <c r="H1733" s="922"/>
      <c r="I1733" s="922">
        <v>2000000</v>
      </c>
      <c r="J1733" s="922"/>
      <c r="K1733" s="922">
        <f t="shared" si="123"/>
        <v>2000000</v>
      </c>
      <c r="L1733" s="867"/>
      <c r="M1733" s="867">
        <v>2000000</v>
      </c>
      <c r="N1733" s="867"/>
      <c r="O1733" s="868"/>
    </row>
    <row r="1734" spans="1:15" s="887" customFormat="1" x14ac:dyDescent="0.25">
      <c r="A1734" s="836" t="s">
        <v>0</v>
      </c>
      <c r="B1734" s="869"/>
      <c r="C1734" s="1042" t="s">
        <v>26</v>
      </c>
      <c r="D1734" s="869"/>
      <c r="E1734" s="870"/>
      <c r="F1734" s="869"/>
      <c r="G1734" s="871"/>
      <c r="H1734" s="965">
        <f t="shared" ref="H1734:N1734" si="124">SUM(H1719:H1733)</f>
        <v>1726152838</v>
      </c>
      <c r="I1734" s="965">
        <f t="shared" si="124"/>
        <v>7080000000</v>
      </c>
      <c r="J1734" s="965">
        <f t="shared" si="124"/>
        <v>1726152838</v>
      </c>
      <c r="K1734" s="965">
        <f t="shared" si="124"/>
        <v>4656000000</v>
      </c>
      <c r="L1734" s="965">
        <f t="shared" si="124"/>
        <v>200000000</v>
      </c>
      <c r="M1734" s="965">
        <f t="shared" si="124"/>
        <v>4856000000</v>
      </c>
      <c r="N1734" s="965">
        <f t="shared" si="124"/>
        <v>200000000</v>
      </c>
      <c r="O1734" s="996"/>
    </row>
    <row r="1735" spans="1:15" s="887" customFormat="1" x14ac:dyDescent="0.25">
      <c r="A1735" s="836"/>
      <c r="B1735" s="875"/>
      <c r="C1735" s="1043"/>
      <c r="D1735" s="875"/>
      <c r="E1735" s="877"/>
      <c r="F1735" s="875"/>
      <c r="G1735" s="878"/>
      <c r="H1735" s="894"/>
      <c r="I1735" s="894"/>
      <c r="J1735" s="894"/>
      <c r="K1735" s="894"/>
      <c r="L1735" s="894"/>
      <c r="M1735" s="894"/>
      <c r="N1735" s="894"/>
      <c r="O1735" s="997"/>
    </row>
    <row r="1736" spans="1:15" s="887" customFormat="1" x14ac:dyDescent="0.25">
      <c r="A1736" s="836"/>
      <c r="B1736" s="875"/>
      <c r="C1736" s="1043"/>
      <c r="D1736" s="875"/>
      <c r="E1736" s="877"/>
      <c r="F1736" s="875"/>
      <c r="G1736" s="878"/>
      <c r="H1736" s="894"/>
      <c r="I1736" s="894"/>
      <c r="J1736" s="894"/>
      <c r="K1736" s="894"/>
      <c r="L1736" s="894"/>
      <c r="M1736" s="894"/>
      <c r="N1736" s="894"/>
      <c r="O1736" s="997"/>
    </row>
    <row r="1737" spans="1:15" x14ac:dyDescent="0.25">
      <c r="B1737" s="1127" t="s">
        <v>1396</v>
      </c>
      <c r="C1737" s="1127"/>
      <c r="D1737" s="1127"/>
      <c r="E1737" s="1127"/>
      <c r="F1737" s="1127"/>
      <c r="G1737" s="1127"/>
      <c r="H1737" s="1127"/>
      <c r="I1737" s="1127"/>
      <c r="J1737" s="1127"/>
      <c r="K1737" s="1127"/>
      <c r="L1737" s="1127"/>
      <c r="M1737" s="1127"/>
      <c r="N1737" s="1127"/>
      <c r="O1737" s="1127"/>
    </row>
    <row r="1738" spans="1:15" x14ac:dyDescent="0.25">
      <c r="B1738" s="854" t="s">
        <v>1844</v>
      </c>
      <c r="C1738" s="1041"/>
      <c r="D1738" s="855"/>
      <c r="E1738" s="855"/>
      <c r="F1738" s="855"/>
      <c r="G1738" s="855"/>
      <c r="H1738" s="856"/>
      <c r="I1738" s="856"/>
      <c r="J1738" s="856"/>
      <c r="K1738" s="856"/>
      <c r="L1738" s="856"/>
      <c r="M1738" s="856"/>
      <c r="N1738" s="856"/>
      <c r="O1738" s="857"/>
    </row>
    <row r="1739" spans="1:15" s="800" customFormat="1" ht="45" x14ac:dyDescent="0.25">
      <c r="B1739" s="1122" t="s">
        <v>971</v>
      </c>
      <c r="C1739" s="1085" t="s">
        <v>939</v>
      </c>
      <c r="D1739" s="1085" t="s">
        <v>1025</v>
      </c>
      <c r="E1739" s="1124" t="s">
        <v>1026</v>
      </c>
      <c r="F1739" s="1085" t="s">
        <v>1027</v>
      </c>
      <c r="G1739" s="1120" t="s">
        <v>1028</v>
      </c>
      <c r="H1739" s="801" t="s">
        <v>1868</v>
      </c>
      <c r="I1739" s="802" t="s">
        <v>1839</v>
      </c>
      <c r="J1739" s="801" t="s">
        <v>1868</v>
      </c>
      <c r="K1739" s="1128" t="s">
        <v>1957</v>
      </c>
      <c r="L1739" s="1128" t="s">
        <v>1956</v>
      </c>
      <c r="M1739" s="802" t="s">
        <v>1905</v>
      </c>
      <c r="N1739" s="1128" t="s">
        <v>1825</v>
      </c>
      <c r="O1739" s="835" t="s">
        <v>1856</v>
      </c>
    </row>
    <row r="1740" spans="1:15" s="800" customFormat="1" x14ac:dyDescent="0.25">
      <c r="B1740" s="1123"/>
      <c r="C1740" s="1086"/>
      <c r="D1740" s="1086"/>
      <c r="E1740" s="1125"/>
      <c r="F1740" s="1086"/>
      <c r="G1740" s="1121"/>
      <c r="H1740" s="803" t="s">
        <v>940</v>
      </c>
      <c r="I1740" s="803" t="s">
        <v>940</v>
      </c>
      <c r="J1740" s="803" t="s">
        <v>940</v>
      </c>
      <c r="K1740" s="1129"/>
      <c r="L1740" s="1129"/>
      <c r="M1740" s="803" t="s">
        <v>940</v>
      </c>
      <c r="N1740" s="1129"/>
      <c r="O1740" s="804"/>
    </row>
    <row r="1741" spans="1:15" x14ac:dyDescent="0.25">
      <c r="A1741" s="836" t="s">
        <v>1845</v>
      </c>
      <c r="B1741" s="998" t="s">
        <v>2</v>
      </c>
      <c r="C1741" s="1048" t="s">
        <v>60</v>
      </c>
      <c r="D1741" s="973" t="s">
        <v>16</v>
      </c>
      <c r="E1741" s="974">
        <v>0</v>
      </c>
      <c r="F1741" s="998">
        <v>23540000</v>
      </c>
      <c r="G1741" s="999" t="s">
        <v>266</v>
      </c>
      <c r="H1741" s="1000"/>
      <c r="I1741" s="1000"/>
      <c r="J1741" s="1000"/>
      <c r="K1741" s="922">
        <f t="shared" ref="K1741:K1745" si="125">M1741-L1741</f>
        <v>1225000</v>
      </c>
      <c r="L1741" s="989"/>
      <c r="M1741" s="989">
        <v>1225000</v>
      </c>
      <c r="N1741" s="989"/>
      <c r="O1741" s="976"/>
    </row>
    <row r="1742" spans="1:15" x14ac:dyDescent="0.25">
      <c r="A1742" s="836" t="s">
        <v>1845</v>
      </c>
      <c r="B1742" s="806" t="s">
        <v>3</v>
      </c>
      <c r="C1742" s="1039" t="s">
        <v>4</v>
      </c>
      <c r="D1742" s="814" t="s">
        <v>16</v>
      </c>
      <c r="E1742" s="945">
        <v>0</v>
      </c>
      <c r="F1742" s="806">
        <v>23510200</v>
      </c>
      <c r="G1742" s="809" t="s">
        <v>266</v>
      </c>
      <c r="H1742" s="1001"/>
      <c r="I1742" s="1001"/>
      <c r="J1742" s="1001"/>
      <c r="K1742" s="922">
        <f t="shared" si="125"/>
        <v>1500000</v>
      </c>
      <c r="L1742" s="815"/>
      <c r="M1742" s="815">
        <v>1500000</v>
      </c>
      <c r="N1742" s="815"/>
      <c r="O1742" s="811"/>
    </row>
    <row r="1743" spans="1:15" x14ac:dyDescent="0.25">
      <c r="A1743" s="836" t="s">
        <v>1845</v>
      </c>
      <c r="B1743" s="806" t="s">
        <v>11</v>
      </c>
      <c r="C1743" s="1039" t="s">
        <v>12</v>
      </c>
      <c r="D1743" s="814" t="s">
        <v>16</v>
      </c>
      <c r="E1743" s="945">
        <v>0</v>
      </c>
      <c r="F1743" s="806">
        <v>23540000</v>
      </c>
      <c r="G1743" s="809" t="s">
        <v>266</v>
      </c>
      <c r="H1743" s="1001"/>
      <c r="I1743" s="1001"/>
      <c r="J1743" s="1001"/>
      <c r="K1743" s="922">
        <f t="shared" si="125"/>
        <v>5000000</v>
      </c>
      <c r="L1743" s="815"/>
      <c r="M1743" s="815">
        <v>5000000</v>
      </c>
      <c r="N1743" s="815"/>
      <c r="O1743" s="811"/>
    </row>
    <row r="1744" spans="1:15" s="887" customFormat="1" x14ac:dyDescent="0.25">
      <c r="A1744" s="836" t="s">
        <v>1845</v>
      </c>
      <c r="B1744" s="806" t="s">
        <v>19</v>
      </c>
      <c r="C1744" s="1039" t="s">
        <v>20</v>
      </c>
      <c r="D1744" s="814" t="s">
        <v>16</v>
      </c>
      <c r="E1744" s="945">
        <v>0</v>
      </c>
      <c r="F1744" s="806">
        <v>23540000</v>
      </c>
      <c r="G1744" s="809" t="s">
        <v>266</v>
      </c>
      <c r="H1744" s="1001"/>
      <c r="I1744" s="1001"/>
      <c r="J1744" s="1001"/>
      <c r="K1744" s="922">
        <f t="shared" si="125"/>
        <v>25000</v>
      </c>
      <c r="L1744" s="815"/>
      <c r="M1744" s="815">
        <v>25000</v>
      </c>
      <c r="N1744" s="815"/>
      <c r="O1744" s="811"/>
    </row>
    <row r="1745" spans="1:15" s="887" customFormat="1" x14ac:dyDescent="0.25">
      <c r="A1745" s="836" t="s">
        <v>1845</v>
      </c>
      <c r="B1745" s="806" t="s">
        <v>37</v>
      </c>
      <c r="C1745" s="1039" t="s">
        <v>38</v>
      </c>
      <c r="D1745" s="814" t="s">
        <v>16</v>
      </c>
      <c r="E1745" s="945">
        <v>0</v>
      </c>
      <c r="F1745" s="806">
        <v>23540000</v>
      </c>
      <c r="G1745" s="809" t="s">
        <v>266</v>
      </c>
      <c r="H1745" s="1001"/>
      <c r="I1745" s="1001"/>
      <c r="J1745" s="1001"/>
      <c r="K1745" s="922">
        <f t="shared" si="125"/>
        <v>250000</v>
      </c>
      <c r="L1745" s="815"/>
      <c r="M1745" s="815">
        <v>250000</v>
      </c>
      <c r="N1745" s="815"/>
      <c r="O1745" s="811"/>
    </row>
    <row r="1746" spans="1:15" s="887" customFormat="1" x14ac:dyDescent="0.25">
      <c r="A1746" s="836" t="s">
        <v>1845</v>
      </c>
      <c r="B1746" s="929"/>
      <c r="C1746" s="968" t="s">
        <v>312</v>
      </c>
      <c r="D1746" s="869"/>
      <c r="E1746" s="870"/>
      <c r="F1746" s="869"/>
      <c r="G1746" s="871"/>
      <c r="H1746" s="1002"/>
      <c r="I1746" s="1002"/>
      <c r="J1746" s="1002"/>
      <c r="K1746" s="965">
        <f>SUM(K1741:K1745)</f>
        <v>8000000</v>
      </c>
      <c r="L1746" s="872"/>
      <c r="M1746" s="872">
        <f t="shared" ref="M1746:O1746" si="126">SUM(M1741:M1745)</f>
        <v>8000000</v>
      </c>
      <c r="N1746" s="872"/>
      <c r="O1746" s="884">
        <f t="shared" si="126"/>
        <v>0</v>
      </c>
    </row>
    <row r="1747" spans="1:15" s="887" customFormat="1" x14ac:dyDescent="0.25">
      <c r="B1747" s="931"/>
      <c r="C1747" s="953"/>
      <c r="D1747" s="875"/>
      <c r="E1747" s="877"/>
      <c r="F1747" s="875"/>
      <c r="G1747" s="878"/>
      <c r="H1747" s="902"/>
      <c r="I1747" s="902"/>
      <c r="J1747" s="902"/>
      <c r="K1747" s="902"/>
      <c r="L1747" s="879"/>
      <c r="M1747" s="879"/>
      <c r="N1747" s="879"/>
      <c r="O1747" s="880"/>
    </row>
    <row r="1748" spans="1:15" s="887" customFormat="1" x14ac:dyDescent="0.25">
      <c r="B1748" s="931"/>
      <c r="C1748" s="953"/>
      <c r="D1748" s="875"/>
      <c r="E1748" s="877"/>
      <c r="F1748" s="875"/>
      <c r="G1748" s="878"/>
      <c r="H1748" s="902"/>
      <c r="I1748" s="902"/>
      <c r="J1748" s="902"/>
      <c r="K1748" s="902"/>
      <c r="L1748" s="879"/>
      <c r="M1748" s="879"/>
      <c r="N1748" s="879"/>
      <c r="O1748" s="880"/>
    </row>
    <row r="1749" spans="1:15" x14ac:dyDescent="0.25">
      <c r="B1749" s="1127" t="s">
        <v>1397</v>
      </c>
      <c r="C1749" s="1127"/>
      <c r="D1749" s="1127"/>
      <c r="E1749" s="1127"/>
      <c r="F1749" s="1127"/>
      <c r="G1749" s="1127"/>
      <c r="H1749" s="1127"/>
      <c r="I1749" s="1127"/>
      <c r="J1749" s="1127"/>
      <c r="K1749" s="1127"/>
      <c r="L1749" s="1127"/>
      <c r="M1749" s="1127"/>
      <c r="N1749" s="1127"/>
      <c r="O1749" s="1127"/>
    </row>
    <row r="1750" spans="1:15" x14ac:dyDescent="0.25">
      <c r="B1750" s="854" t="s">
        <v>1844</v>
      </c>
      <c r="C1750" s="1041"/>
      <c r="D1750" s="855"/>
      <c r="E1750" s="855"/>
      <c r="F1750" s="855"/>
      <c r="G1750" s="855"/>
      <c r="H1750" s="856"/>
      <c r="I1750" s="856"/>
      <c r="J1750" s="856"/>
      <c r="K1750" s="856"/>
      <c r="L1750" s="856"/>
      <c r="M1750" s="856"/>
      <c r="N1750" s="856"/>
      <c r="O1750" s="857"/>
    </row>
    <row r="1751" spans="1:15" s="800" customFormat="1" ht="45" x14ac:dyDescent="0.25">
      <c r="B1751" s="1122" t="s">
        <v>971</v>
      </c>
      <c r="C1751" s="1085" t="s">
        <v>939</v>
      </c>
      <c r="D1751" s="1085" t="s">
        <v>1025</v>
      </c>
      <c r="E1751" s="1124" t="s">
        <v>1026</v>
      </c>
      <c r="F1751" s="1085" t="s">
        <v>1027</v>
      </c>
      <c r="G1751" s="1120" t="s">
        <v>1028</v>
      </c>
      <c r="H1751" s="801" t="s">
        <v>1868</v>
      </c>
      <c r="I1751" s="802" t="s">
        <v>1839</v>
      </c>
      <c r="J1751" s="801" t="s">
        <v>1868</v>
      </c>
      <c r="K1751" s="1128" t="s">
        <v>1957</v>
      </c>
      <c r="L1751" s="1128" t="s">
        <v>1956</v>
      </c>
      <c r="M1751" s="802" t="s">
        <v>1905</v>
      </c>
      <c r="N1751" s="1128" t="s">
        <v>1825</v>
      </c>
      <c r="O1751" s="835" t="s">
        <v>1856</v>
      </c>
    </row>
    <row r="1752" spans="1:15" s="800" customFormat="1" x14ac:dyDescent="0.25">
      <c r="B1752" s="1123"/>
      <c r="C1752" s="1086"/>
      <c r="D1752" s="1086"/>
      <c r="E1752" s="1125"/>
      <c r="F1752" s="1086"/>
      <c r="G1752" s="1121"/>
      <c r="H1752" s="803" t="s">
        <v>940</v>
      </c>
      <c r="I1752" s="803" t="s">
        <v>940</v>
      </c>
      <c r="J1752" s="803" t="s">
        <v>940</v>
      </c>
      <c r="K1752" s="1129"/>
      <c r="L1752" s="1129"/>
      <c r="M1752" s="803" t="s">
        <v>940</v>
      </c>
      <c r="N1752" s="1129"/>
      <c r="O1752" s="804"/>
    </row>
    <row r="1753" spans="1:15" x14ac:dyDescent="0.25">
      <c r="A1753" s="836" t="s">
        <v>1845</v>
      </c>
      <c r="B1753" s="865" t="s">
        <v>456</v>
      </c>
      <c r="C1753" s="1048" t="s">
        <v>457</v>
      </c>
      <c r="D1753" s="973" t="s">
        <v>16</v>
      </c>
      <c r="E1753" s="974">
        <v>0</v>
      </c>
      <c r="F1753" s="998">
        <v>23540000</v>
      </c>
      <c r="G1753" s="866" t="s">
        <v>235</v>
      </c>
      <c r="H1753" s="1000"/>
      <c r="I1753" s="1000">
        <v>0</v>
      </c>
      <c r="J1753" s="1000"/>
      <c r="K1753" s="922">
        <f t="shared" ref="K1753" si="127">M1753-L1753</f>
        <v>150000000</v>
      </c>
      <c r="L1753" s="989"/>
      <c r="M1753" s="989">
        <v>150000000</v>
      </c>
      <c r="N1753" s="989"/>
      <c r="O1753" s="976"/>
    </row>
    <row r="1754" spans="1:15" x14ac:dyDescent="0.25">
      <c r="A1754" s="836" t="s">
        <v>1845</v>
      </c>
      <c r="B1754" s="838"/>
      <c r="C1754" s="1042" t="s">
        <v>26</v>
      </c>
      <c r="D1754" s="839"/>
      <c r="E1754" s="840"/>
      <c r="F1754" s="838"/>
      <c r="G1754" s="895"/>
      <c r="H1754" s="1003"/>
      <c r="I1754" s="1003"/>
      <c r="J1754" s="1003"/>
      <c r="K1754" s="969">
        <f>SUM(K1753)</f>
        <v>150000000</v>
      </c>
      <c r="L1754" s="821"/>
      <c r="M1754" s="821">
        <f>SUM(M1753)</f>
        <v>150000000</v>
      </c>
      <c r="N1754" s="821"/>
      <c r="O1754" s="861"/>
    </row>
    <row r="1755" spans="1:15" s="887" customFormat="1" x14ac:dyDescent="0.25">
      <c r="B1755" s="931"/>
      <c r="C1755" s="953"/>
      <c r="D1755" s="875"/>
      <c r="E1755" s="877"/>
      <c r="F1755" s="875"/>
      <c r="G1755" s="878"/>
      <c r="H1755" s="902"/>
      <c r="I1755" s="902"/>
      <c r="J1755" s="902"/>
      <c r="K1755" s="902"/>
      <c r="L1755" s="879"/>
      <c r="M1755" s="879"/>
      <c r="N1755" s="879"/>
      <c r="O1755" s="880"/>
    </row>
    <row r="1756" spans="1:15" s="887" customFormat="1" x14ac:dyDescent="0.25">
      <c r="B1756" s="931"/>
      <c r="C1756" s="953"/>
      <c r="D1756" s="875"/>
      <c r="E1756" s="877"/>
      <c r="F1756" s="875"/>
      <c r="G1756" s="878"/>
      <c r="H1756" s="902"/>
      <c r="I1756" s="902"/>
      <c r="J1756" s="902"/>
      <c r="K1756" s="902"/>
      <c r="L1756" s="879"/>
      <c r="M1756" s="879"/>
      <c r="N1756" s="879"/>
      <c r="O1756" s="880"/>
    </row>
    <row r="1757" spans="1:15" x14ac:dyDescent="0.25">
      <c r="B1757" s="1127" t="s">
        <v>1396</v>
      </c>
      <c r="C1757" s="1127"/>
      <c r="D1757" s="1127"/>
      <c r="E1757" s="1127"/>
      <c r="F1757" s="1127"/>
      <c r="G1757" s="1127"/>
      <c r="H1757" s="1127"/>
      <c r="I1757" s="1127"/>
      <c r="J1757" s="1127"/>
      <c r="K1757" s="1127"/>
      <c r="L1757" s="1127"/>
      <c r="M1757" s="1127"/>
      <c r="N1757" s="1127"/>
      <c r="O1757" s="1127"/>
    </row>
    <row r="1758" spans="1:15" x14ac:dyDescent="0.25">
      <c r="B1758" s="854" t="s">
        <v>1616</v>
      </c>
      <c r="C1758" s="1041"/>
      <c r="D1758" s="855"/>
      <c r="E1758" s="855"/>
      <c r="F1758" s="855"/>
      <c r="G1758" s="855"/>
      <c r="H1758" s="856"/>
      <c r="I1758" s="856"/>
      <c r="J1758" s="856"/>
      <c r="K1758" s="856"/>
      <c r="L1758" s="856"/>
      <c r="M1758" s="856"/>
      <c r="N1758" s="856"/>
      <c r="O1758" s="857"/>
    </row>
    <row r="1759" spans="1:15" s="800" customFormat="1" ht="45" x14ac:dyDescent="0.25">
      <c r="B1759" s="1122" t="s">
        <v>971</v>
      </c>
      <c r="C1759" s="1085" t="s">
        <v>939</v>
      </c>
      <c r="D1759" s="1085" t="s">
        <v>1025</v>
      </c>
      <c r="E1759" s="1124" t="s">
        <v>1026</v>
      </c>
      <c r="F1759" s="1085" t="s">
        <v>1027</v>
      </c>
      <c r="G1759" s="1120" t="s">
        <v>1028</v>
      </c>
      <c r="H1759" s="801" t="s">
        <v>1868</v>
      </c>
      <c r="I1759" s="802" t="s">
        <v>1839</v>
      </c>
      <c r="J1759" s="801" t="s">
        <v>1868</v>
      </c>
      <c r="K1759" s="1128" t="s">
        <v>1957</v>
      </c>
      <c r="L1759" s="1128" t="s">
        <v>1956</v>
      </c>
      <c r="M1759" s="802" t="s">
        <v>1905</v>
      </c>
      <c r="N1759" s="1128" t="s">
        <v>1825</v>
      </c>
      <c r="O1759" s="835" t="s">
        <v>1856</v>
      </c>
    </row>
    <row r="1760" spans="1:15" s="800" customFormat="1" x14ac:dyDescent="0.25">
      <c r="B1760" s="1123"/>
      <c r="C1760" s="1086"/>
      <c r="D1760" s="1086"/>
      <c r="E1760" s="1125"/>
      <c r="F1760" s="1086"/>
      <c r="G1760" s="1121"/>
      <c r="H1760" s="803" t="s">
        <v>940</v>
      </c>
      <c r="I1760" s="803" t="s">
        <v>940</v>
      </c>
      <c r="J1760" s="803" t="s">
        <v>940</v>
      </c>
      <c r="K1760" s="1129"/>
      <c r="L1760" s="1129"/>
      <c r="M1760" s="803" t="s">
        <v>940</v>
      </c>
      <c r="N1760" s="1129"/>
      <c r="O1760" s="804"/>
    </row>
    <row r="1761" spans="1:15" x14ac:dyDescent="0.25">
      <c r="A1761" s="836" t="s">
        <v>395</v>
      </c>
      <c r="B1761" s="806" t="s">
        <v>24</v>
      </c>
      <c r="C1761" s="966" t="s">
        <v>290</v>
      </c>
      <c r="D1761" s="807" t="s">
        <v>1</v>
      </c>
      <c r="E1761" s="945">
        <v>0</v>
      </c>
      <c r="F1761" s="806" t="s">
        <v>27</v>
      </c>
      <c r="G1761" s="809" t="s">
        <v>266</v>
      </c>
      <c r="H1761" s="810">
        <v>38871709</v>
      </c>
      <c r="I1761" s="810">
        <v>110899600</v>
      </c>
      <c r="J1761" s="810">
        <v>38871709</v>
      </c>
      <c r="K1761" s="1004">
        <f t="shared" ref="K1761" si="128">M1761-L1761</f>
        <v>110899600</v>
      </c>
      <c r="L1761" s="810"/>
      <c r="M1761" s="810">
        <v>110899600</v>
      </c>
      <c r="N1761" s="810"/>
      <c r="O1761" s="885"/>
    </row>
    <row r="1762" spans="1:15" x14ac:dyDescent="0.25">
      <c r="A1762" s="836" t="s">
        <v>395</v>
      </c>
      <c r="B1762" s="806" t="s">
        <v>2</v>
      </c>
      <c r="C1762" s="1039" t="s">
        <v>60</v>
      </c>
      <c r="D1762" s="814" t="s">
        <v>21</v>
      </c>
      <c r="E1762" s="945">
        <v>0</v>
      </c>
      <c r="F1762" s="806" t="s">
        <v>27</v>
      </c>
      <c r="G1762" s="809" t="s">
        <v>266</v>
      </c>
      <c r="H1762" s="815">
        <v>1500000</v>
      </c>
      <c r="I1762" s="815">
        <v>9000000</v>
      </c>
      <c r="J1762" s="815">
        <v>1500000</v>
      </c>
      <c r="K1762" s="815">
        <f>M1762-L1762</f>
        <v>8250000</v>
      </c>
      <c r="L1762" s="815"/>
      <c r="M1762" s="815">
        <f>7000000+1250000</f>
        <v>8250000</v>
      </c>
      <c r="N1762" s="815"/>
      <c r="O1762" s="811"/>
    </row>
    <row r="1763" spans="1:15" x14ac:dyDescent="0.25">
      <c r="A1763" s="836" t="s">
        <v>395</v>
      </c>
      <c r="B1763" s="806" t="s">
        <v>85</v>
      </c>
      <c r="C1763" s="1039" t="s">
        <v>86</v>
      </c>
      <c r="D1763" s="814" t="s">
        <v>21</v>
      </c>
      <c r="E1763" s="945">
        <v>0</v>
      </c>
      <c r="F1763" s="806" t="s">
        <v>27</v>
      </c>
      <c r="G1763" s="809" t="s">
        <v>266</v>
      </c>
      <c r="H1763" s="815">
        <v>100000</v>
      </c>
      <c r="I1763" s="815">
        <v>300000</v>
      </c>
      <c r="J1763" s="815">
        <v>100000</v>
      </c>
      <c r="K1763" s="815">
        <f t="shared" ref="K1763:K1777" si="129">M1763-L1763</f>
        <v>300000</v>
      </c>
      <c r="L1763" s="815"/>
      <c r="M1763" s="815">
        <v>300000</v>
      </c>
      <c r="N1763" s="815"/>
      <c r="O1763" s="811"/>
    </row>
    <row r="1764" spans="1:15" x14ac:dyDescent="0.25">
      <c r="A1764" s="836" t="s">
        <v>395</v>
      </c>
      <c r="B1764" s="806" t="s">
        <v>97</v>
      </c>
      <c r="C1764" s="1039" t="s">
        <v>98</v>
      </c>
      <c r="D1764" s="814" t="s">
        <v>21</v>
      </c>
      <c r="E1764" s="945">
        <v>0</v>
      </c>
      <c r="F1764" s="806" t="s">
        <v>27</v>
      </c>
      <c r="G1764" s="809" t="s">
        <v>266</v>
      </c>
      <c r="H1764" s="815">
        <v>50000</v>
      </c>
      <c r="I1764" s="815">
        <v>200000</v>
      </c>
      <c r="J1764" s="815">
        <v>50000</v>
      </c>
      <c r="K1764" s="815">
        <f t="shared" si="129"/>
        <v>200000</v>
      </c>
      <c r="L1764" s="815"/>
      <c r="M1764" s="815">
        <v>200000</v>
      </c>
      <c r="N1764" s="815"/>
      <c r="O1764" s="811"/>
    </row>
    <row r="1765" spans="1:15" x14ac:dyDescent="0.25">
      <c r="A1765" s="836" t="s">
        <v>395</v>
      </c>
      <c r="B1765" s="806" t="s">
        <v>52</v>
      </c>
      <c r="C1765" s="1039" t="s">
        <v>53</v>
      </c>
      <c r="D1765" s="814" t="s">
        <v>21</v>
      </c>
      <c r="E1765" s="945">
        <v>0</v>
      </c>
      <c r="F1765" s="806" t="s">
        <v>27</v>
      </c>
      <c r="G1765" s="809" t="s">
        <v>266</v>
      </c>
      <c r="H1765" s="815">
        <v>1000000</v>
      </c>
      <c r="I1765" s="815">
        <v>12000000</v>
      </c>
      <c r="J1765" s="815">
        <v>1000000</v>
      </c>
      <c r="K1765" s="815">
        <f t="shared" si="129"/>
        <v>15000000</v>
      </c>
      <c r="L1765" s="815"/>
      <c r="M1765" s="815">
        <v>15000000</v>
      </c>
      <c r="N1765" s="815"/>
      <c r="O1765" s="811"/>
    </row>
    <row r="1766" spans="1:15" x14ac:dyDescent="0.25">
      <c r="A1766" s="836" t="s">
        <v>395</v>
      </c>
      <c r="B1766" s="806" t="s">
        <v>32</v>
      </c>
      <c r="C1766" s="1039" t="s">
        <v>33</v>
      </c>
      <c r="D1766" s="814" t="s">
        <v>21</v>
      </c>
      <c r="E1766" s="945">
        <v>0</v>
      </c>
      <c r="F1766" s="806" t="s">
        <v>27</v>
      </c>
      <c r="G1766" s="809" t="s">
        <v>266</v>
      </c>
      <c r="H1766" s="815">
        <v>400000</v>
      </c>
      <c r="I1766" s="815">
        <v>1400000</v>
      </c>
      <c r="J1766" s="815">
        <v>400000</v>
      </c>
      <c r="K1766" s="815">
        <f t="shared" si="129"/>
        <v>2000000</v>
      </c>
      <c r="L1766" s="815"/>
      <c r="M1766" s="815">
        <v>2000000</v>
      </c>
      <c r="N1766" s="815"/>
      <c r="O1766" s="811"/>
    </row>
    <row r="1767" spans="1:15" x14ac:dyDescent="0.25">
      <c r="A1767" s="836" t="s">
        <v>395</v>
      </c>
      <c r="B1767" s="806" t="s">
        <v>61</v>
      </c>
      <c r="C1767" s="1039" t="s">
        <v>75</v>
      </c>
      <c r="D1767" s="814" t="s">
        <v>21</v>
      </c>
      <c r="E1767" s="945">
        <v>0</v>
      </c>
      <c r="F1767" s="806" t="s">
        <v>27</v>
      </c>
      <c r="G1767" s="809" t="s">
        <v>266</v>
      </c>
      <c r="H1767" s="815">
        <v>100000</v>
      </c>
      <c r="I1767" s="815">
        <v>300000</v>
      </c>
      <c r="J1767" s="815">
        <v>100000</v>
      </c>
      <c r="K1767" s="815">
        <f t="shared" si="129"/>
        <v>400000</v>
      </c>
      <c r="L1767" s="815"/>
      <c r="M1767" s="815">
        <v>400000</v>
      </c>
      <c r="N1767" s="815"/>
      <c r="O1767" s="811"/>
    </row>
    <row r="1768" spans="1:15" x14ac:dyDescent="0.25">
      <c r="A1768" s="836" t="s">
        <v>395</v>
      </c>
      <c r="B1768" s="806" t="s">
        <v>34</v>
      </c>
      <c r="C1768" s="1039" t="s">
        <v>761</v>
      </c>
      <c r="D1768" s="814" t="s">
        <v>21</v>
      </c>
      <c r="E1768" s="945">
        <v>0</v>
      </c>
      <c r="F1768" s="806" t="s">
        <v>27</v>
      </c>
      <c r="G1768" s="809" t="s">
        <v>266</v>
      </c>
      <c r="H1768" s="815">
        <v>300000</v>
      </c>
      <c r="I1768" s="815">
        <v>1300000</v>
      </c>
      <c r="J1768" s="815">
        <v>300000</v>
      </c>
      <c r="K1768" s="815">
        <f t="shared" si="129"/>
        <v>1600000</v>
      </c>
      <c r="L1768" s="815"/>
      <c r="M1768" s="815">
        <v>1600000</v>
      </c>
      <c r="N1768" s="815"/>
      <c r="O1768" s="811"/>
    </row>
    <row r="1769" spans="1:15" x14ac:dyDescent="0.25">
      <c r="A1769" s="836" t="s">
        <v>395</v>
      </c>
      <c r="B1769" s="806" t="s">
        <v>9</v>
      </c>
      <c r="C1769" s="1039" t="s">
        <v>10</v>
      </c>
      <c r="D1769" s="814" t="s">
        <v>21</v>
      </c>
      <c r="E1769" s="945">
        <v>0</v>
      </c>
      <c r="F1769" s="806" t="s">
        <v>27</v>
      </c>
      <c r="G1769" s="809" t="s">
        <v>266</v>
      </c>
      <c r="H1769" s="815">
        <v>50000</v>
      </c>
      <c r="I1769" s="815">
        <v>400000</v>
      </c>
      <c r="J1769" s="815">
        <v>50000</v>
      </c>
      <c r="K1769" s="815">
        <f t="shared" si="129"/>
        <v>400000</v>
      </c>
      <c r="L1769" s="815"/>
      <c r="M1769" s="815">
        <v>400000</v>
      </c>
      <c r="N1769" s="815"/>
      <c r="O1769" s="811"/>
    </row>
    <row r="1770" spans="1:15" x14ac:dyDescent="0.25">
      <c r="A1770" s="836" t="s">
        <v>395</v>
      </c>
      <c r="B1770" s="806" t="s">
        <v>11</v>
      </c>
      <c r="C1770" s="1039" t="s">
        <v>12</v>
      </c>
      <c r="D1770" s="814" t="s">
        <v>21</v>
      </c>
      <c r="E1770" s="945">
        <v>0</v>
      </c>
      <c r="F1770" s="806" t="s">
        <v>27</v>
      </c>
      <c r="G1770" s="809" t="s">
        <v>266</v>
      </c>
      <c r="H1770" s="815">
        <v>4500000</v>
      </c>
      <c r="I1770" s="815">
        <v>36000000</v>
      </c>
      <c r="J1770" s="815">
        <v>4500000</v>
      </c>
      <c r="K1770" s="815">
        <f t="shared" si="129"/>
        <v>28250000</v>
      </c>
      <c r="L1770" s="815"/>
      <c r="M1770" s="815">
        <v>28250000</v>
      </c>
      <c r="N1770" s="815"/>
      <c r="O1770" s="811"/>
    </row>
    <row r="1771" spans="1:15" x14ac:dyDescent="0.25">
      <c r="A1771" s="836" t="s">
        <v>395</v>
      </c>
      <c r="B1771" s="806" t="s">
        <v>13</v>
      </c>
      <c r="C1771" s="1039" t="s">
        <v>14</v>
      </c>
      <c r="D1771" s="814" t="s">
        <v>21</v>
      </c>
      <c r="E1771" s="945">
        <v>0</v>
      </c>
      <c r="F1771" s="806" t="s">
        <v>27</v>
      </c>
      <c r="G1771" s="809" t="s">
        <v>266</v>
      </c>
      <c r="H1771" s="815"/>
      <c r="I1771" s="815">
        <v>16000000</v>
      </c>
      <c r="J1771" s="815"/>
      <c r="K1771" s="815">
        <f t="shared" si="129"/>
        <v>28000000</v>
      </c>
      <c r="L1771" s="815"/>
      <c r="M1771" s="815">
        <v>28000000</v>
      </c>
      <c r="N1771" s="815"/>
      <c r="O1771" s="811"/>
    </row>
    <row r="1772" spans="1:15" x14ac:dyDescent="0.25">
      <c r="A1772" s="836" t="s">
        <v>395</v>
      </c>
      <c r="B1772" s="806" t="s">
        <v>310</v>
      </c>
      <c r="C1772" s="1039" t="s">
        <v>311</v>
      </c>
      <c r="D1772" s="814" t="s">
        <v>21</v>
      </c>
      <c r="E1772" s="945">
        <v>0</v>
      </c>
      <c r="F1772" s="806" t="s">
        <v>27</v>
      </c>
      <c r="G1772" s="809" t="s">
        <v>266</v>
      </c>
      <c r="H1772" s="815"/>
      <c r="I1772" s="815">
        <v>10000000</v>
      </c>
      <c r="J1772" s="815"/>
      <c r="K1772" s="815">
        <f t="shared" si="129"/>
        <v>5000000</v>
      </c>
      <c r="L1772" s="815"/>
      <c r="M1772" s="815">
        <v>5000000</v>
      </c>
      <c r="N1772" s="815"/>
      <c r="O1772" s="811"/>
    </row>
    <row r="1773" spans="1:15" x14ac:dyDescent="0.25">
      <c r="A1773" s="836" t="s">
        <v>395</v>
      </c>
      <c r="B1773" s="806" t="s">
        <v>17</v>
      </c>
      <c r="C1773" s="1039" t="s">
        <v>18</v>
      </c>
      <c r="D1773" s="814" t="s">
        <v>21</v>
      </c>
      <c r="E1773" s="945">
        <v>0</v>
      </c>
      <c r="F1773" s="806" t="s">
        <v>27</v>
      </c>
      <c r="G1773" s="809" t="s">
        <v>266</v>
      </c>
      <c r="H1773" s="815"/>
      <c r="I1773" s="815">
        <v>2000000</v>
      </c>
      <c r="J1773" s="815"/>
      <c r="K1773" s="815">
        <f t="shared" si="129"/>
        <v>4000000</v>
      </c>
      <c r="L1773" s="815"/>
      <c r="M1773" s="815">
        <v>4000000</v>
      </c>
      <c r="N1773" s="815"/>
      <c r="O1773" s="811"/>
    </row>
    <row r="1774" spans="1:15" x14ac:dyDescent="0.25">
      <c r="A1774" s="836" t="s">
        <v>395</v>
      </c>
      <c r="B1774" s="806" t="s">
        <v>19</v>
      </c>
      <c r="C1774" s="1039" t="s">
        <v>20</v>
      </c>
      <c r="D1774" s="814" t="s">
        <v>21</v>
      </c>
      <c r="E1774" s="945">
        <v>0</v>
      </c>
      <c r="F1774" s="806" t="s">
        <v>27</v>
      </c>
      <c r="G1774" s="809" t="s">
        <v>266</v>
      </c>
      <c r="H1774" s="815"/>
      <c r="I1774" s="815">
        <v>100000</v>
      </c>
      <c r="J1774" s="815"/>
      <c r="K1774" s="815">
        <f t="shared" si="129"/>
        <v>100000</v>
      </c>
      <c r="L1774" s="815"/>
      <c r="M1774" s="815">
        <v>100000</v>
      </c>
      <c r="N1774" s="815"/>
      <c r="O1774" s="811"/>
    </row>
    <row r="1775" spans="1:15" x14ac:dyDescent="0.25">
      <c r="A1775" s="836" t="s">
        <v>395</v>
      </c>
      <c r="B1775" s="806" t="s">
        <v>37</v>
      </c>
      <c r="C1775" s="1039" t="s">
        <v>38</v>
      </c>
      <c r="D1775" s="814" t="s">
        <v>21</v>
      </c>
      <c r="E1775" s="945">
        <v>0</v>
      </c>
      <c r="F1775" s="806" t="s">
        <v>27</v>
      </c>
      <c r="G1775" s="809" t="s">
        <v>266</v>
      </c>
      <c r="H1775" s="815"/>
      <c r="I1775" s="815">
        <v>2400000</v>
      </c>
      <c r="J1775" s="815"/>
      <c r="K1775" s="815">
        <f t="shared" si="129"/>
        <v>2200000</v>
      </c>
      <c r="L1775" s="815"/>
      <c r="M1775" s="815">
        <v>2200000</v>
      </c>
      <c r="N1775" s="815"/>
      <c r="O1775" s="811"/>
    </row>
    <row r="1776" spans="1:15" x14ac:dyDescent="0.25">
      <c r="A1776" s="836" t="s">
        <v>395</v>
      </c>
      <c r="B1776" s="806" t="s">
        <v>99</v>
      </c>
      <c r="C1776" s="1039" t="s">
        <v>100</v>
      </c>
      <c r="D1776" s="814" t="s">
        <v>21</v>
      </c>
      <c r="E1776" s="945">
        <v>0</v>
      </c>
      <c r="F1776" s="806" t="s">
        <v>27</v>
      </c>
      <c r="G1776" s="809" t="s">
        <v>266</v>
      </c>
      <c r="H1776" s="815"/>
      <c r="I1776" s="815">
        <v>1000000</v>
      </c>
      <c r="J1776" s="815"/>
      <c r="K1776" s="815">
        <f t="shared" si="129"/>
        <v>1000000</v>
      </c>
      <c r="L1776" s="815"/>
      <c r="M1776" s="815">
        <v>1000000</v>
      </c>
      <c r="N1776" s="815"/>
      <c r="O1776" s="811"/>
    </row>
    <row r="1777" spans="1:15" s="816" customFormat="1" x14ac:dyDescent="0.25">
      <c r="A1777" s="836" t="s">
        <v>395</v>
      </c>
      <c r="B1777" s="806" t="s">
        <v>396</v>
      </c>
      <c r="C1777" s="1039" t="s">
        <v>397</v>
      </c>
      <c r="D1777" s="814" t="s">
        <v>21</v>
      </c>
      <c r="E1777" s="945">
        <v>0</v>
      </c>
      <c r="F1777" s="806" t="s">
        <v>27</v>
      </c>
      <c r="G1777" s="809" t="s">
        <v>266</v>
      </c>
      <c r="H1777" s="815">
        <v>875000</v>
      </c>
      <c r="I1777" s="815">
        <v>12000000</v>
      </c>
      <c r="J1777" s="815">
        <v>875000</v>
      </c>
      <c r="K1777" s="815">
        <f t="shared" si="129"/>
        <v>12000000</v>
      </c>
      <c r="L1777" s="815"/>
      <c r="M1777" s="815">
        <v>12000000</v>
      </c>
      <c r="N1777" s="815"/>
      <c r="O1777" s="811"/>
    </row>
    <row r="1778" spans="1:15" x14ac:dyDescent="0.25">
      <c r="A1778" s="836" t="s">
        <v>395</v>
      </c>
      <c r="B1778" s="838" t="s">
        <v>226</v>
      </c>
      <c r="C1778" s="968" t="s">
        <v>312</v>
      </c>
      <c r="D1778" s="839" t="s">
        <v>226</v>
      </c>
      <c r="E1778" s="840"/>
      <c r="F1778" s="838" t="s">
        <v>226</v>
      </c>
      <c r="G1778" s="838"/>
      <c r="H1778" s="978">
        <f>SUM(H1762:H1777)</f>
        <v>8875000</v>
      </c>
      <c r="I1778" s="978">
        <f>SUM(I1762:I1777)</f>
        <v>104400000</v>
      </c>
      <c r="J1778" s="978">
        <f>SUM(J1762:J1777)</f>
        <v>8875000</v>
      </c>
      <c r="K1778" s="978">
        <f>SUM(K1762:K1777)</f>
        <v>108700000</v>
      </c>
      <c r="L1778" s="978"/>
      <c r="M1778" s="978">
        <f t="shared" ref="M1778" si="130">SUM(M1762:M1777)</f>
        <v>108700000</v>
      </c>
      <c r="N1778" s="978"/>
      <c r="O1778" s="1005"/>
    </row>
    <row r="1779" spans="1:15" x14ac:dyDescent="0.25">
      <c r="C1779" s="970"/>
      <c r="L1779" s="826"/>
      <c r="M1779" s="826"/>
      <c r="N1779" s="826"/>
      <c r="O1779" s="827"/>
    </row>
    <row r="1780" spans="1:15" x14ac:dyDescent="0.25">
      <c r="C1780" s="970"/>
      <c r="L1780" s="826"/>
      <c r="M1780" s="826"/>
      <c r="N1780" s="826"/>
      <c r="O1780" s="827"/>
    </row>
    <row r="1781" spans="1:15" x14ac:dyDescent="0.25">
      <c r="B1781" s="1127" t="s">
        <v>1397</v>
      </c>
      <c r="C1781" s="1127"/>
      <c r="D1781" s="1127"/>
      <c r="E1781" s="1127"/>
      <c r="F1781" s="1127"/>
      <c r="G1781" s="1127"/>
      <c r="H1781" s="1127"/>
      <c r="I1781" s="1127"/>
      <c r="J1781" s="1127"/>
      <c r="K1781" s="1127"/>
      <c r="L1781" s="1127"/>
      <c r="M1781" s="1127"/>
      <c r="N1781" s="1127"/>
      <c r="O1781" s="1127"/>
    </row>
    <row r="1782" spans="1:15" x14ac:dyDescent="0.25">
      <c r="B1782" s="854" t="s">
        <v>1616</v>
      </c>
      <c r="C1782" s="1041"/>
      <c r="D1782" s="855"/>
      <c r="E1782" s="855"/>
      <c r="F1782" s="855"/>
      <c r="G1782" s="855"/>
      <c r="H1782" s="856"/>
      <c r="I1782" s="856"/>
      <c r="J1782" s="856"/>
      <c r="K1782" s="856"/>
      <c r="L1782" s="856"/>
      <c r="M1782" s="856"/>
      <c r="N1782" s="856"/>
      <c r="O1782" s="857"/>
    </row>
    <row r="1783" spans="1:15" s="800" customFormat="1" ht="45" x14ac:dyDescent="0.25">
      <c r="B1783" s="1122" t="s">
        <v>971</v>
      </c>
      <c r="C1783" s="1085" t="s">
        <v>939</v>
      </c>
      <c r="D1783" s="1085" t="s">
        <v>1025</v>
      </c>
      <c r="E1783" s="1124" t="s">
        <v>1026</v>
      </c>
      <c r="F1783" s="1085" t="s">
        <v>1027</v>
      </c>
      <c r="G1783" s="1120" t="s">
        <v>1028</v>
      </c>
      <c r="H1783" s="801" t="s">
        <v>1868</v>
      </c>
      <c r="I1783" s="802" t="s">
        <v>1839</v>
      </c>
      <c r="J1783" s="801" t="s">
        <v>1868</v>
      </c>
      <c r="K1783" s="1128" t="s">
        <v>1957</v>
      </c>
      <c r="L1783" s="1128" t="s">
        <v>1956</v>
      </c>
      <c r="M1783" s="802" t="s">
        <v>1905</v>
      </c>
      <c r="N1783" s="1128" t="s">
        <v>1825</v>
      </c>
      <c r="O1783" s="835" t="s">
        <v>1856</v>
      </c>
    </row>
    <row r="1784" spans="1:15" s="800" customFormat="1" x14ac:dyDescent="0.25">
      <c r="B1784" s="1123"/>
      <c r="C1784" s="1086"/>
      <c r="D1784" s="1086"/>
      <c r="E1784" s="1125"/>
      <c r="F1784" s="1086"/>
      <c r="G1784" s="1121"/>
      <c r="H1784" s="803" t="s">
        <v>940</v>
      </c>
      <c r="I1784" s="803" t="s">
        <v>940</v>
      </c>
      <c r="J1784" s="803" t="s">
        <v>940</v>
      </c>
      <c r="K1784" s="1129"/>
      <c r="L1784" s="1129"/>
      <c r="M1784" s="803" t="s">
        <v>940</v>
      </c>
      <c r="N1784" s="1129"/>
      <c r="O1784" s="804"/>
    </row>
    <row r="1785" spans="1:15" s="887" customFormat="1" x14ac:dyDescent="0.25">
      <c r="A1785" s="836" t="s">
        <v>395</v>
      </c>
      <c r="B1785" s="863" t="s">
        <v>161</v>
      </c>
      <c r="C1785" s="967" t="s">
        <v>233</v>
      </c>
      <c r="D1785" s="863" t="s">
        <v>21</v>
      </c>
      <c r="E1785" s="883">
        <v>0</v>
      </c>
      <c r="F1785" s="863" t="s">
        <v>27</v>
      </c>
      <c r="G1785" s="866" t="s">
        <v>235</v>
      </c>
      <c r="H1785" s="922"/>
      <c r="I1785" s="922">
        <v>16000000</v>
      </c>
      <c r="J1785" s="922"/>
      <c r="K1785" s="815">
        <f t="shared" ref="K1785:K1799" si="131">M1785-L1785</f>
        <v>0</v>
      </c>
      <c r="L1785" s="867"/>
      <c r="M1785" s="867">
        <v>0</v>
      </c>
      <c r="N1785" s="867"/>
      <c r="O1785" s="868"/>
    </row>
    <row r="1786" spans="1:15" s="887" customFormat="1" x14ac:dyDescent="0.25">
      <c r="A1786" s="836" t="s">
        <v>395</v>
      </c>
      <c r="B1786" s="863" t="s">
        <v>250</v>
      </c>
      <c r="C1786" s="967" t="s">
        <v>724</v>
      </c>
      <c r="D1786" s="863" t="s">
        <v>21</v>
      </c>
      <c r="E1786" s="883">
        <v>0</v>
      </c>
      <c r="F1786" s="863" t="s">
        <v>27</v>
      </c>
      <c r="G1786" s="866" t="s">
        <v>235</v>
      </c>
      <c r="H1786" s="922"/>
      <c r="I1786" s="922">
        <v>23000</v>
      </c>
      <c r="J1786" s="922"/>
      <c r="K1786" s="815">
        <f t="shared" si="131"/>
        <v>0</v>
      </c>
      <c r="L1786" s="867"/>
      <c r="M1786" s="867">
        <v>0</v>
      </c>
      <c r="N1786" s="867"/>
      <c r="O1786" s="868"/>
    </row>
    <row r="1787" spans="1:15" s="887" customFormat="1" x14ac:dyDescent="0.25">
      <c r="A1787" s="836" t="s">
        <v>395</v>
      </c>
      <c r="B1787" s="1006" t="s">
        <v>243</v>
      </c>
      <c r="C1787" s="967" t="s">
        <v>687</v>
      </c>
      <c r="D1787" s="863" t="s">
        <v>21</v>
      </c>
      <c r="E1787" s="883">
        <v>0</v>
      </c>
      <c r="F1787" s="863" t="s">
        <v>27</v>
      </c>
      <c r="G1787" s="866" t="s">
        <v>235</v>
      </c>
      <c r="H1787" s="922"/>
      <c r="I1787" s="922">
        <v>25000000</v>
      </c>
      <c r="J1787" s="922"/>
      <c r="K1787" s="815">
        <f t="shared" si="131"/>
        <v>0</v>
      </c>
      <c r="L1787" s="867"/>
      <c r="M1787" s="867">
        <v>0</v>
      </c>
      <c r="N1787" s="867"/>
      <c r="O1787" s="868"/>
    </row>
    <row r="1788" spans="1:15" s="887" customFormat="1" x14ac:dyDescent="0.25">
      <c r="A1788" s="836" t="s">
        <v>395</v>
      </c>
      <c r="B1788" s="865" t="s">
        <v>158</v>
      </c>
      <c r="C1788" s="967" t="s">
        <v>366</v>
      </c>
      <c r="D1788" s="863" t="s">
        <v>21</v>
      </c>
      <c r="E1788" s="883">
        <v>0</v>
      </c>
      <c r="F1788" s="863" t="s">
        <v>27</v>
      </c>
      <c r="G1788" s="866" t="s">
        <v>235</v>
      </c>
      <c r="H1788" s="922"/>
      <c r="I1788" s="922">
        <v>2000000</v>
      </c>
      <c r="J1788" s="922"/>
      <c r="K1788" s="815">
        <f t="shared" si="131"/>
        <v>0</v>
      </c>
      <c r="L1788" s="867"/>
      <c r="M1788" s="867">
        <v>0</v>
      </c>
      <c r="N1788" s="867"/>
      <c r="O1788" s="868"/>
    </row>
    <row r="1789" spans="1:15" s="887" customFormat="1" x14ac:dyDescent="0.25">
      <c r="A1789" s="836" t="s">
        <v>395</v>
      </c>
      <c r="B1789" s="863" t="s">
        <v>206</v>
      </c>
      <c r="C1789" s="967" t="s">
        <v>1863</v>
      </c>
      <c r="D1789" s="863" t="s">
        <v>21</v>
      </c>
      <c r="E1789" s="883">
        <v>0</v>
      </c>
      <c r="F1789" s="863" t="s">
        <v>27</v>
      </c>
      <c r="G1789" s="866" t="s">
        <v>235</v>
      </c>
      <c r="H1789" s="922"/>
      <c r="I1789" s="922">
        <v>348000</v>
      </c>
      <c r="J1789" s="922"/>
      <c r="K1789" s="815">
        <f t="shared" si="131"/>
        <v>0</v>
      </c>
      <c r="L1789" s="867"/>
      <c r="M1789" s="867">
        <v>0</v>
      </c>
      <c r="N1789" s="867"/>
      <c r="O1789" s="868"/>
    </row>
    <row r="1790" spans="1:15" s="887" customFormat="1" x14ac:dyDescent="0.25">
      <c r="A1790" s="836" t="s">
        <v>395</v>
      </c>
      <c r="B1790" s="863" t="s">
        <v>207</v>
      </c>
      <c r="C1790" s="967" t="s">
        <v>220</v>
      </c>
      <c r="D1790" s="863" t="s">
        <v>21</v>
      </c>
      <c r="E1790" s="883">
        <v>0</v>
      </c>
      <c r="F1790" s="863" t="s">
        <v>27</v>
      </c>
      <c r="G1790" s="866" t="s">
        <v>235</v>
      </c>
      <c r="H1790" s="922"/>
      <c r="I1790" s="922">
        <v>148600</v>
      </c>
      <c r="J1790" s="922"/>
      <c r="K1790" s="815">
        <f t="shared" si="131"/>
        <v>0</v>
      </c>
      <c r="L1790" s="867"/>
      <c r="M1790" s="867">
        <v>0</v>
      </c>
      <c r="N1790" s="867"/>
      <c r="O1790" s="868"/>
    </row>
    <row r="1791" spans="1:15" s="887" customFormat="1" x14ac:dyDescent="0.25">
      <c r="A1791" s="836" t="s">
        <v>395</v>
      </c>
      <c r="B1791" s="863" t="s">
        <v>209</v>
      </c>
      <c r="C1791" s="967" t="s">
        <v>359</v>
      </c>
      <c r="D1791" s="863" t="s">
        <v>21</v>
      </c>
      <c r="E1791" s="883">
        <v>0</v>
      </c>
      <c r="F1791" s="863" t="s">
        <v>27</v>
      </c>
      <c r="G1791" s="866" t="s">
        <v>235</v>
      </c>
      <c r="H1791" s="922"/>
      <c r="I1791" s="922">
        <v>300000</v>
      </c>
      <c r="J1791" s="922"/>
      <c r="K1791" s="815">
        <f t="shared" si="131"/>
        <v>0</v>
      </c>
      <c r="L1791" s="867"/>
      <c r="M1791" s="867">
        <v>0</v>
      </c>
      <c r="N1791" s="867"/>
      <c r="O1791" s="868"/>
    </row>
    <row r="1792" spans="1:15" s="887" customFormat="1" x14ac:dyDescent="0.25">
      <c r="A1792" s="836" t="s">
        <v>395</v>
      </c>
      <c r="B1792" s="863" t="s">
        <v>228</v>
      </c>
      <c r="C1792" s="967" t="s">
        <v>498</v>
      </c>
      <c r="D1792" s="863" t="s">
        <v>21</v>
      </c>
      <c r="E1792" s="883">
        <v>0</v>
      </c>
      <c r="F1792" s="863" t="s">
        <v>27</v>
      </c>
      <c r="G1792" s="866" t="s">
        <v>235</v>
      </c>
      <c r="H1792" s="922"/>
      <c r="I1792" s="922">
        <v>300000</v>
      </c>
      <c r="J1792" s="922"/>
      <c r="K1792" s="815">
        <f t="shared" si="131"/>
        <v>0</v>
      </c>
      <c r="L1792" s="867"/>
      <c r="M1792" s="867">
        <v>0</v>
      </c>
      <c r="N1792" s="867"/>
      <c r="O1792" s="868"/>
    </row>
    <row r="1793" spans="1:15" s="887" customFormat="1" x14ac:dyDescent="0.25">
      <c r="A1793" s="836" t="s">
        <v>395</v>
      </c>
      <c r="B1793" s="863" t="s">
        <v>452</v>
      </c>
      <c r="C1793" s="967" t="s">
        <v>355</v>
      </c>
      <c r="D1793" s="863" t="s">
        <v>21</v>
      </c>
      <c r="E1793" s="883">
        <v>0</v>
      </c>
      <c r="F1793" s="863" t="s">
        <v>27</v>
      </c>
      <c r="G1793" s="866" t="s">
        <v>235</v>
      </c>
      <c r="H1793" s="922"/>
      <c r="I1793" s="922">
        <v>300000</v>
      </c>
      <c r="J1793" s="922"/>
      <c r="K1793" s="815">
        <f t="shared" si="131"/>
        <v>0</v>
      </c>
      <c r="L1793" s="867"/>
      <c r="M1793" s="867">
        <v>0</v>
      </c>
      <c r="N1793" s="867"/>
      <c r="O1793" s="868"/>
    </row>
    <row r="1794" spans="1:15" s="887" customFormat="1" x14ac:dyDescent="0.25">
      <c r="A1794" s="836" t="s">
        <v>395</v>
      </c>
      <c r="B1794" s="863" t="s">
        <v>504</v>
      </c>
      <c r="C1794" s="967" t="s">
        <v>499</v>
      </c>
      <c r="D1794" s="863" t="s">
        <v>21</v>
      </c>
      <c r="E1794" s="883">
        <v>0</v>
      </c>
      <c r="F1794" s="863" t="s">
        <v>27</v>
      </c>
      <c r="G1794" s="866" t="s">
        <v>235</v>
      </c>
      <c r="H1794" s="922"/>
      <c r="I1794" s="922">
        <v>60000</v>
      </c>
      <c r="J1794" s="922"/>
      <c r="K1794" s="815">
        <f t="shared" si="131"/>
        <v>0</v>
      </c>
      <c r="L1794" s="867"/>
      <c r="M1794" s="867">
        <v>0</v>
      </c>
      <c r="N1794" s="867"/>
      <c r="O1794" s="868"/>
    </row>
    <row r="1795" spans="1:15" s="887" customFormat="1" x14ac:dyDescent="0.25">
      <c r="A1795" s="836" t="s">
        <v>395</v>
      </c>
      <c r="B1795" s="863" t="s">
        <v>689</v>
      </c>
      <c r="C1795" s="967" t="s">
        <v>725</v>
      </c>
      <c r="D1795" s="863" t="s">
        <v>21</v>
      </c>
      <c r="E1795" s="883">
        <v>0</v>
      </c>
      <c r="F1795" s="863" t="s">
        <v>27</v>
      </c>
      <c r="G1795" s="866" t="s">
        <v>235</v>
      </c>
      <c r="H1795" s="922"/>
      <c r="I1795" s="922">
        <v>520400</v>
      </c>
      <c r="J1795" s="922"/>
      <c r="K1795" s="815">
        <f t="shared" si="131"/>
        <v>0</v>
      </c>
      <c r="L1795" s="867"/>
      <c r="M1795" s="867">
        <v>0</v>
      </c>
      <c r="N1795" s="867"/>
      <c r="O1795" s="868"/>
    </row>
    <row r="1796" spans="1:15" s="887" customFormat="1" x14ac:dyDescent="0.25">
      <c r="A1796" s="836" t="s">
        <v>395</v>
      </c>
      <c r="B1796" s="865" t="s">
        <v>469</v>
      </c>
      <c r="C1796" s="967" t="s">
        <v>162</v>
      </c>
      <c r="D1796" s="863" t="s">
        <v>21</v>
      </c>
      <c r="E1796" s="883">
        <v>0</v>
      </c>
      <c r="F1796" s="863" t="s">
        <v>27</v>
      </c>
      <c r="G1796" s="866" t="s">
        <v>235</v>
      </c>
      <c r="H1796" s="922"/>
      <c r="I1796" s="922">
        <v>10000000</v>
      </c>
      <c r="J1796" s="922"/>
      <c r="K1796" s="815">
        <f t="shared" si="131"/>
        <v>20000000</v>
      </c>
      <c r="L1796" s="867"/>
      <c r="M1796" s="867">
        <v>20000000</v>
      </c>
      <c r="N1796" s="867"/>
      <c r="O1796" s="868"/>
    </row>
    <row r="1797" spans="1:15" s="887" customFormat="1" x14ac:dyDescent="0.25">
      <c r="A1797" s="836" t="s">
        <v>395</v>
      </c>
      <c r="B1797" s="865" t="s">
        <v>467</v>
      </c>
      <c r="C1797" s="967" t="s">
        <v>163</v>
      </c>
      <c r="D1797" s="863" t="s">
        <v>21</v>
      </c>
      <c r="E1797" s="883">
        <v>0</v>
      </c>
      <c r="F1797" s="863" t="s">
        <v>27</v>
      </c>
      <c r="G1797" s="866" t="s">
        <v>235</v>
      </c>
      <c r="H1797" s="922"/>
      <c r="I1797" s="922">
        <v>12000000</v>
      </c>
      <c r="J1797" s="922"/>
      <c r="K1797" s="815">
        <f t="shared" si="131"/>
        <v>12000000</v>
      </c>
      <c r="L1797" s="867"/>
      <c r="M1797" s="867">
        <v>12000000</v>
      </c>
      <c r="N1797" s="867"/>
      <c r="O1797" s="868"/>
    </row>
    <row r="1798" spans="1:15" s="887" customFormat="1" x14ac:dyDescent="0.25">
      <c r="A1798" s="836" t="s">
        <v>395</v>
      </c>
      <c r="B1798" s="863" t="s">
        <v>484</v>
      </c>
      <c r="C1798" s="967" t="s">
        <v>726</v>
      </c>
      <c r="D1798" s="863" t="s">
        <v>21</v>
      </c>
      <c r="E1798" s="883">
        <v>0</v>
      </c>
      <c r="F1798" s="863" t="s">
        <v>27</v>
      </c>
      <c r="G1798" s="866" t="s">
        <v>235</v>
      </c>
      <c r="H1798" s="922"/>
      <c r="I1798" s="922">
        <v>8000000</v>
      </c>
      <c r="J1798" s="922"/>
      <c r="K1798" s="815">
        <f t="shared" si="131"/>
        <v>5000000</v>
      </c>
      <c r="L1798" s="867"/>
      <c r="M1798" s="867">
        <v>5000000</v>
      </c>
      <c r="N1798" s="867"/>
      <c r="O1798" s="868"/>
    </row>
    <row r="1799" spans="1:15" s="887" customFormat="1" x14ac:dyDescent="0.25">
      <c r="A1799" s="836" t="s">
        <v>395</v>
      </c>
      <c r="B1799" s="865" t="s">
        <v>474</v>
      </c>
      <c r="C1799" s="967" t="s">
        <v>164</v>
      </c>
      <c r="D1799" s="863" t="s">
        <v>21</v>
      </c>
      <c r="E1799" s="883">
        <v>0</v>
      </c>
      <c r="F1799" s="863" t="s">
        <v>27</v>
      </c>
      <c r="G1799" s="866" t="s">
        <v>235</v>
      </c>
      <c r="H1799" s="922"/>
      <c r="I1799" s="922">
        <v>70000000</v>
      </c>
      <c r="J1799" s="922"/>
      <c r="K1799" s="815">
        <f t="shared" si="131"/>
        <v>70000000</v>
      </c>
      <c r="L1799" s="867"/>
      <c r="M1799" s="867">
        <v>70000000</v>
      </c>
      <c r="N1799" s="867"/>
      <c r="O1799" s="868"/>
    </row>
    <row r="1800" spans="1:15" s="887" customFormat="1" x14ac:dyDescent="0.25">
      <c r="A1800" s="836" t="s">
        <v>395</v>
      </c>
      <c r="B1800" s="869"/>
      <c r="C1800" s="1042" t="s">
        <v>26</v>
      </c>
      <c r="D1800" s="869"/>
      <c r="E1800" s="870"/>
      <c r="F1800" s="869"/>
      <c r="G1800" s="871"/>
      <c r="H1800" s="965">
        <f>SUM(H1785:H1799)</f>
        <v>0</v>
      </c>
      <c r="I1800" s="965">
        <f>SUM(I1785:I1799)</f>
        <v>145000000</v>
      </c>
      <c r="J1800" s="965">
        <f>SUM(J1785:J1799)</f>
        <v>0</v>
      </c>
      <c r="K1800" s="965">
        <f>SUM(K1785:K1799)</f>
        <v>107000000</v>
      </c>
      <c r="L1800" s="872"/>
      <c r="M1800" s="872">
        <f>SUM(M1785:M1799)</f>
        <v>107000000</v>
      </c>
      <c r="N1800" s="872"/>
      <c r="O1800" s="884"/>
    </row>
    <row r="1801" spans="1:15" s="887" customFormat="1" x14ac:dyDescent="0.25">
      <c r="A1801" s="836"/>
      <c r="B1801" s="875"/>
      <c r="C1801" s="1043"/>
      <c r="D1801" s="875"/>
      <c r="E1801" s="877"/>
      <c r="F1801" s="875"/>
      <c r="G1801" s="878"/>
      <c r="H1801" s="894"/>
      <c r="I1801" s="894"/>
      <c r="J1801" s="894"/>
      <c r="K1801" s="894"/>
      <c r="L1801" s="879"/>
      <c r="M1801" s="879"/>
      <c r="N1801" s="879"/>
      <c r="O1801" s="880"/>
    </row>
    <row r="1802" spans="1:15" s="887" customFormat="1" x14ac:dyDescent="0.25">
      <c r="A1802" s="836"/>
      <c r="B1802" s="875"/>
      <c r="C1802" s="1043"/>
      <c r="D1802" s="875"/>
      <c r="E1802" s="877"/>
      <c r="F1802" s="875"/>
      <c r="G1802" s="878"/>
      <c r="H1802" s="894"/>
      <c r="I1802" s="894"/>
      <c r="J1802" s="894"/>
      <c r="K1802" s="894"/>
      <c r="L1802" s="879"/>
      <c r="M1802" s="879"/>
      <c r="N1802" s="879"/>
      <c r="O1802" s="880"/>
    </row>
    <row r="1803" spans="1:15" x14ac:dyDescent="0.25">
      <c r="B1803" s="1127" t="s">
        <v>1396</v>
      </c>
      <c r="C1803" s="1127"/>
      <c r="D1803" s="1127"/>
      <c r="E1803" s="1127"/>
      <c r="F1803" s="1127"/>
      <c r="G1803" s="1127"/>
      <c r="H1803" s="1127"/>
      <c r="I1803" s="1127"/>
      <c r="J1803" s="1127"/>
      <c r="K1803" s="1127"/>
      <c r="L1803" s="1127"/>
      <c r="M1803" s="1127"/>
      <c r="N1803" s="1127"/>
      <c r="O1803" s="1127"/>
    </row>
    <row r="1804" spans="1:15" x14ac:dyDescent="0.25">
      <c r="B1804" s="854" t="s">
        <v>1617</v>
      </c>
      <c r="C1804" s="1041"/>
      <c r="D1804" s="855"/>
      <c r="E1804" s="855"/>
      <c r="F1804" s="855"/>
      <c r="G1804" s="855"/>
      <c r="H1804" s="856"/>
      <c r="I1804" s="856"/>
      <c r="J1804" s="856"/>
      <c r="K1804" s="856"/>
      <c r="L1804" s="856"/>
      <c r="M1804" s="856"/>
      <c r="N1804" s="856"/>
      <c r="O1804" s="857"/>
    </row>
    <row r="1805" spans="1:15" s="800" customFormat="1" ht="45" x14ac:dyDescent="0.25">
      <c r="B1805" s="1122" t="s">
        <v>971</v>
      </c>
      <c r="C1805" s="1085" t="s">
        <v>939</v>
      </c>
      <c r="D1805" s="1085" t="s">
        <v>1025</v>
      </c>
      <c r="E1805" s="1124" t="s">
        <v>1026</v>
      </c>
      <c r="F1805" s="1085" t="s">
        <v>1027</v>
      </c>
      <c r="G1805" s="1120" t="s">
        <v>1028</v>
      </c>
      <c r="H1805" s="801" t="s">
        <v>1868</v>
      </c>
      <c r="I1805" s="802" t="s">
        <v>1839</v>
      </c>
      <c r="J1805" s="801" t="s">
        <v>1868</v>
      </c>
      <c r="K1805" s="1128" t="s">
        <v>1957</v>
      </c>
      <c r="L1805" s="1128" t="s">
        <v>1956</v>
      </c>
      <c r="M1805" s="802" t="s">
        <v>1905</v>
      </c>
      <c r="N1805" s="1128" t="s">
        <v>1825</v>
      </c>
      <c r="O1805" s="835" t="s">
        <v>1856</v>
      </c>
    </row>
    <row r="1806" spans="1:15" s="800" customFormat="1" x14ac:dyDescent="0.25">
      <c r="B1806" s="1123"/>
      <c r="C1806" s="1086"/>
      <c r="D1806" s="1086"/>
      <c r="E1806" s="1125"/>
      <c r="F1806" s="1086"/>
      <c r="G1806" s="1121"/>
      <c r="H1806" s="803" t="s">
        <v>940</v>
      </c>
      <c r="I1806" s="803" t="s">
        <v>940</v>
      </c>
      <c r="J1806" s="803" t="s">
        <v>940</v>
      </c>
      <c r="K1806" s="1129"/>
      <c r="L1806" s="1129"/>
      <c r="M1806" s="803" t="s">
        <v>940</v>
      </c>
      <c r="N1806" s="1129"/>
      <c r="O1806" s="804"/>
    </row>
    <row r="1807" spans="1:15" s="816" customFormat="1" x14ac:dyDescent="0.25">
      <c r="A1807" s="836" t="s">
        <v>398</v>
      </c>
      <c r="B1807" s="806" t="s">
        <v>2</v>
      </c>
      <c r="C1807" s="1039" t="s">
        <v>60</v>
      </c>
      <c r="D1807" s="814" t="s">
        <v>21</v>
      </c>
      <c r="E1807" s="945">
        <v>0</v>
      </c>
      <c r="F1807" s="806" t="s">
        <v>27</v>
      </c>
      <c r="G1807" s="809" t="s">
        <v>266</v>
      </c>
      <c r="H1807" s="815"/>
      <c r="I1807" s="815">
        <v>350000</v>
      </c>
      <c r="J1807" s="815"/>
      <c r="K1807" s="815">
        <f t="shared" ref="K1807:K1809" si="132">M1807-L1807</f>
        <v>225000</v>
      </c>
      <c r="L1807" s="815"/>
      <c r="M1807" s="815">
        <v>225000</v>
      </c>
      <c r="N1807" s="815"/>
      <c r="O1807" s="811"/>
    </row>
    <row r="1808" spans="1:15" x14ac:dyDescent="0.25">
      <c r="A1808" s="836" t="s">
        <v>398</v>
      </c>
      <c r="B1808" s="806" t="s">
        <v>3</v>
      </c>
      <c r="C1808" s="1039" t="s">
        <v>4</v>
      </c>
      <c r="D1808" s="814" t="s">
        <v>21</v>
      </c>
      <c r="E1808" s="945">
        <v>0</v>
      </c>
      <c r="F1808" s="806" t="s">
        <v>27</v>
      </c>
      <c r="G1808" s="809" t="s">
        <v>266</v>
      </c>
      <c r="H1808" s="815"/>
      <c r="I1808" s="815">
        <v>500000</v>
      </c>
      <c r="J1808" s="815"/>
      <c r="K1808" s="815">
        <f t="shared" si="132"/>
        <v>200000</v>
      </c>
      <c r="L1808" s="815"/>
      <c r="M1808" s="815">
        <v>200000</v>
      </c>
      <c r="N1808" s="815"/>
      <c r="O1808" s="811"/>
    </row>
    <row r="1809" spans="1:15" x14ac:dyDescent="0.25">
      <c r="A1809" s="836" t="s">
        <v>398</v>
      </c>
      <c r="B1809" s="806" t="s">
        <v>13</v>
      </c>
      <c r="C1809" s="1039" t="s">
        <v>14</v>
      </c>
      <c r="D1809" s="814" t="s">
        <v>21</v>
      </c>
      <c r="E1809" s="945">
        <v>0</v>
      </c>
      <c r="F1809" s="806" t="s">
        <v>27</v>
      </c>
      <c r="G1809" s="809" t="s">
        <v>266</v>
      </c>
      <c r="H1809" s="815"/>
      <c r="I1809" s="815">
        <v>650000</v>
      </c>
      <c r="J1809" s="815"/>
      <c r="K1809" s="815">
        <f t="shared" si="132"/>
        <v>450000</v>
      </c>
      <c r="L1809" s="815"/>
      <c r="M1809" s="815">
        <v>450000</v>
      </c>
      <c r="N1809" s="815"/>
      <c r="O1809" s="811"/>
    </row>
    <row r="1810" spans="1:15" x14ac:dyDescent="0.25">
      <c r="A1810" s="836" t="s">
        <v>398</v>
      </c>
      <c r="B1810" s="838" t="s">
        <v>226</v>
      </c>
      <c r="C1810" s="968" t="s">
        <v>312</v>
      </c>
      <c r="D1810" s="839" t="s">
        <v>226</v>
      </c>
      <c r="E1810" s="840"/>
      <c r="F1810" s="838" t="s">
        <v>226</v>
      </c>
      <c r="G1810" s="838"/>
      <c r="H1810" s="978">
        <v>525000</v>
      </c>
      <c r="I1810" s="978">
        <f>SUM(I1807:I1809)</f>
        <v>1500000</v>
      </c>
      <c r="J1810" s="978">
        <v>525000</v>
      </c>
      <c r="K1810" s="978">
        <f>SUM(K1807:K1809)</f>
        <v>875000</v>
      </c>
      <c r="L1810" s="821"/>
      <c r="M1810" s="821">
        <f>SUM(M1807:M1809)</f>
        <v>875000</v>
      </c>
      <c r="N1810" s="821"/>
      <c r="O1810" s="822"/>
    </row>
    <row r="1811" spans="1:15" s="887" customFormat="1" x14ac:dyDescent="0.25">
      <c r="B1811" s="875"/>
      <c r="C1811" s="1043"/>
      <c r="D1811" s="875"/>
      <c r="E1811" s="877"/>
      <c r="F1811" s="875"/>
      <c r="G1811" s="878"/>
      <c r="H1811" s="902"/>
      <c r="I1811" s="902"/>
      <c r="J1811" s="902"/>
      <c r="K1811" s="902"/>
      <c r="L1811" s="879"/>
      <c r="M1811" s="879"/>
      <c r="N1811" s="879"/>
      <c r="O1811" s="880"/>
    </row>
    <row r="1812" spans="1:15" s="887" customFormat="1" x14ac:dyDescent="0.25">
      <c r="B1812" s="875"/>
      <c r="C1812" s="1043"/>
      <c r="D1812" s="875"/>
      <c r="E1812" s="877"/>
      <c r="F1812" s="875"/>
      <c r="G1812" s="878"/>
      <c r="H1812" s="902"/>
      <c r="I1812" s="902"/>
      <c r="J1812" s="902"/>
      <c r="K1812" s="902"/>
      <c r="L1812" s="879"/>
      <c r="M1812" s="879"/>
      <c r="N1812" s="879"/>
      <c r="O1812" s="880"/>
    </row>
    <row r="1813" spans="1:15" x14ac:dyDescent="0.25">
      <c r="B1813" s="1127" t="s">
        <v>1396</v>
      </c>
      <c r="C1813" s="1127"/>
      <c r="D1813" s="1127"/>
      <c r="E1813" s="1127"/>
      <c r="F1813" s="1127"/>
      <c r="G1813" s="1127"/>
      <c r="H1813" s="1127"/>
      <c r="I1813" s="1127"/>
      <c r="J1813" s="1127"/>
      <c r="K1813" s="1127"/>
      <c r="L1813" s="1127"/>
      <c r="M1813" s="1127"/>
      <c r="N1813" s="1127"/>
      <c r="O1813" s="1127"/>
    </row>
    <row r="1814" spans="1:15" x14ac:dyDescent="0.25">
      <c r="B1814" s="854" t="s">
        <v>1618</v>
      </c>
      <c r="C1814" s="1041"/>
      <c r="D1814" s="855"/>
      <c r="E1814" s="855"/>
      <c r="F1814" s="855"/>
      <c r="G1814" s="855"/>
      <c r="H1814" s="856"/>
      <c r="I1814" s="856"/>
      <c r="J1814" s="856"/>
      <c r="K1814" s="856"/>
      <c r="L1814" s="856"/>
      <c r="M1814" s="856"/>
      <c r="N1814" s="856"/>
      <c r="O1814" s="857"/>
    </row>
    <row r="1815" spans="1:15" s="800" customFormat="1" ht="45" x14ac:dyDescent="0.25">
      <c r="B1815" s="1122" t="s">
        <v>971</v>
      </c>
      <c r="C1815" s="1085" t="s">
        <v>939</v>
      </c>
      <c r="D1815" s="1085" t="s">
        <v>1025</v>
      </c>
      <c r="E1815" s="1124" t="s">
        <v>1026</v>
      </c>
      <c r="F1815" s="1085" t="s">
        <v>1027</v>
      </c>
      <c r="G1815" s="1120" t="s">
        <v>1028</v>
      </c>
      <c r="H1815" s="801" t="s">
        <v>1868</v>
      </c>
      <c r="I1815" s="802" t="s">
        <v>1839</v>
      </c>
      <c r="J1815" s="801" t="s">
        <v>1868</v>
      </c>
      <c r="K1815" s="1128" t="s">
        <v>1957</v>
      </c>
      <c r="L1815" s="1128" t="s">
        <v>1956</v>
      </c>
      <c r="M1815" s="802" t="s">
        <v>1905</v>
      </c>
      <c r="N1815" s="1128" t="s">
        <v>1825</v>
      </c>
      <c r="O1815" s="835" t="s">
        <v>1856</v>
      </c>
    </row>
    <row r="1816" spans="1:15" s="800" customFormat="1" x14ac:dyDescent="0.25">
      <c r="B1816" s="1123"/>
      <c r="C1816" s="1086"/>
      <c r="D1816" s="1086"/>
      <c r="E1816" s="1125"/>
      <c r="F1816" s="1086"/>
      <c r="G1816" s="1121"/>
      <c r="H1816" s="803" t="s">
        <v>940</v>
      </c>
      <c r="I1816" s="803" t="s">
        <v>940</v>
      </c>
      <c r="J1816" s="803" t="s">
        <v>940</v>
      </c>
      <c r="K1816" s="1129"/>
      <c r="L1816" s="1129"/>
      <c r="M1816" s="803" t="s">
        <v>940</v>
      </c>
      <c r="N1816" s="1129"/>
      <c r="O1816" s="804"/>
    </row>
    <row r="1817" spans="1:15" x14ac:dyDescent="0.25">
      <c r="A1817" s="836" t="s">
        <v>399</v>
      </c>
      <c r="B1817" s="809" t="s">
        <v>25</v>
      </c>
      <c r="C1817" s="1039" t="s">
        <v>59</v>
      </c>
      <c r="D1817" s="814" t="s">
        <v>21</v>
      </c>
      <c r="E1817" s="945">
        <v>0</v>
      </c>
      <c r="F1817" s="806" t="s">
        <v>27</v>
      </c>
      <c r="G1817" s="809" t="s">
        <v>266</v>
      </c>
      <c r="H1817" s="815"/>
      <c r="I1817" s="815">
        <v>300000</v>
      </c>
      <c r="J1817" s="815"/>
      <c r="K1817" s="815">
        <f t="shared" ref="K1817:K1823" si="133">M1817-L1817</f>
        <v>200000</v>
      </c>
      <c r="L1817" s="815"/>
      <c r="M1817" s="815">
        <v>200000</v>
      </c>
      <c r="N1817" s="815"/>
      <c r="O1817" s="811"/>
    </row>
    <row r="1818" spans="1:15" x14ac:dyDescent="0.25">
      <c r="A1818" s="836" t="s">
        <v>399</v>
      </c>
      <c r="B1818" s="806" t="s">
        <v>3</v>
      </c>
      <c r="C1818" s="1039" t="s">
        <v>4</v>
      </c>
      <c r="D1818" s="814" t="s">
        <v>21</v>
      </c>
      <c r="E1818" s="945">
        <v>0</v>
      </c>
      <c r="F1818" s="806" t="s">
        <v>27</v>
      </c>
      <c r="G1818" s="809" t="s">
        <v>266</v>
      </c>
      <c r="H1818" s="815"/>
      <c r="I1818" s="815">
        <v>150000</v>
      </c>
      <c r="J1818" s="815"/>
      <c r="K1818" s="815">
        <f t="shared" si="133"/>
        <v>100000</v>
      </c>
      <c r="L1818" s="815"/>
      <c r="M1818" s="815">
        <v>100000</v>
      </c>
      <c r="N1818" s="815"/>
      <c r="O1818" s="811"/>
    </row>
    <row r="1819" spans="1:15" x14ac:dyDescent="0.25">
      <c r="A1819" s="836" t="s">
        <v>399</v>
      </c>
      <c r="B1819" s="806" t="s">
        <v>52</v>
      </c>
      <c r="C1819" s="1039" t="s">
        <v>53</v>
      </c>
      <c r="D1819" s="814" t="s">
        <v>21</v>
      </c>
      <c r="E1819" s="945">
        <v>0</v>
      </c>
      <c r="F1819" s="806" t="s">
        <v>27</v>
      </c>
      <c r="G1819" s="809" t="s">
        <v>266</v>
      </c>
      <c r="H1819" s="815"/>
      <c r="I1819" s="815">
        <v>200000</v>
      </c>
      <c r="J1819" s="815"/>
      <c r="K1819" s="815">
        <f t="shared" si="133"/>
        <v>100000</v>
      </c>
      <c r="L1819" s="815"/>
      <c r="M1819" s="815">
        <v>100000</v>
      </c>
      <c r="N1819" s="815"/>
      <c r="O1819" s="811"/>
    </row>
    <row r="1820" spans="1:15" x14ac:dyDescent="0.25">
      <c r="A1820" s="836" t="s">
        <v>399</v>
      </c>
      <c r="B1820" s="806" t="s">
        <v>9</v>
      </c>
      <c r="C1820" s="1039" t="s">
        <v>10</v>
      </c>
      <c r="D1820" s="814" t="s">
        <v>21</v>
      </c>
      <c r="E1820" s="945">
        <v>0</v>
      </c>
      <c r="F1820" s="806" t="s">
        <v>27</v>
      </c>
      <c r="G1820" s="809" t="s">
        <v>266</v>
      </c>
      <c r="H1820" s="815"/>
      <c r="I1820" s="815">
        <v>150000</v>
      </c>
      <c r="J1820" s="815"/>
      <c r="K1820" s="815">
        <f t="shared" si="133"/>
        <v>100000</v>
      </c>
      <c r="L1820" s="815"/>
      <c r="M1820" s="815">
        <v>100000</v>
      </c>
      <c r="N1820" s="815"/>
      <c r="O1820" s="811"/>
    </row>
    <row r="1821" spans="1:15" x14ac:dyDescent="0.25">
      <c r="A1821" s="836" t="s">
        <v>399</v>
      </c>
      <c r="B1821" s="806" t="s">
        <v>13</v>
      </c>
      <c r="C1821" s="1039" t="s">
        <v>14</v>
      </c>
      <c r="D1821" s="814" t="s">
        <v>21</v>
      </c>
      <c r="E1821" s="945">
        <v>0</v>
      </c>
      <c r="F1821" s="806" t="s">
        <v>27</v>
      </c>
      <c r="G1821" s="809" t="s">
        <v>266</v>
      </c>
      <c r="H1821" s="815"/>
      <c r="I1821" s="815">
        <v>300000</v>
      </c>
      <c r="J1821" s="815"/>
      <c r="K1821" s="815">
        <f t="shared" si="133"/>
        <v>100000</v>
      </c>
      <c r="L1821" s="815"/>
      <c r="M1821" s="815">
        <v>100000</v>
      </c>
      <c r="N1821" s="815"/>
      <c r="O1821" s="811"/>
    </row>
    <row r="1822" spans="1:15" x14ac:dyDescent="0.25">
      <c r="A1822" s="836" t="s">
        <v>399</v>
      </c>
      <c r="B1822" s="806" t="s">
        <v>17</v>
      </c>
      <c r="C1822" s="1039" t="s">
        <v>18</v>
      </c>
      <c r="D1822" s="814" t="s">
        <v>21</v>
      </c>
      <c r="E1822" s="945">
        <v>0</v>
      </c>
      <c r="F1822" s="806" t="s">
        <v>27</v>
      </c>
      <c r="G1822" s="809" t="s">
        <v>266</v>
      </c>
      <c r="H1822" s="815"/>
      <c r="I1822" s="815">
        <v>150000</v>
      </c>
      <c r="J1822" s="815"/>
      <c r="K1822" s="815">
        <f t="shared" si="133"/>
        <v>100000</v>
      </c>
      <c r="L1822" s="815"/>
      <c r="M1822" s="815">
        <v>100000</v>
      </c>
      <c r="N1822" s="815"/>
      <c r="O1822" s="811"/>
    </row>
    <row r="1823" spans="1:15" x14ac:dyDescent="0.25">
      <c r="A1823" s="836" t="s">
        <v>399</v>
      </c>
      <c r="B1823" s="806" t="s">
        <v>37</v>
      </c>
      <c r="C1823" s="1039" t="s">
        <v>38</v>
      </c>
      <c r="D1823" s="814" t="s">
        <v>21</v>
      </c>
      <c r="E1823" s="945">
        <v>0</v>
      </c>
      <c r="F1823" s="806" t="s">
        <v>27</v>
      </c>
      <c r="G1823" s="809" t="s">
        <v>266</v>
      </c>
      <c r="H1823" s="815"/>
      <c r="I1823" s="815">
        <v>550000</v>
      </c>
      <c r="J1823" s="815"/>
      <c r="K1823" s="815">
        <f t="shared" si="133"/>
        <v>350000</v>
      </c>
      <c r="L1823" s="815"/>
      <c r="M1823" s="815">
        <v>350000</v>
      </c>
      <c r="N1823" s="815"/>
      <c r="O1823" s="811"/>
    </row>
    <row r="1824" spans="1:15" x14ac:dyDescent="0.25">
      <c r="A1824" s="836" t="s">
        <v>399</v>
      </c>
      <c r="B1824" s="838" t="s">
        <v>226</v>
      </c>
      <c r="C1824" s="968" t="s">
        <v>312</v>
      </c>
      <c r="D1824" s="839" t="s">
        <v>226</v>
      </c>
      <c r="E1824" s="840"/>
      <c r="F1824" s="838" t="s">
        <v>226</v>
      </c>
      <c r="G1824" s="838"/>
      <c r="H1824" s="978">
        <v>437500</v>
      </c>
      <c r="I1824" s="978">
        <f>SUM(I1817:I1823)</f>
        <v>1800000</v>
      </c>
      <c r="J1824" s="978">
        <v>437500</v>
      </c>
      <c r="K1824" s="978">
        <f>SUM(K1817:K1823)</f>
        <v>1050000</v>
      </c>
      <c r="L1824" s="821"/>
      <c r="M1824" s="821">
        <f>SUM(M1817:M1823)</f>
        <v>1050000</v>
      </c>
      <c r="N1824" s="821"/>
      <c r="O1824" s="822"/>
    </row>
    <row r="1825" spans="1:15" s="887" customFormat="1" x14ac:dyDescent="0.25">
      <c r="B1825" s="875"/>
      <c r="C1825" s="1043"/>
      <c r="D1825" s="875"/>
      <c r="E1825" s="877"/>
      <c r="F1825" s="875"/>
      <c r="G1825" s="878"/>
      <c r="H1825" s="902"/>
      <c r="I1825" s="902"/>
      <c r="J1825" s="902"/>
      <c r="K1825" s="902"/>
      <c r="L1825" s="879"/>
      <c r="M1825" s="879"/>
      <c r="N1825" s="879"/>
      <c r="O1825" s="880"/>
    </row>
    <row r="1826" spans="1:15" s="887" customFormat="1" x14ac:dyDescent="0.25">
      <c r="B1826" s="875"/>
      <c r="C1826" s="1043"/>
      <c r="D1826" s="875"/>
      <c r="E1826" s="877"/>
      <c r="F1826" s="875"/>
      <c r="G1826" s="878"/>
      <c r="H1826" s="902"/>
      <c r="I1826" s="902"/>
      <c r="J1826" s="902"/>
      <c r="K1826" s="902"/>
      <c r="L1826" s="879"/>
      <c r="M1826" s="879"/>
      <c r="N1826" s="879"/>
      <c r="O1826" s="880"/>
    </row>
    <row r="1827" spans="1:15" x14ac:dyDescent="0.25">
      <c r="B1827" s="1127" t="s">
        <v>1396</v>
      </c>
      <c r="C1827" s="1127"/>
      <c r="D1827" s="1127"/>
      <c r="E1827" s="1127"/>
      <c r="F1827" s="1127"/>
      <c r="G1827" s="1127"/>
      <c r="H1827" s="1127"/>
      <c r="I1827" s="1127"/>
      <c r="J1827" s="1127"/>
      <c r="K1827" s="1127"/>
      <c r="L1827" s="1127"/>
      <c r="M1827" s="1127"/>
      <c r="N1827" s="1127"/>
      <c r="O1827" s="1127"/>
    </row>
    <row r="1828" spans="1:15" x14ac:dyDescent="0.25">
      <c r="B1828" s="854" t="s">
        <v>1884</v>
      </c>
      <c r="C1828" s="1041"/>
      <c r="D1828" s="855"/>
      <c r="E1828" s="855"/>
      <c r="F1828" s="855"/>
      <c r="G1828" s="855"/>
      <c r="H1828" s="856"/>
      <c r="I1828" s="856"/>
      <c r="J1828" s="856"/>
      <c r="K1828" s="856"/>
      <c r="L1828" s="856"/>
      <c r="M1828" s="856"/>
      <c r="N1828" s="856"/>
      <c r="O1828" s="857"/>
    </row>
    <row r="1829" spans="1:15" s="800" customFormat="1" ht="45" x14ac:dyDescent="0.25">
      <c r="B1829" s="1122" t="s">
        <v>971</v>
      </c>
      <c r="C1829" s="1085" t="s">
        <v>939</v>
      </c>
      <c r="D1829" s="1085" t="s">
        <v>1025</v>
      </c>
      <c r="E1829" s="1124" t="s">
        <v>1026</v>
      </c>
      <c r="F1829" s="1085" t="s">
        <v>1027</v>
      </c>
      <c r="G1829" s="1120" t="s">
        <v>1028</v>
      </c>
      <c r="H1829" s="801" t="s">
        <v>1868</v>
      </c>
      <c r="I1829" s="802" t="s">
        <v>1839</v>
      </c>
      <c r="J1829" s="801" t="s">
        <v>1868</v>
      </c>
      <c r="K1829" s="1128" t="s">
        <v>1957</v>
      </c>
      <c r="L1829" s="1128" t="s">
        <v>1956</v>
      </c>
      <c r="M1829" s="802" t="s">
        <v>1905</v>
      </c>
      <c r="N1829" s="1128" t="s">
        <v>1825</v>
      </c>
      <c r="O1829" s="835" t="s">
        <v>1856</v>
      </c>
    </row>
    <row r="1830" spans="1:15" s="800" customFormat="1" x14ac:dyDescent="0.25">
      <c r="B1830" s="1123"/>
      <c r="C1830" s="1086"/>
      <c r="D1830" s="1086"/>
      <c r="E1830" s="1125"/>
      <c r="F1830" s="1086"/>
      <c r="G1830" s="1121"/>
      <c r="H1830" s="803" t="s">
        <v>940</v>
      </c>
      <c r="I1830" s="803" t="s">
        <v>940</v>
      </c>
      <c r="J1830" s="803" t="s">
        <v>940</v>
      </c>
      <c r="K1830" s="1129"/>
      <c r="L1830" s="1129"/>
      <c r="M1830" s="803" t="s">
        <v>940</v>
      </c>
      <c r="N1830" s="1129"/>
      <c r="O1830" s="804"/>
    </row>
    <row r="1831" spans="1:15" x14ac:dyDescent="0.25">
      <c r="A1831" s="836" t="s">
        <v>400</v>
      </c>
      <c r="B1831" s="806" t="s">
        <v>2</v>
      </c>
      <c r="C1831" s="1039" t="s">
        <v>60</v>
      </c>
      <c r="D1831" s="814" t="s">
        <v>21</v>
      </c>
      <c r="E1831" s="945">
        <v>0</v>
      </c>
      <c r="F1831" s="806" t="s">
        <v>27</v>
      </c>
      <c r="G1831" s="809" t="s">
        <v>266</v>
      </c>
      <c r="H1831" s="815"/>
      <c r="I1831" s="815">
        <v>3000000</v>
      </c>
      <c r="J1831" s="815"/>
      <c r="K1831" s="815">
        <f t="shared" ref="K1831:K1833" si="134">M1831-L1831</f>
        <v>1500000</v>
      </c>
      <c r="L1831" s="815"/>
      <c r="M1831" s="815">
        <v>1500000</v>
      </c>
      <c r="N1831" s="815"/>
      <c r="O1831" s="811"/>
    </row>
    <row r="1832" spans="1:15" x14ac:dyDescent="0.25">
      <c r="A1832" s="836" t="s">
        <v>400</v>
      </c>
      <c r="B1832" s="806" t="s">
        <v>3</v>
      </c>
      <c r="C1832" s="1039" t="s">
        <v>4</v>
      </c>
      <c r="D1832" s="814" t="s">
        <v>21</v>
      </c>
      <c r="E1832" s="945">
        <v>0</v>
      </c>
      <c r="F1832" s="806" t="s">
        <v>27</v>
      </c>
      <c r="G1832" s="809" t="s">
        <v>266</v>
      </c>
      <c r="H1832" s="815"/>
      <c r="I1832" s="815">
        <v>1000000</v>
      </c>
      <c r="J1832" s="815"/>
      <c r="K1832" s="815">
        <f t="shared" si="134"/>
        <v>500000</v>
      </c>
      <c r="L1832" s="815"/>
      <c r="M1832" s="815">
        <v>500000</v>
      </c>
      <c r="N1832" s="815"/>
      <c r="O1832" s="811"/>
    </row>
    <row r="1833" spans="1:15" x14ac:dyDescent="0.25">
      <c r="A1833" s="836" t="s">
        <v>400</v>
      </c>
      <c r="B1833" s="806" t="s">
        <v>32</v>
      </c>
      <c r="C1833" s="1039" t="s">
        <v>33</v>
      </c>
      <c r="D1833" s="814" t="s">
        <v>21</v>
      </c>
      <c r="E1833" s="945">
        <v>0</v>
      </c>
      <c r="F1833" s="806" t="s">
        <v>27</v>
      </c>
      <c r="G1833" s="809" t="s">
        <v>266</v>
      </c>
      <c r="H1833" s="815"/>
      <c r="I1833" s="815">
        <v>2000000</v>
      </c>
      <c r="J1833" s="815"/>
      <c r="K1833" s="815">
        <f t="shared" si="134"/>
        <v>1500000</v>
      </c>
      <c r="L1833" s="815"/>
      <c r="M1833" s="815">
        <v>1500000</v>
      </c>
      <c r="N1833" s="815"/>
      <c r="O1833" s="811"/>
    </row>
    <row r="1834" spans="1:15" x14ac:dyDescent="0.25">
      <c r="A1834" s="836" t="s">
        <v>400</v>
      </c>
      <c r="B1834" s="838"/>
      <c r="C1834" s="968" t="s">
        <v>312</v>
      </c>
      <c r="D1834" s="839"/>
      <c r="E1834" s="840"/>
      <c r="F1834" s="838"/>
      <c r="G1834" s="838"/>
      <c r="H1834" s="978">
        <v>2250000</v>
      </c>
      <c r="I1834" s="978">
        <f>SUM(I1831:I1833)</f>
        <v>6000000</v>
      </c>
      <c r="J1834" s="978">
        <v>2250000</v>
      </c>
      <c r="K1834" s="978">
        <f>SUM(K1831:K1833)</f>
        <v>3500000</v>
      </c>
      <c r="L1834" s="821"/>
      <c r="M1834" s="821">
        <f>SUM(M1831:M1833)</f>
        <v>3500000</v>
      </c>
      <c r="N1834" s="821"/>
      <c r="O1834" s="822"/>
    </row>
    <row r="1835" spans="1:15" s="887" customFormat="1" x14ac:dyDescent="0.25">
      <c r="B1835" s="875"/>
      <c r="C1835" s="1043"/>
      <c r="D1835" s="875"/>
      <c r="E1835" s="877"/>
      <c r="F1835" s="875"/>
      <c r="G1835" s="878"/>
      <c r="H1835" s="902"/>
      <c r="I1835" s="902"/>
      <c r="J1835" s="902"/>
      <c r="K1835" s="902"/>
      <c r="L1835" s="879"/>
      <c r="M1835" s="879"/>
      <c r="N1835" s="879"/>
      <c r="O1835" s="880"/>
    </row>
    <row r="1836" spans="1:15" s="887" customFormat="1" x14ac:dyDescent="0.25">
      <c r="B1836" s="875"/>
      <c r="C1836" s="1043"/>
      <c r="D1836" s="875"/>
      <c r="E1836" s="877"/>
      <c r="F1836" s="875"/>
      <c r="G1836" s="878"/>
      <c r="H1836" s="902"/>
      <c r="I1836" s="902"/>
      <c r="J1836" s="902"/>
      <c r="K1836" s="902"/>
      <c r="L1836" s="879"/>
      <c r="M1836" s="879"/>
      <c r="N1836" s="879"/>
      <c r="O1836" s="880"/>
    </row>
    <row r="1837" spans="1:15" x14ac:dyDescent="0.25">
      <c r="B1837" s="1127" t="s">
        <v>1396</v>
      </c>
      <c r="C1837" s="1127"/>
      <c r="D1837" s="1127"/>
      <c r="E1837" s="1127"/>
      <c r="F1837" s="1127"/>
      <c r="G1837" s="1127"/>
      <c r="H1837" s="1127"/>
      <c r="I1837" s="1127"/>
      <c r="J1837" s="1127"/>
      <c r="K1837" s="1127"/>
      <c r="L1837" s="1127"/>
      <c r="M1837" s="1127"/>
      <c r="N1837" s="1127"/>
      <c r="O1837" s="1127"/>
    </row>
    <row r="1838" spans="1:15" x14ac:dyDescent="0.25">
      <c r="B1838" s="854" t="s">
        <v>1619</v>
      </c>
      <c r="C1838" s="1041"/>
      <c r="D1838" s="855"/>
      <c r="E1838" s="855"/>
      <c r="F1838" s="855"/>
      <c r="G1838" s="855"/>
      <c r="H1838" s="856"/>
      <c r="I1838" s="856"/>
      <c r="J1838" s="856"/>
      <c r="K1838" s="856"/>
      <c r="L1838" s="856"/>
      <c r="M1838" s="856"/>
      <c r="N1838" s="856"/>
      <c r="O1838" s="857"/>
    </row>
    <row r="1839" spans="1:15" s="800" customFormat="1" ht="45" x14ac:dyDescent="0.25">
      <c r="B1839" s="1122" t="s">
        <v>971</v>
      </c>
      <c r="C1839" s="1085" t="s">
        <v>939</v>
      </c>
      <c r="D1839" s="1085" t="s">
        <v>1025</v>
      </c>
      <c r="E1839" s="1124" t="s">
        <v>1026</v>
      </c>
      <c r="F1839" s="1085" t="s">
        <v>1027</v>
      </c>
      <c r="G1839" s="1120" t="s">
        <v>1028</v>
      </c>
      <c r="H1839" s="801" t="s">
        <v>1868</v>
      </c>
      <c r="I1839" s="802" t="s">
        <v>1839</v>
      </c>
      <c r="J1839" s="801" t="s">
        <v>1868</v>
      </c>
      <c r="K1839" s="1128" t="s">
        <v>1957</v>
      </c>
      <c r="L1839" s="1128" t="s">
        <v>1956</v>
      </c>
      <c r="M1839" s="802" t="s">
        <v>1905</v>
      </c>
      <c r="N1839" s="1128" t="s">
        <v>1825</v>
      </c>
      <c r="O1839" s="835" t="s">
        <v>1856</v>
      </c>
    </row>
    <row r="1840" spans="1:15" s="800" customFormat="1" x14ac:dyDescent="0.25">
      <c r="B1840" s="1123"/>
      <c r="C1840" s="1086"/>
      <c r="D1840" s="1086"/>
      <c r="E1840" s="1125"/>
      <c r="F1840" s="1086"/>
      <c r="G1840" s="1121"/>
      <c r="H1840" s="803" t="s">
        <v>940</v>
      </c>
      <c r="I1840" s="803" t="s">
        <v>940</v>
      </c>
      <c r="J1840" s="803" t="s">
        <v>940</v>
      </c>
      <c r="K1840" s="1129"/>
      <c r="L1840" s="1129"/>
      <c r="M1840" s="803" t="s">
        <v>940</v>
      </c>
      <c r="N1840" s="1129"/>
      <c r="O1840" s="804"/>
    </row>
    <row r="1841" spans="1:15" x14ac:dyDescent="0.25">
      <c r="A1841" s="836" t="s">
        <v>402</v>
      </c>
      <c r="B1841" s="806" t="s">
        <v>2</v>
      </c>
      <c r="C1841" s="1039" t="s">
        <v>60</v>
      </c>
      <c r="D1841" s="814" t="s">
        <v>21</v>
      </c>
      <c r="E1841" s="945">
        <v>0</v>
      </c>
      <c r="F1841" s="806" t="s">
        <v>27</v>
      </c>
      <c r="G1841" s="809" t="s">
        <v>266</v>
      </c>
      <c r="H1841" s="815"/>
      <c r="I1841" s="815">
        <v>1250000</v>
      </c>
      <c r="J1841" s="815"/>
      <c r="K1841" s="815">
        <f t="shared" ref="K1841:K1851" si="135">M1841-L1841</f>
        <v>0</v>
      </c>
      <c r="L1841" s="815"/>
      <c r="M1841" s="815"/>
      <c r="N1841" s="815"/>
      <c r="O1841" s="811"/>
    </row>
    <row r="1842" spans="1:15" x14ac:dyDescent="0.25">
      <c r="A1842" s="836" t="s">
        <v>402</v>
      </c>
      <c r="B1842" s="806" t="s">
        <v>52</v>
      </c>
      <c r="C1842" s="1039" t="s">
        <v>53</v>
      </c>
      <c r="D1842" s="814" t="s">
        <v>21</v>
      </c>
      <c r="E1842" s="945">
        <v>0</v>
      </c>
      <c r="F1842" s="806" t="s">
        <v>27</v>
      </c>
      <c r="G1842" s="809" t="s">
        <v>266</v>
      </c>
      <c r="H1842" s="815"/>
      <c r="I1842" s="815">
        <v>7000000</v>
      </c>
      <c r="J1842" s="815"/>
      <c r="K1842" s="815">
        <f t="shared" si="135"/>
        <v>0</v>
      </c>
      <c r="L1842" s="815"/>
      <c r="M1842" s="815"/>
      <c r="N1842" s="815"/>
      <c r="O1842" s="811"/>
    </row>
    <row r="1843" spans="1:15" x14ac:dyDescent="0.25">
      <c r="A1843" s="836" t="s">
        <v>402</v>
      </c>
      <c r="B1843" s="1007" t="s">
        <v>32</v>
      </c>
      <c r="C1843" s="1039" t="s">
        <v>33</v>
      </c>
      <c r="D1843" s="814" t="s">
        <v>21</v>
      </c>
      <c r="E1843" s="945">
        <v>0</v>
      </c>
      <c r="F1843" s="806" t="s">
        <v>27</v>
      </c>
      <c r="G1843" s="809" t="s">
        <v>266</v>
      </c>
      <c r="H1843" s="815"/>
      <c r="I1843" s="815">
        <v>700000</v>
      </c>
      <c r="J1843" s="815"/>
      <c r="K1843" s="815">
        <f t="shared" si="135"/>
        <v>0</v>
      </c>
      <c r="L1843" s="815"/>
      <c r="M1843" s="815"/>
      <c r="N1843" s="815"/>
      <c r="O1843" s="811"/>
    </row>
    <row r="1844" spans="1:15" x14ac:dyDescent="0.25">
      <c r="A1844" s="836" t="s">
        <v>402</v>
      </c>
      <c r="B1844" s="590" t="s">
        <v>61</v>
      </c>
      <c r="C1844" s="1039" t="s">
        <v>75</v>
      </c>
      <c r="D1844" s="814" t="s">
        <v>21</v>
      </c>
      <c r="E1844" s="945">
        <v>0</v>
      </c>
      <c r="F1844" s="806" t="s">
        <v>27</v>
      </c>
      <c r="G1844" s="809" t="s">
        <v>266</v>
      </c>
      <c r="H1844" s="815"/>
      <c r="I1844" s="815">
        <v>100000</v>
      </c>
      <c r="J1844" s="815"/>
      <c r="K1844" s="815">
        <f t="shared" si="135"/>
        <v>0</v>
      </c>
      <c r="L1844" s="815"/>
      <c r="M1844" s="815"/>
      <c r="N1844" s="815"/>
      <c r="O1844" s="811"/>
    </row>
    <row r="1845" spans="1:15" x14ac:dyDescent="0.25">
      <c r="A1845" s="836" t="s">
        <v>402</v>
      </c>
      <c r="B1845" s="806" t="s">
        <v>34</v>
      </c>
      <c r="C1845" s="1039" t="s">
        <v>761</v>
      </c>
      <c r="D1845" s="814" t="s">
        <v>21</v>
      </c>
      <c r="E1845" s="945">
        <v>0</v>
      </c>
      <c r="F1845" s="806" t="s">
        <v>27</v>
      </c>
      <c r="G1845" s="809" t="s">
        <v>266</v>
      </c>
      <c r="H1845" s="815"/>
      <c r="I1845" s="815">
        <v>600000</v>
      </c>
      <c r="J1845" s="815"/>
      <c r="K1845" s="815">
        <f t="shared" si="135"/>
        <v>0</v>
      </c>
      <c r="L1845" s="815"/>
      <c r="M1845" s="815"/>
      <c r="N1845" s="815"/>
      <c r="O1845" s="811"/>
    </row>
    <row r="1846" spans="1:15" x14ac:dyDescent="0.25">
      <c r="A1846" s="836" t="s">
        <v>402</v>
      </c>
      <c r="B1846" s="590" t="s">
        <v>11</v>
      </c>
      <c r="C1846" s="1039" t="s">
        <v>12</v>
      </c>
      <c r="D1846" s="814" t="s">
        <v>21</v>
      </c>
      <c r="E1846" s="945">
        <v>0</v>
      </c>
      <c r="F1846" s="806" t="s">
        <v>27</v>
      </c>
      <c r="G1846" s="809" t="s">
        <v>266</v>
      </c>
      <c r="H1846" s="815"/>
      <c r="I1846" s="815">
        <v>10250000</v>
      </c>
      <c r="J1846" s="815"/>
      <c r="K1846" s="815">
        <f t="shared" si="135"/>
        <v>0</v>
      </c>
      <c r="L1846" s="815"/>
      <c r="M1846" s="815"/>
      <c r="N1846" s="815"/>
      <c r="O1846" s="811"/>
    </row>
    <row r="1847" spans="1:15" x14ac:dyDescent="0.25">
      <c r="A1847" s="836" t="s">
        <v>402</v>
      </c>
      <c r="B1847" s="806" t="s">
        <v>13</v>
      </c>
      <c r="C1847" s="1039" t="s">
        <v>14</v>
      </c>
      <c r="D1847" s="814" t="s">
        <v>21</v>
      </c>
      <c r="E1847" s="945">
        <v>0</v>
      </c>
      <c r="F1847" s="806" t="s">
        <v>27</v>
      </c>
      <c r="G1847" s="809" t="s">
        <v>266</v>
      </c>
      <c r="H1847" s="815"/>
      <c r="I1847" s="815">
        <v>30300000</v>
      </c>
      <c r="J1847" s="815"/>
      <c r="K1847" s="815">
        <f t="shared" si="135"/>
        <v>0</v>
      </c>
      <c r="L1847" s="815"/>
      <c r="M1847" s="815"/>
      <c r="N1847" s="815"/>
      <c r="O1847" s="811"/>
    </row>
    <row r="1848" spans="1:15" x14ac:dyDescent="0.25">
      <c r="A1848" s="836" t="s">
        <v>402</v>
      </c>
      <c r="B1848" s="806" t="s">
        <v>17</v>
      </c>
      <c r="C1848" s="1039" t="s">
        <v>18</v>
      </c>
      <c r="D1848" s="814" t="s">
        <v>21</v>
      </c>
      <c r="E1848" s="945">
        <v>0</v>
      </c>
      <c r="F1848" s="806" t="s">
        <v>27</v>
      </c>
      <c r="G1848" s="809" t="s">
        <v>266</v>
      </c>
      <c r="H1848" s="815"/>
      <c r="I1848" s="815">
        <v>5000000</v>
      </c>
      <c r="J1848" s="815"/>
      <c r="K1848" s="815">
        <f t="shared" si="135"/>
        <v>0</v>
      </c>
      <c r="L1848" s="815"/>
      <c r="M1848" s="815"/>
      <c r="N1848" s="815"/>
      <c r="O1848" s="811"/>
    </row>
    <row r="1849" spans="1:15" x14ac:dyDescent="0.25">
      <c r="A1849" s="836" t="s">
        <v>402</v>
      </c>
      <c r="B1849" s="806" t="s">
        <v>19</v>
      </c>
      <c r="C1849" s="1039" t="s">
        <v>20</v>
      </c>
      <c r="D1849" s="814" t="s">
        <v>21</v>
      </c>
      <c r="E1849" s="945">
        <v>0</v>
      </c>
      <c r="F1849" s="806" t="s">
        <v>27</v>
      </c>
      <c r="G1849" s="809" t="s">
        <v>266</v>
      </c>
      <c r="H1849" s="815"/>
      <c r="I1849" s="815">
        <v>50000</v>
      </c>
      <c r="J1849" s="815"/>
      <c r="K1849" s="815">
        <f t="shared" si="135"/>
        <v>0</v>
      </c>
      <c r="L1849" s="815"/>
      <c r="M1849" s="815"/>
      <c r="N1849" s="815"/>
      <c r="O1849" s="811"/>
    </row>
    <row r="1850" spans="1:15" x14ac:dyDescent="0.25">
      <c r="A1850" s="836" t="s">
        <v>402</v>
      </c>
      <c r="B1850" s="806" t="s">
        <v>37</v>
      </c>
      <c r="C1850" s="1039" t="s">
        <v>38</v>
      </c>
      <c r="D1850" s="814" t="s">
        <v>21</v>
      </c>
      <c r="E1850" s="945">
        <v>0</v>
      </c>
      <c r="F1850" s="806" t="s">
        <v>27</v>
      </c>
      <c r="G1850" s="809" t="s">
        <v>266</v>
      </c>
      <c r="H1850" s="815"/>
      <c r="I1850" s="815">
        <v>750000</v>
      </c>
      <c r="J1850" s="815"/>
      <c r="K1850" s="815">
        <f t="shared" si="135"/>
        <v>0</v>
      </c>
      <c r="L1850" s="815"/>
      <c r="M1850" s="815"/>
      <c r="N1850" s="815"/>
      <c r="O1850" s="811"/>
    </row>
    <row r="1851" spans="1:15" x14ac:dyDescent="0.25">
      <c r="A1851" s="836" t="s">
        <v>402</v>
      </c>
      <c r="B1851" s="838"/>
      <c r="C1851" s="968" t="s">
        <v>312</v>
      </c>
      <c r="D1851" s="839"/>
      <c r="E1851" s="840"/>
      <c r="F1851" s="838"/>
      <c r="G1851" s="838"/>
      <c r="H1851" s="978"/>
      <c r="I1851" s="978">
        <f>SUM(I1841:I1850)</f>
        <v>56000000</v>
      </c>
      <c r="J1851" s="978"/>
      <c r="K1851" s="930">
        <f t="shared" si="135"/>
        <v>0</v>
      </c>
      <c r="L1851" s="821"/>
      <c r="M1851" s="821">
        <f>SUM(M1841:M1850)</f>
        <v>0</v>
      </c>
      <c r="N1851" s="821"/>
      <c r="O1851" s="822"/>
    </row>
    <row r="1852" spans="1:15" s="887" customFormat="1" x14ac:dyDescent="0.25">
      <c r="B1852" s="875"/>
      <c r="C1852" s="1043"/>
      <c r="D1852" s="875"/>
      <c r="E1852" s="877"/>
      <c r="F1852" s="875"/>
      <c r="G1852" s="878"/>
      <c r="H1852" s="902"/>
      <c r="I1852" s="902"/>
      <c r="J1852" s="902"/>
      <c r="K1852" s="902"/>
      <c r="L1852" s="879"/>
      <c r="M1852" s="879"/>
      <c r="N1852" s="879"/>
      <c r="O1852" s="880"/>
    </row>
    <row r="1853" spans="1:15" s="887" customFormat="1" x14ac:dyDescent="0.25">
      <c r="B1853" s="875"/>
      <c r="C1853" s="1043"/>
      <c r="D1853" s="875"/>
      <c r="E1853" s="877"/>
      <c r="F1853" s="875"/>
      <c r="G1853" s="878"/>
      <c r="H1853" s="902"/>
      <c r="I1853" s="902"/>
      <c r="J1853" s="902"/>
      <c r="K1853" s="902"/>
      <c r="L1853" s="879"/>
      <c r="M1853" s="879"/>
      <c r="N1853" s="879"/>
      <c r="O1853" s="880"/>
    </row>
    <row r="1854" spans="1:15" x14ac:dyDescent="0.25">
      <c r="B1854" s="1127" t="s">
        <v>1397</v>
      </c>
      <c r="C1854" s="1127"/>
      <c r="D1854" s="1127"/>
      <c r="E1854" s="1127"/>
      <c r="F1854" s="1127"/>
      <c r="G1854" s="1127"/>
      <c r="H1854" s="1127"/>
      <c r="I1854" s="1127"/>
      <c r="J1854" s="1127"/>
      <c r="K1854" s="1127"/>
      <c r="L1854" s="1127"/>
      <c r="M1854" s="1127"/>
      <c r="N1854" s="1127"/>
      <c r="O1854" s="1127"/>
    </row>
    <row r="1855" spans="1:15" x14ac:dyDescent="0.25">
      <c r="B1855" s="854" t="s">
        <v>1619</v>
      </c>
      <c r="C1855" s="1041"/>
      <c r="D1855" s="855"/>
      <c r="E1855" s="855"/>
      <c r="F1855" s="855"/>
      <c r="G1855" s="855"/>
      <c r="H1855" s="856"/>
      <c r="I1855" s="856"/>
      <c r="J1855" s="856"/>
      <c r="K1855" s="856"/>
      <c r="L1855" s="856"/>
      <c r="M1855" s="856"/>
      <c r="N1855" s="856"/>
      <c r="O1855" s="857"/>
    </row>
    <row r="1856" spans="1:15" s="800" customFormat="1" ht="45" x14ac:dyDescent="0.25">
      <c r="B1856" s="1122" t="s">
        <v>971</v>
      </c>
      <c r="C1856" s="1085" t="s">
        <v>939</v>
      </c>
      <c r="D1856" s="1085" t="s">
        <v>1025</v>
      </c>
      <c r="E1856" s="1124" t="s">
        <v>1026</v>
      </c>
      <c r="F1856" s="1085" t="s">
        <v>1027</v>
      </c>
      <c r="G1856" s="1120" t="s">
        <v>1028</v>
      </c>
      <c r="H1856" s="801" t="s">
        <v>1868</v>
      </c>
      <c r="I1856" s="802" t="s">
        <v>1839</v>
      </c>
      <c r="J1856" s="801" t="s">
        <v>1868</v>
      </c>
      <c r="K1856" s="1128" t="s">
        <v>1957</v>
      </c>
      <c r="L1856" s="1128" t="s">
        <v>1956</v>
      </c>
      <c r="M1856" s="802" t="s">
        <v>1905</v>
      </c>
      <c r="N1856" s="1128" t="s">
        <v>1825</v>
      </c>
      <c r="O1856" s="835" t="s">
        <v>1856</v>
      </c>
    </row>
    <row r="1857" spans="1:15" s="800" customFormat="1" x14ac:dyDescent="0.25">
      <c r="B1857" s="1123"/>
      <c r="C1857" s="1086"/>
      <c r="D1857" s="1086"/>
      <c r="E1857" s="1125"/>
      <c r="F1857" s="1086"/>
      <c r="G1857" s="1121"/>
      <c r="H1857" s="803"/>
      <c r="I1857" s="803" t="s">
        <v>940</v>
      </c>
      <c r="J1857" s="803"/>
      <c r="K1857" s="1129"/>
      <c r="L1857" s="1129"/>
      <c r="M1857" s="803" t="s">
        <v>940</v>
      </c>
      <c r="N1857" s="1129"/>
      <c r="O1857" s="804"/>
    </row>
    <row r="1858" spans="1:15" s="887" customFormat="1" x14ac:dyDescent="0.25">
      <c r="A1858" s="836" t="s">
        <v>402</v>
      </c>
      <c r="B1858" s="865" t="s">
        <v>158</v>
      </c>
      <c r="C1858" s="967" t="s">
        <v>366</v>
      </c>
      <c r="D1858" s="814" t="s">
        <v>21</v>
      </c>
      <c r="E1858" s="883">
        <v>0</v>
      </c>
      <c r="F1858" s="863" t="s">
        <v>27</v>
      </c>
      <c r="G1858" s="866" t="s">
        <v>235</v>
      </c>
      <c r="H1858" s="922"/>
      <c r="I1858" s="922">
        <v>2000000</v>
      </c>
      <c r="J1858" s="922"/>
      <c r="K1858" s="815">
        <f t="shared" ref="K1858:K1863" si="136">M1858-L1858</f>
        <v>0</v>
      </c>
      <c r="L1858" s="867"/>
      <c r="M1858" s="867"/>
      <c r="N1858" s="867"/>
      <c r="O1858" s="868"/>
    </row>
    <row r="1859" spans="1:15" s="887" customFormat="1" x14ac:dyDescent="0.25">
      <c r="A1859" s="836" t="s">
        <v>402</v>
      </c>
      <c r="B1859" s="863" t="s">
        <v>206</v>
      </c>
      <c r="C1859" s="967" t="s">
        <v>1863</v>
      </c>
      <c r="D1859" s="814" t="s">
        <v>21</v>
      </c>
      <c r="E1859" s="883">
        <v>0</v>
      </c>
      <c r="F1859" s="863" t="s">
        <v>27</v>
      </c>
      <c r="G1859" s="866" t="s">
        <v>235</v>
      </c>
      <c r="H1859" s="922"/>
      <c r="I1859" s="922">
        <v>1000000</v>
      </c>
      <c r="J1859" s="922"/>
      <c r="K1859" s="815">
        <f t="shared" si="136"/>
        <v>0</v>
      </c>
      <c r="L1859" s="867"/>
      <c r="M1859" s="867"/>
      <c r="N1859" s="867"/>
      <c r="O1859" s="868"/>
    </row>
    <row r="1860" spans="1:15" s="887" customFormat="1" x14ac:dyDescent="0.25">
      <c r="A1860" s="836" t="s">
        <v>402</v>
      </c>
      <c r="B1860" s="865" t="s">
        <v>207</v>
      </c>
      <c r="C1860" s="967" t="s">
        <v>220</v>
      </c>
      <c r="D1860" s="814" t="s">
        <v>21</v>
      </c>
      <c r="E1860" s="883">
        <v>0</v>
      </c>
      <c r="F1860" s="863" t="s">
        <v>27</v>
      </c>
      <c r="G1860" s="866" t="s">
        <v>235</v>
      </c>
      <c r="H1860" s="922"/>
      <c r="I1860" s="922">
        <v>1000000</v>
      </c>
      <c r="J1860" s="922"/>
      <c r="K1860" s="815">
        <f t="shared" si="136"/>
        <v>0</v>
      </c>
      <c r="L1860" s="867"/>
      <c r="M1860" s="867"/>
      <c r="N1860" s="867"/>
      <c r="O1860" s="868"/>
    </row>
    <row r="1861" spans="1:15" s="887" customFormat="1" x14ac:dyDescent="0.25">
      <c r="A1861" s="836" t="s">
        <v>402</v>
      </c>
      <c r="B1861" s="865" t="s">
        <v>208</v>
      </c>
      <c r="C1861" s="967" t="s">
        <v>1888</v>
      </c>
      <c r="D1861" s="814" t="s">
        <v>21</v>
      </c>
      <c r="E1861" s="883">
        <v>0</v>
      </c>
      <c r="F1861" s="863" t="s">
        <v>27</v>
      </c>
      <c r="G1861" s="866" t="s">
        <v>235</v>
      </c>
      <c r="H1861" s="922"/>
      <c r="I1861" s="922">
        <v>1000000</v>
      </c>
      <c r="J1861" s="922"/>
      <c r="K1861" s="815">
        <f t="shared" si="136"/>
        <v>0</v>
      </c>
      <c r="L1861" s="867"/>
      <c r="M1861" s="867"/>
      <c r="N1861" s="867"/>
      <c r="O1861" s="868"/>
    </row>
    <row r="1862" spans="1:15" s="887" customFormat="1" x14ac:dyDescent="0.25">
      <c r="A1862" s="836" t="s">
        <v>402</v>
      </c>
      <c r="B1862" s="865" t="s">
        <v>469</v>
      </c>
      <c r="C1862" s="967" t="s">
        <v>162</v>
      </c>
      <c r="D1862" s="814" t="s">
        <v>21</v>
      </c>
      <c r="E1862" s="883">
        <v>0</v>
      </c>
      <c r="F1862" s="863" t="s">
        <v>27</v>
      </c>
      <c r="G1862" s="866" t="s">
        <v>235</v>
      </c>
      <c r="H1862" s="922"/>
      <c r="I1862" s="922">
        <v>20000000</v>
      </c>
      <c r="J1862" s="922"/>
      <c r="K1862" s="815">
        <f t="shared" si="136"/>
        <v>0</v>
      </c>
      <c r="L1862" s="867"/>
      <c r="M1862" s="867"/>
      <c r="N1862" s="867"/>
      <c r="O1862" s="868"/>
    </row>
    <row r="1863" spans="1:15" s="887" customFormat="1" x14ac:dyDescent="0.25">
      <c r="A1863" s="836" t="s">
        <v>402</v>
      </c>
      <c r="B1863" s="869"/>
      <c r="C1863" s="1042" t="s">
        <v>26</v>
      </c>
      <c r="D1863" s="869"/>
      <c r="E1863" s="870"/>
      <c r="F1863" s="869"/>
      <c r="G1863" s="871"/>
      <c r="H1863" s="965"/>
      <c r="I1863" s="965">
        <f>SUM(I1858:I1862)</f>
        <v>25000000</v>
      </c>
      <c r="J1863" s="965"/>
      <c r="K1863" s="930">
        <f t="shared" si="136"/>
        <v>0</v>
      </c>
      <c r="L1863" s="872"/>
      <c r="M1863" s="872">
        <f>SUM(M1858:M1862)</f>
        <v>0</v>
      </c>
      <c r="N1863" s="872"/>
      <c r="O1863" s="884"/>
    </row>
    <row r="1864" spans="1:15" s="887" customFormat="1" x14ac:dyDescent="0.25">
      <c r="B1864" s="875"/>
      <c r="C1864" s="1043"/>
      <c r="D1864" s="875"/>
      <c r="E1864" s="877"/>
      <c r="F1864" s="875"/>
      <c r="G1864" s="878"/>
      <c r="H1864" s="902"/>
      <c r="I1864" s="902"/>
      <c r="J1864" s="902"/>
      <c r="K1864" s="902"/>
      <c r="L1864" s="879"/>
      <c r="M1864" s="879"/>
      <c r="N1864" s="879"/>
      <c r="O1864" s="880"/>
    </row>
    <row r="1865" spans="1:15" s="887" customFormat="1" x14ac:dyDescent="0.25">
      <c r="B1865" s="875"/>
      <c r="C1865" s="1043"/>
      <c r="D1865" s="875"/>
      <c r="E1865" s="877"/>
      <c r="F1865" s="875"/>
      <c r="G1865" s="878"/>
      <c r="H1865" s="902"/>
      <c r="I1865" s="902"/>
      <c r="J1865" s="902"/>
      <c r="K1865" s="902"/>
      <c r="L1865" s="879"/>
      <c r="M1865" s="879"/>
      <c r="N1865" s="879"/>
      <c r="O1865" s="880"/>
    </row>
    <row r="1866" spans="1:15" x14ac:dyDescent="0.25">
      <c r="B1866" s="1127" t="s">
        <v>1396</v>
      </c>
      <c r="C1866" s="1127"/>
      <c r="D1866" s="1127"/>
      <c r="E1866" s="1127"/>
      <c r="F1866" s="1127"/>
      <c r="G1866" s="1127"/>
      <c r="H1866" s="1127"/>
      <c r="I1866" s="1127"/>
      <c r="J1866" s="1127"/>
      <c r="K1866" s="1127"/>
      <c r="L1866" s="1127"/>
      <c r="M1866" s="1127"/>
      <c r="N1866" s="1127"/>
      <c r="O1866" s="1127"/>
    </row>
    <row r="1867" spans="1:15" x14ac:dyDescent="0.25">
      <c r="B1867" s="854" t="s">
        <v>1620</v>
      </c>
      <c r="C1867" s="1041"/>
      <c r="D1867" s="855"/>
      <c r="E1867" s="855"/>
      <c r="F1867" s="855"/>
      <c r="G1867" s="855"/>
      <c r="H1867" s="856"/>
      <c r="I1867" s="856"/>
      <c r="J1867" s="856"/>
      <c r="K1867" s="856"/>
      <c r="L1867" s="856"/>
      <c r="M1867" s="856"/>
      <c r="N1867" s="856"/>
      <c r="O1867" s="857"/>
    </row>
    <row r="1868" spans="1:15" s="800" customFormat="1" ht="45" x14ac:dyDescent="0.25">
      <c r="B1868" s="1122" t="s">
        <v>971</v>
      </c>
      <c r="C1868" s="1085" t="s">
        <v>939</v>
      </c>
      <c r="D1868" s="1085" t="s">
        <v>1025</v>
      </c>
      <c r="E1868" s="1124" t="s">
        <v>1026</v>
      </c>
      <c r="F1868" s="1085" t="s">
        <v>1027</v>
      </c>
      <c r="G1868" s="1120" t="s">
        <v>1028</v>
      </c>
      <c r="H1868" s="801" t="s">
        <v>1868</v>
      </c>
      <c r="I1868" s="802" t="s">
        <v>1839</v>
      </c>
      <c r="J1868" s="801" t="s">
        <v>1868</v>
      </c>
      <c r="K1868" s="1128" t="s">
        <v>1957</v>
      </c>
      <c r="L1868" s="1128" t="s">
        <v>1956</v>
      </c>
      <c r="M1868" s="802" t="s">
        <v>1905</v>
      </c>
      <c r="N1868" s="1128" t="s">
        <v>1825</v>
      </c>
      <c r="O1868" s="835" t="s">
        <v>1856</v>
      </c>
    </row>
    <row r="1869" spans="1:15" s="800" customFormat="1" x14ac:dyDescent="0.25">
      <c r="B1869" s="1123"/>
      <c r="C1869" s="1086"/>
      <c r="D1869" s="1086"/>
      <c r="E1869" s="1125"/>
      <c r="F1869" s="1086"/>
      <c r="G1869" s="1121"/>
      <c r="H1869" s="803"/>
      <c r="I1869" s="803" t="s">
        <v>940</v>
      </c>
      <c r="J1869" s="803"/>
      <c r="K1869" s="1129"/>
      <c r="L1869" s="1129"/>
      <c r="M1869" s="803" t="s">
        <v>940</v>
      </c>
      <c r="N1869" s="1129"/>
      <c r="O1869" s="804"/>
    </row>
    <row r="1870" spans="1:15" x14ac:dyDescent="0.25">
      <c r="A1870" s="836" t="s">
        <v>224</v>
      </c>
      <c r="B1870" s="806" t="s">
        <v>24</v>
      </c>
      <c r="C1870" s="966" t="s">
        <v>290</v>
      </c>
      <c r="D1870" s="807" t="s">
        <v>1</v>
      </c>
      <c r="E1870" s="945">
        <v>0</v>
      </c>
      <c r="F1870" s="806" t="s">
        <v>27</v>
      </c>
      <c r="G1870" s="809" t="s">
        <v>266</v>
      </c>
      <c r="H1870" s="810">
        <v>4570074</v>
      </c>
      <c r="I1870" s="810">
        <v>46643190</v>
      </c>
      <c r="J1870" s="810">
        <v>4570074</v>
      </c>
      <c r="K1870" s="810">
        <f t="shared" ref="K1870:K1884" si="137">M1870-L1870</f>
        <v>30643190</v>
      </c>
      <c r="L1870" s="810"/>
      <c r="M1870" s="810">
        <v>30643190</v>
      </c>
      <c r="N1870" s="810"/>
      <c r="O1870" s="885"/>
    </row>
    <row r="1871" spans="1:15" x14ac:dyDescent="0.25">
      <c r="A1871" s="836" t="s">
        <v>224</v>
      </c>
      <c r="B1871" s="806" t="s">
        <v>2</v>
      </c>
      <c r="C1871" s="1039" t="s">
        <v>60</v>
      </c>
      <c r="D1871" s="814" t="s">
        <v>21</v>
      </c>
      <c r="E1871" s="945">
        <v>0</v>
      </c>
      <c r="F1871" s="806" t="s">
        <v>27</v>
      </c>
      <c r="G1871" s="809" t="s">
        <v>266</v>
      </c>
      <c r="H1871" s="815"/>
      <c r="I1871" s="815">
        <v>10480000</v>
      </c>
      <c r="J1871" s="815"/>
      <c r="K1871" s="815">
        <f t="shared" si="137"/>
        <v>8480000</v>
      </c>
      <c r="L1871" s="815"/>
      <c r="M1871" s="815">
        <v>8480000</v>
      </c>
      <c r="N1871" s="815"/>
      <c r="O1871" s="811"/>
    </row>
    <row r="1872" spans="1:15" s="816" customFormat="1" x14ac:dyDescent="0.25">
      <c r="A1872" s="836" t="s">
        <v>224</v>
      </c>
      <c r="B1872" s="806" t="s">
        <v>67</v>
      </c>
      <c r="C1872" s="1039" t="s">
        <v>92</v>
      </c>
      <c r="D1872" s="814" t="s">
        <v>21</v>
      </c>
      <c r="E1872" s="945">
        <v>0</v>
      </c>
      <c r="F1872" s="806" t="s">
        <v>27</v>
      </c>
      <c r="G1872" s="809" t="s">
        <v>266</v>
      </c>
      <c r="H1872" s="815"/>
      <c r="I1872" s="815">
        <v>400000</v>
      </c>
      <c r="J1872" s="815"/>
      <c r="K1872" s="815">
        <f t="shared" si="137"/>
        <v>400000</v>
      </c>
      <c r="L1872" s="815"/>
      <c r="M1872" s="815">
        <v>400000</v>
      </c>
      <c r="N1872" s="815"/>
      <c r="O1872" s="811"/>
    </row>
    <row r="1873" spans="1:15" x14ac:dyDescent="0.25">
      <c r="A1873" s="836" t="s">
        <v>224</v>
      </c>
      <c r="B1873" s="806" t="s">
        <v>3</v>
      </c>
      <c r="C1873" s="1039" t="s">
        <v>4</v>
      </c>
      <c r="D1873" s="814" t="s">
        <v>21</v>
      </c>
      <c r="E1873" s="945">
        <v>0</v>
      </c>
      <c r="F1873" s="806" t="s">
        <v>27</v>
      </c>
      <c r="G1873" s="809" t="s">
        <v>266</v>
      </c>
      <c r="H1873" s="815"/>
      <c r="I1873" s="815">
        <v>7010000</v>
      </c>
      <c r="J1873" s="815"/>
      <c r="K1873" s="815">
        <f t="shared" si="137"/>
        <v>7010000</v>
      </c>
      <c r="L1873" s="815"/>
      <c r="M1873" s="815">
        <v>7010000</v>
      </c>
      <c r="N1873" s="815"/>
      <c r="O1873" s="811"/>
    </row>
    <row r="1874" spans="1:15" x14ac:dyDescent="0.25">
      <c r="A1874" s="836" t="s">
        <v>224</v>
      </c>
      <c r="B1874" s="806" t="s">
        <v>85</v>
      </c>
      <c r="C1874" s="1039" t="s">
        <v>86</v>
      </c>
      <c r="D1874" s="814" t="s">
        <v>21</v>
      </c>
      <c r="E1874" s="945">
        <v>0</v>
      </c>
      <c r="F1874" s="806" t="s">
        <v>27</v>
      </c>
      <c r="G1874" s="809" t="s">
        <v>266</v>
      </c>
      <c r="H1874" s="815"/>
      <c r="I1874" s="815">
        <v>100000</v>
      </c>
      <c r="J1874" s="815"/>
      <c r="K1874" s="815">
        <f t="shared" si="137"/>
        <v>100000</v>
      </c>
      <c r="L1874" s="815"/>
      <c r="M1874" s="815">
        <v>100000</v>
      </c>
      <c r="N1874" s="815"/>
      <c r="O1874" s="811"/>
    </row>
    <row r="1875" spans="1:15" s="816" customFormat="1" x14ac:dyDescent="0.25">
      <c r="A1875" s="836" t="s">
        <v>224</v>
      </c>
      <c r="B1875" s="806" t="s">
        <v>52</v>
      </c>
      <c r="C1875" s="1039" t="s">
        <v>53</v>
      </c>
      <c r="D1875" s="814" t="s">
        <v>21</v>
      </c>
      <c r="E1875" s="945">
        <v>0</v>
      </c>
      <c r="F1875" s="806" t="s">
        <v>27</v>
      </c>
      <c r="G1875" s="809" t="s">
        <v>266</v>
      </c>
      <c r="H1875" s="815"/>
      <c r="I1875" s="815">
        <v>7800000</v>
      </c>
      <c r="J1875" s="815"/>
      <c r="K1875" s="815">
        <f t="shared" si="137"/>
        <v>7800000</v>
      </c>
      <c r="L1875" s="815"/>
      <c r="M1875" s="815">
        <v>7800000</v>
      </c>
      <c r="N1875" s="815"/>
      <c r="O1875" s="811"/>
    </row>
    <row r="1876" spans="1:15" x14ac:dyDescent="0.25">
      <c r="A1876" s="836" t="s">
        <v>224</v>
      </c>
      <c r="B1876" s="806" t="s">
        <v>32</v>
      </c>
      <c r="C1876" s="1039" t="s">
        <v>33</v>
      </c>
      <c r="D1876" s="814" t="s">
        <v>21</v>
      </c>
      <c r="E1876" s="945">
        <v>0</v>
      </c>
      <c r="F1876" s="806" t="s">
        <v>27</v>
      </c>
      <c r="G1876" s="809" t="s">
        <v>266</v>
      </c>
      <c r="H1876" s="815"/>
      <c r="I1876" s="815">
        <v>2800000</v>
      </c>
      <c r="J1876" s="815"/>
      <c r="K1876" s="815">
        <f t="shared" si="137"/>
        <v>2800000</v>
      </c>
      <c r="L1876" s="815"/>
      <c r="M1876" s="815">
        <v>2800000</v>
      </c>
      <c r="N1876" s="815"/>
      <c r="O1876" s="811"/>
    </row>
    <row r="1877" spans="1:15" x14ac:dyDescent="0.25">
      <c r="A1877" s="836" t="s">
        <v>224</v>
      </c>
      <c r="B1877" s="806" t="s">
        <v>9</v>
      </c>
      <c r="C1877" s="1039" t="s">
        <v>10</v>
      </c>
      <c r="D1877" s="814" t="s">
        <v>21</v>
      </c>
      <c r="E1877" s="945">
        <v>0</v>
      </c>
      <c r="F1877" s="806" t="s">
        <v>27</v>
      </c>
      <c r="G1877" s="809" t="s">
        <v>266</v>
      </c>
      <c r="H1877" s="815"/>
      <c r="I1877" s="815">
        <v>2405000</v>
      </c>
      <c r="J1877" s="815"/>
      <c r="K1877" s="815">
        <f t="shared" si="137"/>
        <v>2405000</v>
      </c>
      <c r="L1877" s="815"/>
      <c r="M1877" s="815">
        <v>2405000</v>
      </c>
      <c r="N1877" s="815"/>
      <c r="O1877" s="811"/>
    </row>
    <row r="1878" spans="1:15" x14ac:dyDescent="0.25">
      <c r="A1878" s="836" t="s">
        <v>224</v>
      </c>
      <c r="B1878" s="806" t="s">
        <v>11</v>
      </c>
      <c r="C1878" s="1039" t="s">
        <v>12</v>
      </c>
      <c r="D1878" s="814" t="s">
        <v>21</v>
      </c>
      <c r="E1878" s="945">
        <v>0</v>
      </c>
      <c r="F1878" s="806" t="s">
        <v>27</v>
      </c>
      <c r="G1878" s="809" t="s">
        <v>266</v>
      </c>
      <c r="H1878" s="815"/>
      <c r="I1878" s="815">
        <v>2950000</v>
      </c>
      <c r="J1878" s="815"/>
      <c r="K1878" s="815">
        <f t="shared" si="137"/>
        <v>2950000</v>
      </c>
      <c r="L1878" s="815"/>
      <c r="M1878" s="815">
        <v>2950000</v>
      </c>
      <c r="N1878" s="815"/>
      <c r="O1878" s="811"/>
    </row>
    <row r="1879" spans="1:15" x14ac:dyDescent="0.25">
      <c r="A1879" s="836" t="s">
        <v>224</v>
      </c>
      <c r="B1879" s="806" t="s">
        <v>13</v>
      </c>
      <c r="C1879" s="1039" t="s">
        <v>14</v>
      </c>
      <c r="D1879" s="814" t="s">
        <v>21</v>
      </c>
      <c r="E1879" s="945">
        <v>0</v>
      </c>
      <c r="F1879" s="806" t="s">
        <v>27</v>
      </c>
      <c r="G1879" s="809" t="s">
        <v>266</v>
      </c>
      <c r="H1879" s="815"/>
      <c r="I1879" s="815">
        <v>30000000</v>
      </c>
      <c r="J1879" s="815"/>
      <c r="K1879" s="815">
        <f t="shared" si="137"/>
        <v>20000000</v>
      </c>
      <c r="L1879" s="815"/>
      <c r="M1879" s="815">
        <v>20000000</v>
      </c>
      <c r="N1879" s="815"/>
      <c r="O1879" s="811"/>
    </row>
    <row r="1880" spans="1:15" x14ac:dyDescent="0.25">
      <c r="A1880" s="836" t="s">
        <v>224</v>
      </c>
      <c r="B1880" s="806" t="s">
        <v>17</v>
      </c>
      <c r="C1880" s="1039" t="s">
        <v>18</v>
      </c>
      <c r="D1880" s="814" t="s">
        <v>21</v>
      </c>
      <c r="E1880" s="945">
        <v>0</v>
      </c>
      <c r="F1880" s="806" t="s">
        <v>27</v>
      </c>
      <c r="G1880" s="809" t="s">
        <v>266</v>
      </c>
      <c r="H1880" s="815"/>
      <c r="I1880" s="815">
        <v>6000000</v>
      </c>
      <c r="J1880" s="815"/>
      <c r="K1880" s="815">
        <f t="shared" si="137"/>
        <v>4000000</v>
      </c>
      <c r="L1880" s="815"/>
      <c r="M1880" s="815">
        <v>4000000</v>
      </c>
      <c r="N1880" s="815"/>
      <c r="O1880" s="811"/>
    </row>
    <row r="1881" spans="1:15" x14ac:dyDescent="0.25">
      <c r="A1881" s="836" t="s">
        <v>224</v>
      </c>
      <c r="B1881" s="806" t="s">
        <v>19</v>
      </c>
      <c r="C1881" s="1039" t="s">
        <v>20</v>
      </c>
      <c r="D1881" s="814" t="s">
        <v>21</v>
      </c>
      <c r="E1881" s="945">
        <v>0</v>
      </c>
      <c r="F1881" s="806" t="s">
        <v>27</v>
      </c>
      <c r="G1881" s="809" t="s">
        <v>266</v>
      </c>
      <c r="H1881" s="815"/>
      <c r="I1881" s="815">
        <v>45000</v>
      </c>
      <c r="J1881" s="815"/>
      <c r="K1881" s="815">
        <f t="shared" si="137"/>
        <v>45000</v>
      </c>
      <c r="L1881" s="815"/>
      <c r="M1881" s="815">
        <v>45000</v>
      </c>
      <c r="N1881" s="815"/>
      <c r="O1881" s="811"/>
    </row>
    <row r="1882" spans="1:15" x14ac:dyDescent="0.25">
      <c r="A1882" s="836" t="s">
        <v>224</v>
      </c>
      <c r="B1882" s="806" t="s">
        <v>22</v>
      </c>
      <c r="C1882" s="1039" t="s">
        <v>23</v>
      </c>
      <c r="D1882" s="814" t="s">
        <v>21</v>
      </c>
      <c r="E1882" s="945">
        <v>0</v>
      </c>
      <c r="F1882" s="806" t="s">
        <v>27</v>
      </c>
      <c r="G1882" s="809" t="s">
        <v>266</v>
      </c>
      <c r="H1882" s="815"/>
      <c r="I1882" s="815">
        <v>3350000</v>
      </c>
      <c r="J1882" s="815"/>
      <c r="K1882" s="815">
        <f t="shared" si="137"/>
        <v>2350000</v>
      </c>
      <c r="L1882" s="815"/>
      <c r="M1882" s="815">
        <v>2350000</v>
      </c>
      <c r="N1882" s="815"/>
      <c r="O1882" s="811"/>
    </row>
    <row r="1883" spans="1:15" x14ac:dyDescent="0.25">
      <c r="A1883" s="836" t="s">
        <v>224</v>
      </c>
      <c r="B1883" s="806" t="s">
        <v>37</v>
      </c>
      <c r="C1883" s="1039" t="s">
        <v>38</v>
      </c>
      <c r="D1883" s="814" t="s">
        <v>21</v>
      </c>
      <c r="E1883" s="945">
        <v>0</v>
      </c>
      <c r="F1883" s="806" t="s">
        <v>27</v>
      </c>
      <c r="G1883" s="809" t="s">
        <v>266</v>
      </c>
      <c r="H1883" s="815"/>
      <c r="I1883" s="815">
        <v>400000</v>
      </c>
      <c r="J1883" s="815"/>
      <c r="K1883" s="815">
        <f t="shared" si="137"/>
        <v>400000</v>
      </c>
      <c r="L1883" s="815"/>
      <c r="M1883" s="815">
        <v>400000</v>
      </c>
      <c r="N1883" s="815"/>
      <c r="O1883" s="811"/>
    </row>
    <row r="1884" spans="1:15" x14ac:dyDescent="0.25">
      <c r="A1884" s="836" t="s">
        <v>224</v>
      </c>
      <c r="B1884" s="806" t="s">
        <v>99</v>
      </c>
      <c r="C1884" s="1039" t="s">
        <v>100</v>
      </c>
      <c r="D1884" s="814" t="s">
        <v>21</v>
      </c>
      <c r="E1884" s="945">
        <v>0</v>
      </c>
      <c r="F1884" s="806" t="s">
        <v>27</v>
      </c>
      <c r="G1884" s="809" t="s">
        <v>266</v>
      </c>
      <c r="H1884" s="815"/>
      <c r="I1884" s="815">
        <v>300000</v>
      </c>
      <c r="J1884" s="815"/>
      <c r="K1884" s="815">
        <f t="shared" si="137"/>
        <v>300000</v>
      </c>
      <c r="L1884" s="815"/>
      <c r="M1884" s="815">
        <v>300000</v>
      </c>
      <c r="N1884" s="815"/>
      <c r="O1884" s="811"/>
    </row>
    <row r="1885" spans="1:15" x14ac:dyDescent="0.25">
      <c r="A1885" s="836" t="s">
        <v>224</v>
      </c>
      <c r="B1885" s="838"/>
      <c r="C1885" s="968" t="s">
        <v>312</v>
      </c>
      <c r="D1885" s="839"/>
      <c r="E1885" s="840"/>
      <c r="F1885" s="838"/>
      <c r="G1885" s="895"/>
      <c r="H1885" s="969">
        <v>1050000</v>
      </c>
      <c r="I1885" s="969">
        <f>SUM(I1871:I1884)</f>
        <v>74040000</v>
      </c>
      <c r="J1885" s="969">
        <v>1050000</v>
      </c>
      <c r="K1885" s="969">
        <f>SUM(K1871:K1884)</f>
        <v>59040000</v>
      </c>
      <c r="L1885" s="969"/>
      <c r="M1885" s="969">
        <f t="shared" ref="M1885" si="138">SUM(M1871:M1884)</f>
        <v>59040000</v>
      </c>
      <c r="N1885" s="969"/>
      <c r="O1885" s="995"/>
    </row>
    <row r="1886" spans="1:15" s="887" customFormat="1" x14ac:dyDescent="0.25">
      <c r="B1886" s="875"/>
      <c r="C1886" s="1043"/>
      <c r="D1886" s="875"/>
      <c r="E1886" s="877"/>
      <c r="F1886" s="875"/>
      <c r="G1886" s="878"/>
      <c r="H1886" s="902"/>
      <c r="I1886" s="902"/>
      <c r="J1886" s="902"/>
      <c r="K1886" s="902"/>
      <c r="L1886" s="879"/>
      <c r="M1886" s="879"/>
      <c r="N1886" s="879"/>
      <c r="O1886" s="880"/>
    </row>
    <row r="1887" spans="1:15" s="887" customFormat="1" x14ac:dyDescent="0.25">
      <c r="B1887" s="875"/>
      <c r="C1887" s="1043"/>
      <c r="D1887" s="875"/>
      <c r="E1887" s="877"/>
      <c r="F1887" s="875"/>
      <c r="G1887" s="878"/>
      <c r="H1887" s="902"/>
      <c r="I1887" s="902"/>
      <c r="J1887" s="902"/>
      <c r="K1887" s="902"/>
      <c r="L1887" s="879"/>
      <c r="M1887" s="879"/>
      <c r="N1887" s="879"/>
      <c r="O1887" s="880"/>
    </row>
    <row r="1888" spans="1:15" x14ac:dyDescent="0.25">
      <c r="B1888" s="1127" t="s">
        <v>1397</v>
      </c>
      <c r="C1888" s="1127"/>
      <c r="D1888" s="1127"/>
      <c r="E1888" s="1127"/>
      <c r="F1888" s="1127"/>
      <c r="G1888" s="1127"/>
      <c r="H1888" s="1127"/>
      <c r="I1888" s="1127"/>
      <c r="J1888" s="1127"/>
      <c r="K1888" s="1127"/>
      <c r="L1888" s="1127"/>
      <c r="M1888" s="1127"/>
      <c r="N1888" s="1127"/>
      <c r="O1888" s="1127"/>
    </row>
    <row r="1889" spans="1:15" x14ac:dyDescent="0.25">
      <c r="B1889" s="854" t="s">
        <v>1620</v>
      </c>
      <c r="C1889" s="1041"/>
      <c r="D1889" s="855"/>
      <c r="E1889" s="855"/>
      <c r="F1889" s="855"/>
      <c r="G1889" s="855"/>
      <c r="H1889" s="856"/>
      <c r="I1889" s="856"/>
      <c r="J1889" s="856"/>
      <c r="K1889" s="856"/>
      <c r="L1889" s="856"/>
      <c r="M1889" s="856"/>
      <c r="N1889" s="856"/>
      <c r="O1889" s="857"/>
    </row>
    <row r="1890" spans="1:15" s="800" customFormat="1" ht="45" x14ac:dyDescent="0.25">
      <c r="B1890" s="1122" t="s">
        <v>971</v>
      </c>
      <c r="C1890" s="1085" t="s">
        <v>939</v>
      </c>
      <c r="D1890" s="1085" t="s">
        <v>1025</v>
      </c>
      <c r="E1890" s="1124" t="s">
        <v>1026</v>
      </c>
      <c r="F1890" s="1085" t="s">
        <v>1027</v>
      </c>
      <c r="G1890" s="1120" t="s">
        <v>1028</v>
      </c>
      <c r="H1890" s="801" t="s">
        <v>1868</v>
      </c>
      <c r="I1890" s="802" t="s">
        <v>1839</v>
      </c>
      <c r="J1890" s="801" t="s">
        <v>1868</v>
      </c>
      <c r="K1890" s="1128" t="s">
        <v>1957</v>
      </c>
      <c r="L1890" s="1128" t="s">
        <v>1956</v>
      </c>
      <c r="M1890" s="802" t="s">
        <v>1905</v>
      </c>
      <c r="N1890" s="1128" t="s">
        <v>1825</v>
      </c>
      <c r="O1890" s="835" t="s">
        <v>1856</v>
      </c>
    </row>
    <row r="1891" spans="1:15" s="800" customFormat="1" x14ac:dyDescent="0.25">
      <c r="B1891" s="1123"/>
      <c r="C1891" s="1086"/>
      <c r="D1891" s="1086"/>
      <c r="E1891" s="1125"/>
      <c r="F1891" s="1086"/>
      <c r="G1891" s="1121"/>
      <c r="H1891" s="803"/>
      <c r="I1891" s="803" t="s">
        <v>940</v>
      </c>
      <c r="J1891" s="803"/>
      <c r="K1891" s="1129"/>
      <c r="L1891" s="1129"/>
      <c r="M1891" s="803" t="s">
        <v>940</v>
      </c>
      <c r="N1891" s="1129"/>
      <c r="O1891" s="804"/>
    </row>
    <row r="1892" spans="1:15" s="887" customFormat="1" x14ac:dyDescent="0.25">
      <c r="A1892" s="836" t="s">
        <v>224</v>
      </c>
      <c r="B1892" s="865" t="s">
        <v>249</v>
      </c>
      <c r="C1892" s="967" t="s">
        <v>461</v>
      </c>
      <c r="D1892" s="814" t="s">
        <v>21</v>
      </c>
      <c r="E1892" s="883">
        <v>0</v>
      </c>
      <c r="F1892" s="863" t="s">
        <v>27</v>
      </c>
      <c r="G1892" s="866" t="s">
        <v>235</v>
      </c>
      <c r="H1892" s="922"/>
      <c r="I1892" s="922">
        <v>1000000</v>
      </c>
      <c r="J1892" s="922"/>
      <c r="K1892" s="922">
        <f>M1892-L1892</f>
        <v>1000000</v>
      </c>
      <c r="L1892" s="867"/>
      <c r="M1892" s="867">
        <v>1000000</v>
      </c>
      <c r="N1892" s="867"/>
      <c r="O1892" s="868"/>
    </row>
    <row r="1893" spans="1:15" s="887" customFormat="1" x14ac:dyDescent="0.25">
      <c r="A1893" s="836" t="s">
        <v>224</v>
      </c>
      <c r="B1893" s="863" t="s">
        <v>243</v>
      </c>
      <c r="C1893" s="967" t="s">
        <v>687</v>
      </c>
      <c r="D1893" s="814" t="s">
        <v>21</v>
      </c>
      <c r="E1893" s="883">
        <v>0</v>
      </c>
      <c r="F1893" s="863" t="s">
        <v>27</v>
      </c>
      <c r="G1893" s="866" t="s">
        <v>235</v>
      </c>
      <c r="H1893" s="922"/>
      <c r="I1893" s="922">
        <v>20000000</v>
      </c>
      <c r="J1893" s="922"/>
      <c r="K1893" s="922">
        <f t="shared" ref="K1893:K1899" si="139">M1893-L1893</f>
        <v>0</v>
      </c>
      <c r="L1893" s="867"/>
      <c r="M1893" s="867">
        <v>0</v>
      </c>
      <c r="N1893" s="867"/>
      <c r="O1893" s="868"/>
    </row>
    <row r="1894" spans="1:15" s="887" customFormat="1" x14ac:dyDescent="0.25">
      <c r="A1894" s="836" t="s">
        <v>224</v>
      </c>
      <c r="B1894" s="865" t="s">
        <v>158</v>
      </c>
      <c r="C1894" s="967" t="s">
        <v>366</v>
      </c>
      <c r="D1894" s="814" t="s">
        <v>21</v>
      </c>
      <c r="E1894" s="883">
        <v>0</v>
      </c>
      <c r="F1894" s="863" t="s">
        <v>27</v>
      </c>
      <c r="G1894" s="866" t="s">
        <v>235</v>
      </c>
      <c r="H1894" s="922"/>
      <c r="I1894" s="922">
        <v>1500000</v>
      </c>
      <c r="J1894" s="922"/>
      <c r="K1894" s="922">
        <f t="shared" si="139"/>
        <v>20000000</v>
      </c>
      <c r="L1894" s="867"/>
      <c r="M1894" s="867">
        <v>20000000</v>
      </c>
      <c r="N1894" s="867"/>
      <c r="O1894" s="868"/>
    </row>
    <row r="1895" spans="1:15" s="887" customFormat="1" x14ac:dyDescent="0.25">
      <c r="A1895" s="836" t="s">
        <v>224</v>
      </c>
      <c r="B1895" s="863" t="s">
        <v>206</v>
      </c>
      <c r="C1895" s="967" t="s">
        <v>1863</v>
      </c>
      <c r="D1895" s="814" t="s">
        <v>21</v>
      </c>
      <c r="E1895" s="883">
        <v>0</v>
      </c>
      <c r="F1895" s="863" t="s">
        <v>27</v>
      </c>
      <c r="G1895" s="866" t="s">
        <v>235</v>
      </c>
      <c r="H1895" s="922"/>
      <c r="I1895" s="922">
        <v>2700000</v>
      </c>
      <c r="J1895" s="922"/>
      <c r="K1895" s="922">
        <f t="shared" si="139"/>
        <v>0</v>
      </c>
      <c r="L1895" s="867"/>
      <c r="M1895" s="867">
        <v>0</v>
      </c>
      <c r="N1895" s="867"/>
      <c r="O1895" s="868"/>
    </row>
    <row r="1896" spans="1:15" s="887" customFormat="1" x14ac:dyDescent="0.25">
      <c r="A1896" s="836" t="s">
        <v>224</v>
      </c>
      <c r="B1896" s="863" t="s">
        <v>207</v>
      </c>
      <c r="C1896" s="967" t="s">
        <v>220</v>
      </c>
      <c r="D1896" s="814" t="s">
        <v>21</v>
      </c>
      <c r="E1896" s="883">
        <v>0</v>
      </c>
      <c r="F1896" s="863" t="s">
        <v>27</v>
      </c>
      <c r="G1896" s="866" t="s">
        <v>235</v>
      </c>
      <c r="H1896" s="922"/>
      <c r="I1896" s="922">
        <v>4000000</v>
      </c>
      <c r="J1896" s="922"/>
      <c r="K1896" s="922">
        <f t="shared" si="139"/>
        <v>0</v>
      </c>
      <c r="L1896" s="867"/>
      <c r="M1896" s="867">
        <v>0</v>
      </c>
      <c r="N1896" s="867"/>
      <c r="O1896" s="868"/>
    </row>
    <row r="1897" spans="1:15" s="887" customFormat="1" x14ac:dyDescent="0.25">
      <c r="A1897" s="836" t="s">
        <v>224</v>
      </c>
      <c r="B1897" s="865" t="s">
        <v>469</v>
      </c>
      <c r="C1897" s="967" t="s">
        <v>162</v>
      </c>
      <c r="D1897" s="814" t="s">
        <v>21</v>
      </c>
      <c r="E1897" s="883">
        <v>0</v>
      </c>
      <c r="F1897" s="863" t="s">
        <v>27</v>
      </c>
      <c r="G1897" s="866" t="s">
        <v>235</v>
      </c>
      <c r="H1897" s="922"/>
      <c r="I1897" s="922">
        <v>14000000</v>
      </c>
      <c r="J1897" s="922"/>
      <c r="K1897" s="922">
        <f t="shared" si="139"/>
        <v>10000000</v>
      </c>
      <c r="L1897" s="867"/>
      <c r="M1897" s="867">
        <v>10000000</v>
      </c>
      <c r="N1897" s="867"/>
      <c r="O1897" s="868"/>
    </row>
    <row r="1898" spans="1:15" s="887" customFormat="1" x14ac:dyDescent="0.25">
      <c r="A1898" s="836" t="s">
        <v>224</v>
      </c>
      <c r="B1898" s="865" t="s">
        <v>467</v>
      </c>
      <c r="C1898" s="967" t="s">
        <v>163</v>
      </c>
      <c r="D1898" s="814" t="s">
        <v>21</v>
      </c>
      <c r="E1898" s="883">
        <v>0</v>
      </c>
      <c r="F1898" s="863" t="s">
        <v>27</v>
      </c>
      <c r="G1898" s="866" t="s">
        <v>235</v>
      </c>
      <c r="H1898" s="922">
        <v>10500000</v>
      </c>
      <c r="I1898" s="922">
        <v>25000000</v>
      </c>
      <c r="J1898" s="922">
        <v>10500000</v>
      </c>
      <c r="K1898" s="922">
        <f t="shared" si="139"/>
        <v>25000000</v>
      </c>
      <c r="L1898" s="867"/>
      <c r="M1898" s="867">
        <v>25000000</v>
      </c>
      <c r="N1898" s="867"/>
      <c r="O1898" s="868"/>
    </row>
    <row r="1899" spans="1:15" s="887" customFormat="1" x14ac:dyDescent="0.25">
      <c r="A1899" s="836" t="s">
        <v>224</v>
      </c>
      <c r="B1899" s="865" t="s">
        <v>484</v>
      </c>
      <c r="C1899" s="967" t="s">
        <v>726</v>
      </c>
      <c r="D1899" s="814" t="s">
        <v>21</v>
      </c>
      <c r="E1899" s="883">
        <v>0</v>
      </c>
      <c r="F1899" s="863" t="s">
        <v>27</v>
      </c>
      <c r="G1899" s="866" t="s">
        <v>235</v>
      </c>
      <c r="H1899" s="922"/>
      <c r="I1899" s="922">
        <v>2800000</v>
      </c>
      <c r="J1899" s="922"/>
      <c r="K1899" s="922">
        <f t="shared" si="139"/>
        <v>2800000</v>
      </c>
      <c r="L1899" s="867"/>
      <c r="M1899" s="867">
        <v>2800000</v>
      </c>
      <c r="N1899" s="867"/>
      <c r="O1899" s="868"/>
    </row>
    <row r="1900" spans="1:15" s="887" customFormat="1" x14ac:dyDescent="0.25">
      <c r="A1900" s="836" t="s">
        <v>224</v>
      </c>
      <c r="B1900" s="869"/>
      <c r="C1900" s="1042" t="s">
        <v>26</v>
      </c>
      <c r="D1900" s="869"/>
      <c r="E1900" s="870"/>
      <c r="F1900" s="869"/>
      <c r="G1900" s="871"/>
      <c r="H1900" s="965">
        <f>SUM(H1892:H1899)</f>
        <v>10500000</v>
      </c>
      <c r="I1900" s="965">
        <f>SUM(I1892:I1899)</f>
        <v>71000000</v>
      </c>
      <c r="J1900" s="965">
        <f>SUM(J1892:J1899)</f>
        <v>10500000</v>
      </c>
      <c r="K1900" s="965">
        <f>SUM(K1892:K1899)</f>
        <v>58800000</v>
      </c>
      <c r="L1900" s="872"/>
      <c r="M1900" s="872">
        <f>SUM(M1892:M1899)</f>
        <v>58800000</v>
      </c>
      <c r="N1900" s="872"/>
      <c r="O1900" s="884"/>
    </row>
    <row r="1901" spans="1:15" s="887" customFormat="1" x14ac:dyDescent="0.25">
      <c r="A1901" s="836"/>
      <c r="B1901" s="875"/>
      <c r="C1901" s="1043"/>
      <c r="D1901" s="875"/>
      <c r="E1901" s="877"/>
      <c r="F1901" s="875"/>
      <c r="G1901" s="878"/>
      <c r="H1901" s="894"/>
      <c r="I1901" s="894"/>
      <c r="J1901" s="894"/>
      <c r="K1901" s="894"/>
      <c r="L1901" s="879"/>
      <c r="M1901" s="879"/>
      <c r="N1901" s="879"/>
      <c r="O1901" s="880"/>
    </row>
    <row r="1902" spans="1:15" s="887" customFormat="1" x14ac:dyDescent="0.25">
      <c r="A1902" s="836"/>
      <c r="B1902" s="875"/>
      <c r="C1902" s="1043"/>
      <c r="D1902" s="875"/>
      <c r="E1902" s="877"/>
      <c r="F1902" s="875"/>
      <c r="G1902" s="878"/>
      <c r="H1902" s="894"/>
      <c r="I1902" s="894"/>
      <c r="J1902" s="894"/>
      <c r="K1902" s="894"/>
      <c r="L1902" s="879"/>
      <c r="M1902" s="879"/>
      <c r="N1902" s="879"/>
      <c r="O1902" s="880"/>
    </row>
    <row r="1903" spans="1:15" x14ac:dyDescent="0.25">
      <c r="B1903" s="1127" t="s">
        <v>1396</v>
      </c>
      <c r="C1903" s="1127"/>
      <c r="D1903" s="1127"/>
      <c r="E1903" s="1127"/>
      <c r="F1903" s="1127"/>
      <c r="G1903" s="1127"/>
      <c r="H1903" s="1127"/>
      <c r="I1903" s="1127"/>
      <c r="J1903" s="1127"/>
      <c r="K1903" s="1127"/>
      <c r="L1903" s="1127"/>
      <c r="M1903" s="1127"/>
      <c r="N1903" s="1127"/>
      <c r="O1903" s="1127"/>
    </row>
    <row r="1904" spans="1:15" x14ac:dyDescent="0.25">
      <c r="B1904" s="854" t="s">
        <v>1621</v>
      </c>
      <c r="C1904" s="1041"/>
      <c r="D1904" s="855"/>
      <c r="E1904" s="855"/>
      <c r="F1904" s="855"/>
      <c r="G1904" s="855"/>
      <c r="H1904" s="856"/>
      <c r="I1904" s="856"/>
      <c r="J1904" s="856"/>
      <c r="K1904" s="856"/>
      <c r="L1904" s="856"/>
      <c r="M1904" s="856"/>
      <c r="N1904" s="856"/>
      <c r="O1904" s="857"/>
    </row>
    <row r="1905" spans="1:15" s="800" customFormat="1" ht="45" x14ac:dyDescent="0.25">
      <c r="B1905" s="1122" t="s">
        <v>971</v>
      </c>
      <c r="C1905" s="1085" t="s">
        <v>939</v>
      </c>
      <c r="D1905" s="1085" t="s">
        <v>1025</v>
      </c>
      <c r="E1905" s="1124" t="s">
        <v>1026</v>
      </c>
      <c r="F1905" s="1085" t="s">
        <v>1027</v>
      </c>
      <c r="G1905" s="1120" t="s">
        <v>1028</v>
      </c>
      <c r="H1905" s="801" t="s">
        <v>1868</v>
      </c>
      <c r="I1905" s="802" t="s">
        <v>1839</v>
      </c>
      <c r="J1905" s="801" t="s">
        <v>1868</v>
      </c>
      <c r="K1905" s="1128" t="s">
        <v>1957</v>
      </c>
      <c r="L1905" s="1128" t="s">
        <v>1956</v>
      </c>
      <c r="M1905" s="802" t="s">
        <v>1905</v>
      </c>
      <c r="N1905" s="1128" t="s">
        <v>1825</v>
      </c>
      <c r="O1905" s="835" t="s">
        <v>1856</v>
      </c>
    </row>
    <row r="1906" spans="1:15" s="800" customFormat="1" x14ac:dyDescent="0.25">
      <c r="B1906" s="1123"/>
      <c r="C1906" s="1086"/>
      <c r="D1906" s="1086"/>
      <c r="E1906" s="1125"/>
      <c r="F1906" s="1086"/>
      <c r="G1906" s="1121"/>
      <c r="H1906" s="803"/>
      <c r="I1906" s="803" t="s">
        <v>940</v>
      </c>
      <c r="J1906" s="803"/>
      <c r="K1906" s="1129"/>
      <c r="L1906" s="1129"/>
      <c r="M1906" s="803" t="s">
        <v>940</v>
      </c>
      <c r="N1906" s="1129"/>
      <c r="O1906" s="804"/>
    </row>
    <row r="1907" spans="1:15" x14ac:dyDescent="0.25">
      <c r="A1907" s="836" t="s">
        <v>58</v>
      </c>
      <c r="B1907" s="806" t="s">
        <v>24</v>
      </c>
      <c r="C1907" s="966" t="s">
        <v>290</v>
      </c>
      <c r="D1907" s="807" t="s">
        <v>1</v>
      </c>
      <c r="E1907" s="945">
        <v>0</v>
      </c>
      <c r="F1907" s="806" t="s">
        <v>27</v>
      </c>
      <c r="G1907" s="809" t="s">
        <v>266</v>
      </c>
      <c r="H1907" s="810">
        <v>33104565</v>
      </c>
      <c r="I1907" s="810">
        <v>71314300</v>
      </c>
      <c r="J1907" s="810">
        <v>33104565</v>
      </c>
      <c r="K1907" s="810">
        <f>M1907-L1907</f>
        <v>81314300</v>
      </c>
      <c r="L1907" s="810"/>
      <c r="M1907" s="810">
        <v>81314300</v>
      </c>
      <c r="N1907" s="810"/>
      <c r="O1907" s="885"/>
    </row>
    <row r="1908" spans="1:15" s="816" customFormat="1" x14ac:dyDescent="0.25">
      <c r="A1908" s="836" t="s">
        <v>58</v>
      </c>
      <c r="B1908" s="809" t="s">
        <v>25</v>
      </c>
      <c r="C1908" s="1039" t="s">
        <v>59</v>
      </c>
      <c r="D1908" s="863">
        <v>70631</v>
      </c>
      <c r="E1908" s="945">
        <v>0</v>
      </c>
      <c r="F1908" s="806" t="s">
        <v>27</v>
      </c>
      <c r="G1908" s="809" t="s">
        <v>266</v>
      </c>
      <c r="H1908" s="815"/>
      <c r="I1908" s="815">
        <v>1000000</v>
      </c>
      <c r="J1908" s="815"/>
      <c r="K1908" s="815">
        <f>M1908-L1908</f>
        <v>1000000</v>
      </c>
      <c r="L1908" s="815"/>
      <c r="M1908" s="815">
        <v>1000000</v>
      </c>
      <c r="N1908" s="815"/>
      <c r="O1908" s="811"/>
    </row>
    <row r="1909" spans="1:15" x14ac:dyDescent="0.25">
      <c r="A1909" s="836" t="s">
        <v>58</v>
      </c>
      <c r="B1909" s="806" t="s">
        <v>2</v>
      </c>
      <c r="C1909" s="1039" t="s">
        <v>60</v>
      </c>
      <c r="D1909" s="863">
        <v>70631</v>
      </c>
      <c r="E1909" s="945">
        <v>0</v>
      </c>
      <c r="F1909" s="806" t="s">
        <v>27</v>
      </c>
      <c r="G1909" s="809" t="s">
        <v>266</v>
      </c>
      <c r="H1909" s="815"/>
      <c r="I1909" s="815">
        <v>7250000</v>
      </c>
      <c r="J1909" s="815"/>
      <c r="K1909" s="815">
        <f t="shared" ref="K1909:K1919" si="140">M1909-L1909</f>
        <v>5250000</v>
      </c>
      <c r="L1909" s="815"/>
      <c r="M1909" s="815">
        <v>5250000</v>
      </c>
      <c r="N1909" s="815"/>
      <c r="O1909" s="811"/>
    </row>
    <row r="1910" spans="1:15" x14ac:dyDescent="0.25">
      <c r="A1910" s="836" t="s">
        <v>58</v>
      </c>
      <c r="B1910" s="806" t="s">
        <v>32</v>
      </c>
      <c r="C1910" s="1039" t="s">
        <v>33</v>
      </c>
      <c r="D1910" s="863">
        <v>70631</v>
      </c>
      <c r="E1910" s="945">
        <v>0</v>
      </c>
      <c r="F1910" s="806" t="s">
        <v>27</v>
      </c>
      <c r="G1910" s="809" t="s">
        <v>266</v>
      </c>
      <c r="H1910" s="815"/>
      <c r="I1910" s="815">
        <v>500000</v>
      </c>
      <c r="J1910" s="815"/>
      <c r="K1910" s="815">
        <f t="shared" si="140"/>
        <v>500000</v>
      </c>
      <c r="L1910" s="815"/>
      <c r="M1910" s="815">
        <v>500000</v>
      </c>
      <c r="N1910" s="815"/>
      <c r="O1910" s="811"/>
    </row>
    <row r="1911" spans="1:15" x14ac:dyDescent="0.25">
      <c r="A1911" s="836" t="s">
        <v>58</v>
      </c>
      <c r="B1911" s="806" t="s">
        <v>61</v>
      </c>
      <c r="C1911" s="1039" t="s">
        <v>62</v>
      </c>
      <c r="D1911" s="863">
        <v>70631</v>
      </c>
      <c r="E1911" s="945">
        <v>0</v>
      </c>
      <c r="F1911" s="806" t="s">
        <v>27</v>
      </c>
      <c r="G1911" s="809" t="s">
        <v>266</v>
      </c>
      <c r="H1911" s="815"/>
      <c r="I1911" s="815">
        <v>200000</v>
      </c>
      <c r="J1911" s="815"/>
      <c r="K1911" s="815">
        <f t="shared" si="140"/>
        <v>200000</v>
      </c>
      <c r="L1911" s="815"/>
      <c r="M1911" s="815">
        <v>200000</v>
      </c>
      <c r="N1911" s="815"/>
      <c r="O1911" s="811"/>
    </row>
    <row r="1912" spans="1:15" x14ac:dyDescent="0.25">
      <c r="A1912" s="836" t="s">
        <v>58</v>
      </c>
      <c r="B1912" s="806" t="s">
        <v>34</v>
      </c>
      <c r="C1912" s="1039" t="s">
        <v>761</v>
      </c>
      <c r="D1912" s="863">
        <v>70631</v>
      </c>
      <c r="E1912" s="945">
        <v>0</v>
      </c>
      <c r="F1912" s="806" t="s">
        <v>27</v>
      </c>
      <c r="G1912" s="809" t="s">
        <v>266</v>
      </c>
      <c r="H1912" s="815"/>
      <c r="I1912" s="815">
        <v>5160000</v>
      </c>
      <c r="J1912" s="815"/>
      <c r="K1912" s="815">
        <f t="shared" si="140"/>
        <v>4160000</v>
      </c>
      <c r="L1912" s="815"/>
      <c r="M1912" s="815">
        <v>4160000</v>
      </c>
      <c r="N1912" s="815"/>
      <c r="O1912" s="811"/>
    </row>
    <row r="1913" spans="1:15" x14ac:dyDescent="0.25">
      <c r="A1913" s="836" t="s">
        <v>58</v>
      </c>
      <c r="B1913" s="806" t="s">
        <v>11</v>
      </c>
      <c r="C1913" s="1039" t="s">
        <v>12</v>
      </c>
      <c r="D1913" s="863">
        <v>70631</v>
      </c>
      <c r="E1913" s="945">
        <v>0</v>
      </c>
      <c r="F1913" s="806" t="s">
        <v>27</v>
      </c>
      <c r="G1913" s="809" t="s">
        <v>266</v>
      </c>
      <c r="H1913" s="815"/>
      <c r="I1913" s="815">
        <v>8000000</v>
      </c>
      <c r="J1913" s="815"/>
      <c r="K1913" s="815">
        <f t="shared" si="140"/>
        <v>5000000</v>
      </c>
      <c r="L1913" s="815"/>
      <c r="M1913" s="815">
        <v>5000000</v>
      </c>
      <c r="N1913" s="815"/>
      <c r="O1913" s="811"/>
    </row>
    <row r="1914" spans="1:15" x14ac:dyDescent="0.25">
      <c r="A1914" s="836" t="s">
        <v>58</v>
      </c>
      <c r="B1914" s="806" t="s">
        <v>13</v>
      </c>
      <c r="C1914" s="1039" t="s">
        <v>14</v>
      </c>
      <c r="D1914" s="863">
        <v>70631</v>
      </c>
      <c r="E1914" s="945">
        <v>0</v>
      </c>
      <c r="F1914" s="806" t="s">
        <v>27</v>
      </c>
      <c r="G1914" s="809" t="s">
        <v>266</v>
      </c>
      <c r="H1914" s="815"/>
      <c r="I1914" s="815">
        <v>4050000</v>
      </c>
      <c r="J1914" s="815"/>
      <c r="K1914" s="815">
        <f t="shared" si="140"/>
        <v>2050000</v>
      </c>
      <c r="L1914" s="815"/>
      <c r="M1914" s="815">
        <v>2050000</v>
      </c>
      <c r="N1914" s="815"/>
      <c r="O1914" s="811"/>
    </row>
    <row r="1915" spans="1:15" x14ac:dyDescent="0.25">
      <c r="A1915" s="836" t="s">
        <v>58</v>
      </c>
      <c r="B1915" s="806" t="s">
        <v>15</v>
      </c>
      <c r="C1915" s="1039" t="s">
        <v>436</v>
      </c>
      <c r="D1915" s="863">
        <v>70631</v>
      </c>
      <c r="E1915" s="945">
        <v>0</v>
      </c>
      <c r="F1915" s="806" t="s">
        <v>27</v>
      </c>
      <c r="G1915" s="809" t="s">
        <v>266</v>
      </c>
      <c r="H1915" s="815"/>
      <c r="I1915" s="815">
        <v>100000</v>
      </c>
      <c r="J1915" s="815"/>
      <c r="K1915" s="815">
        <f t="shared" si="140"/>
        <v>100000</v>
      </c>
      <c r="L1915" s="815"/>
      <c r="M1915" s="815">
        <v>100000</v>
      </c>
      <c r="N1915" s="815"/>
      <c r="O1915" s="811"/>
    </row>
    <row r="1916" spans="1:15" x14ac:dyDescent="0.25">
      <c r="A1916" s="836" t="s">
        <v>58</v>
      </c>
      <c r="B1916" s="806" t="s">
        <v>17</v>
      </c>
      <c r="C1916" s="1039" t="s">
        <v>18</v>
      </c>
      <c r="D1916" s="863">
        <v>70631</v>
      </c>
      <c r="E1916" s="945">
        <v>0</v>
      </c>
      <c r="F1916" s="806" t="s">
        <v>27</v>
      </c>
      <c r="G1916" s="809" t="s">
        <v>266</v>
      </c>
      <c r="H1916" s="815"/>
      <c r="I1916" s="815">
        <v>200000</v>
      </c>
      <c r="J1916" s="815"/>
      <c r="K1916" s="815">
        <f t="shared" si="140"/>
        <v>200000</v>
      </c>
      <c r="L1916" s="815"/>
      <c r="M1916" s="815">
        <v>200000</v>
      </c>
      <c r="N1916" s="815"/>
      <c r="O1916" s="811"/>
    </row>
    <row r="1917" spans="1:15" x14ac:dyDescent="0.25">
      <c r="A1917" s="836" t="s">
        <v>58</v>
      </c>
      <c r="B1917" s="806" t="s">
        <v>47</v>
      </c>
      <c r="C1917" s="1039" t="s">
        <v>63</v>
      </c>
      <c r="D1917" s="863">
        <v>70631</v>
      </c>
      <c r="E1917" s="945">
        <v>0</v>
      </c>
      <c r="F1917" s="806" t="s">
        <v>27</v>
      </c>
      <c r="G1917" s="809" t="s">
        <v>266</v>
      </c>
      <c r="H1917" s="815"/>
      <c r="I1917" s="815">
        <v>500000</v>
      </c>
      <c r="J1917" s="815"/>
      <c r="K1917" s="815">
        <f t="shared" si="140"/>
        <v>500000</v>
      </c>
      <c r="L1917" s="815"/>
      <c r="M1917" s="815">
        <v>500000</v>
      </c>
      <c r="N1917" s="815"/>
      <c r="O1917" s="811"/>
    </row>
    <row r="1918" spans="1:15" x14ac:dyDescent="0.25">
      <c r="A1918" s="836" t="s">
        <v>58</v>
      </c>
      <c r="B1918" s="806" t="s">
        <v>19</v>
      </c>
      <c r="C1918" s="1039" t="s">
        <v>20</v>
      </c>
      <c r="D1918" s="863">
        <v>70631</v>
      </c>
      <c r="E1918" s="945">
        <v>0</v>
      </c>
      <c r="F1918" s="806" t="s">
        <v>27</v>
      </c>
      <c r="G1918" s="809" t="s">
        <v>266</v>
      </c>
      <c r="H1918" s="815"/>
      <c r="I1918" s="815">
        <v>40000</v>
      </c>
      <c r="J1918" s="815"/>
      <c r="K1918" s="815">
        <f t="shared" si="140"/>
        <v>40000</v>
      </c>
      <c r="L1918" s="815"/>
      <c r="M1918" s="815">
        <v>40000</v>
      </c>
      <c r="N1918" s="815"/>
      <c r="O1918" s="811"/>
    </row>
    <row r="1919" spans="1:15" x14ac:dyDescent="0.25">
      <c r="A1919" s="836" t="s">
        <v>58</v>
      </c>
      <c r="B1919" s="806" t="s">
        <v>37</v>
      </c>
      <c r="C1919" s="1039" t="s">
        <v>38</v>
      </c>
      <c r="D1919" s="863">
        <v>70631</v>
      </c>
      <c r="E1919" s="945">
        <v>0</v>
      </c>
      <c r="F1919" s="806" t="s">
        <v>27</v>
      </c>
      <c r="G1919" s="809" t="s">
        <v>266</v>
      </c>
      <c r="H1919" s="815"/>
      <c r="I1919" s="815">
        <v>1000000</v>
      </c>
      <c r="J1919" s="815"/>
      <c r="K1919" s="815">
        <f t="shared" si="140"/>
        <v>1000000</v>
      </c>
      <c r="L1919" s="815"/>
      <c r="M1919" s="815">
        <v>1000000</v>
      </c>
      <c r="N1919" s="815"/>
      <c r="O1919" s="811"/>
    </row>
    <row r="1920" spans="1:15" x14ac:dyDescent="0.25">
      <c r="A1920" s="836" t="s">
        <v>58</v>
      </c>
      <c r="B1920" s="838"/>
      <c r="C1920" s="968" t="s">
        <v>312</v>
      </c>
      <c r="D1920" s="839"/>
      <c r="E1920" s="840"/>
      <c r="F1920" s="838"/>
      <c r="G1920" s="895"/>
      <c r="H1920" s="969">
        <v>3500000</v>
      </c>
      <c r="I1920" s="969">
        <f>SUM(I1908:I1919)</f>
        <v>28000000</v>
      </c>
      <c r="J1920" s="969">
        <v>3500000</v>
      </c>
      <c r="K1920" s="969">
        <f>SUM(K1908:K1919)</f>
        <v>20000000</v>
      </c>
      <c r="L1920" s="821"/>
      <c r="M1920" s="821">
        <f>SUM(M1908:M1919)</f>
        <v>20000000</v>
      </c>
      <c r="N1920" s="821"/>
      <c r="O1920" s="822"/>
    </row>
    <row r="1921" spans="1:16" x14ac:dyDescent="0.25">
      <c r="C1921" s="970"/>
      <c r="G1921" s="896"/>
      <c r="H1921" s="901"/>
      <c r="I1921" s="901"/>
      <c r="J1921" s="901"/>
      <c r="K1921" s="901"/>
      <c r="L1921" s="826"/>
      <c r="M1921" s="826"/>
      <c r="N1921" s="826"/>
      <c r="O1921" s="827"/>
    </row>
    <row r="1922" spans="1:16" x14ac:dyDescent="0.25">
      <c r="C1922" s="970"/>
      <c r="G1922" s="896"/>
      <c r="H1922" s="901"/>
      <c r="I1922" s="901"/>
      <c r="J1922" s="901"/>
      <c r="K1922" s="901"/>
      <c r="L1922" s="826"/>
      <c r="M1922" s="826"/>
      <c r="N1922" s="826"/>
      <c r="O1922" s="827"/>
    </row>
    <row r="1923" spans="1:16" x14ac:dyDescent="0.25">
      <c r="B1923" s="1127" t="s">
        <v>1397</v>
      </c>
      <c r="C1923" s="1127"/>
      <c r="D1923" s="1127"/>
      <c r="E1923" s="1127"/>
      <c r="F1923" s="1127"/>
      <c r="G1923" s="1127"/>
      <c r="H1923" s="1127"/>
      <c r="I1923" s="1127"/>
      <c r="J1923" s="1127"/>
      <c r="K1923" s="1127"/>
      <c r="L1923" s="1127"/>
      <c r="M1923" s="1127"/>
      <c r="N1923" s="1127"/>
      <c r="O1923" s="1127"/>
    </row>
    <row r="1924" spans="1:16" x14ac:dyDescent="0.25">
      <c r="B1924" s="854" t="s">
        <v>1621</v>
      </c>
      <c r="C1924" s="1041"/>
      <c r="D1924" s="855"/>
      <c r="E1924" s="855"/>
      <c r="F1924" s="855"/>
      <c r="G1924" s="855"/>
      <c r="H1924" s="856"/>
      <c r="I1924" s="856"/>
      <c r="J1924" s="856"/>
      <c r="K1924" s="856"/>
      <c r="L1924" s="856"/>
      <c r="M1924" s="856"/>
      <c r="N1924" s="856"/>
      <c r="O1924" s="857"/>
    </row>
    <row r="1925" spans="1:16" s="800" customFormat="1" ht="45" x14ac:dyDescent="0.25">
      <c r="B1925" s="1122" t="s">
        <v>971</v>
      </c>
      <c r="C1925" s="1085" t="s">
        <v>939</v>
      </c>
      <c r="D1925" s="1085" t="s">
        <v>1025</v>
      </c>
      <c r="E1925" s="1124" t="s">
        <v>1026</v>
      </c>
      <c r="F1925" s="1085" t="s">
        <v>1027</v>
      </c>
      <c r="G1925" s="1120" t="s">
        <v>1028</v>
      </c>
      <c r="H1925" s="801" t="s">
        <v>1868</v>
      </c>
      <c r="I1925" s="802" t="s">
        <v>1839</v>
      </c>
      <c r="J1925" s="801" t="s">
        <v>1868</v>
      </c>
      <c r="K1925" s="1128" t="s">
        <v>1957</v>
      </c>
      <c r="L1925" s="1128" t="s">
        <v>1956</v>
      </c>
      <c r="M1925" s="802" t="s">
        <v>1905</v>
      </c>
      <c r="N1925" s="1128" t="s">
        <v>1825</v>
      </c>
      <c r="O1925" s="835" t="s">
        <v>1856</v>
      </c>
    </row>
    <row r="1926" spans="1:16" s="800" customFormat="1" x14ac:dyDescent="0.25">
      <c r="B1926" s="1123"/>
      <c r="C1926" s="1086"/>
      <c r="D1926" s="1086"/>
      <c r="E1926" s="1125"/>
      <c r="F1926" s="1086"/>
      <c r="G1926" s="1121"/>
      <c r="H1926" s="803"/>
      <c r="I1926" s="803" t="s">
        <v>940</v>
      </c>
      <c r="J1926" s="803"/>
      <c r="K1926" s="1129"/>
      <c r="L1926" s="1129"/>
      <c r="M1926" s="803" t="s">
        <v>940</v>
      </c>
      <c r="N1926" s="1129"/>
      <c r="O1926" s="804"/>
    </row>
    <row r="1927" spans="1:16" s="887" customFormat="1" x14ac:dyDescent="0.25">
      <c r="A1927" s="836" t="s">
        <v>58</v>
      </c>
      <c r="B1927" s="863" t="s">
        <v>253</v>
      </c>
      <c r="C1927" s="967" t="s">
        <v>238</v>
      </c>
      <c r="D1927" s="863">
        <v>70631</v>
      </c>
      <c r="E1927" s="883">
        <v>0</v>
      </c>
      <c r="F1927" s="863">
        <v>23540000</v>
      </c>
      <c r="G1927" s="866" t="s">
        <v>235</v>
      </c>
      <c r="H1927" s="922"/>
      <c r="I1927" s="922">
        <v>3000000</v>
      </c>
      <c r="J1927" s="922"/>
      <c r="K1927" s="922">
        <f>M1927-L1927</f>
        <v>0</v>
      </c>
      <c r="L1927" s="867"/>
      <c r="M1927" s="867">
        <v>0</v>
      </c>
      <c r="N1927" s="867"/>
      <c r="O1927" s="868"/>
    </row>
    <row r="1928" spans="1:16" s="887" customFormat="1" x14ac:dyDescent="0.25">
      <c r="A1928" s="836" t="s">
        <v>58</v>
      </c>
      <c r="B1928" s="865" t="s">
        <v>350</v>
      </c>
      <c r="C1928" s="967" t="s">
        <v>743</v>
      </c>
      <c r="D1928" s="863">
        <v>70631</v>
      </c>
      <c r="E1928" s="883">
        <v>0</v>
      </c>
      <c r="F1928" s="863">
        <v>23540000</v>
      </c>
      <c r="G1928" s="866" t="s">
        <v>235</v>
      </c>
      <c r="H1928" s="922"/>
      <c r="I1928" s="922">
        <v>2000000</v>
      </c>
      <c r="J1928" s="922"/>
      <c r="K1928" s="922">
        <f t="shared" ref="K1928:K1935" si="141">M1928-L1928</f>
        <v>2000000</v>
      </c>
      <c r="L1928" s="922"/>
      <c r="M1928" s="922">
        <v>2000000</v>
      </c>
      <c r="N1928" s="922"/>
      <c r="O1928" s="868"/>
    </row>
    <row r="1929" spans="1:16" s="887" customFormat="1" x14ac:dyDescent="0.25">
      <c r="A1929" s="836" t="s">
        <v>58</v>
      </c>
      <c r="B1929" s="863" t="s">
        <v>242</v>
      </c>
      <c r="C1929" s="967" t="s">
        <v>699</v>
      </c>
      <c r="D1929" s="863">
        <v>70631</v>
      </c>
      <c r="E1929" s="883">
        <v>0</v>
      </c>
      <c r="F1929" s="863">
        <v>23540000</v>
      </c>
      <c r="G1929" s="866" t="s">
        <v>235</v>
      </c>
      <c r="H1929" s="922"/>
      <c r="I1929" s="922">
        <v>10000000</v>
      </c>
      <c r="J1929" s="922"/>
      <c r="K1929" s="922">
        <f t="shared" si="141"/>
        <v>10000000</v>
      </c>
      <c r="L1929" s="867"/>
      <c r="M1929" s="867">
        <v>10000000</v>
      </c>
      <c r="N1929" s="867"/>
      <c r="O1929" s="868"/>
    </row>
    <row r="1930" spans="1:16" s="887" customFormat="1" ht="45" x14ac:dyDescent="0.25">
      <c r="A1930" s="836" t="s">
        <v>58</v>
      </c>
      <c r="B1930" s="865" t="s">
        <v>342</v>
      </c>
      <c r="C1930" s="967" t="s">
        <v>509</v>
      </c>
      <c r="D1930" s="863">
        <v>70631</v>
      </c>
      <c r="E1930" s="883">
        <v>0</v>
      </c>
      <c r="F1930" s="863">
        <v>23540000</v>
      </c>
      <c r="G1930" s="866" t="s">
        <v>235</v>
      </c>
      <c r="H1930" s="922"/>
      <c r="I1930" s="922">
        <v>960000000</v>
      </c>
      <c r="J1930" s="922"/>
      <c r="K1930" s="922">
        <v>300000000</v>
      </c>
      <c r="L1930" s="867">
        <v>200000000</v>
      </c>
      <c r="M1930" s="867">
        <v>500000000</v>
      </c>
      <c r="N1930" s="867">
        <v>200000000</v>
      </c>
      <c r="O1930" s="868" t="s">
        <v>2011</v>
      </c>
      <c r="P1930" s="923"/>
    </row>
    <row r="1931" spans="1:16" s="887" customFormat="1" x14ac:dyDescent="0.25">
      <c r="A1931" s="836" t="s">
        <v>58</v>
      </c>
      <c r="B1931" s="865" t="s">
        <v>458</v>
      </c>
      <c r="C1931" s="967" t="s">
        <v>251</v>
      </c>
      <c r="D1931" s="863">
        <v>70631</v>
      </c>
      <c r="E1931" s="883">
        <v>0</v>
      </c>
      <c r="F1931" s="863">
        <v>23540000</v>
      </c>
      <c r="G1931" s="866" t="s">
        <v>235</v>
      </c>
      <c r="H1931" s="922">
        <v>9150000</v>
      </c>
      <c r="I1931" s="922">
        <v>20000000</v>
      </c>
      <c r="J1931" s="922">
        <v>9150000</v>
      </c>
      <c r="K1931" s="922">
        <f t="shared" si="141"/>
        <v>20000000</v>
      </c>
      <c r="L1931" s="867"/>
      <c r="M1931" s="867">
        <v>20000000</v>
      </c>
      <c r="N1931" s="867"/>
      <c r="O1931" s="868"/>
    </row>
    <row r="1932" spans="1:16" s="887" customFormat="1" x14ac:dyDescent="0.25">
      <c r="A1932" s="836" t="s">
        <v>58</v>
      </c>
      <c r="B1932" s="865" t="s">
        <v>489</v>
      </c>
      <c r="C1932" s="967" t="s">
        <v>977</v>
      </c>
      <c r="D1932" s="863">
        <v>70631</v>
      </c>
      <c r="E1932" s="883">
        <v>0</v>
      </c>
      <c r="F1932" s="863">
        <v>23540000</v>
      </c>
      <c r="G1932" s="866" t="s">
        <v>235</v>
      </c>
      <c r="H1932" s="922"/>
      <c r="I1932" s="922">
        <v>40000000</v>
      </c>
      <c r="J1932" s="922"/>
      <c r="K1932" s="922">
        <f t="shared" si="141"/>
        <v>0</v>
      </c>
      <c r="L1932" s="867"/>
      <c r="M1932" s="867">
        <v>0</v>
      </c>
      <c r="N1932" s="867"/>
      <c r="O1932" s="868"/>
    </row>
    <row r="1933" spans="1:16" s="887" customFormat="1" x14ac:dyDescent="0.25">
      <c r="A1933" s="836" t="s">
        <v>58</v>
      </c>
      <c r="B1933" s="865" t="s">
        <v>240</v>
      </c>
      <c r="C1933" s="967" t="s">
        <v>763</v>
      </c>
      <c r="D1933" s="863">
        <v>70631</v>
      </c>
      <c r="E1933" s="883">
        <v>0</v>
      </c>
      <c r="F1933" s="863">
        <v>23540000</v>
      </c>
      <c r="G1933" s="866" t="s">
        <v>235</v>
      </c>
      <c r="H1933" s="922"/>
      <c r="I1933" s="922">
        <v>10000000</v>
      </c>
      <c r="J1933" s="922"/>
      <c r="K1933" s="922">
        <f t="shared" si="141"/>
        <v>0</v>
      </c>
      <c r="L1933" s="867"/>
      <c r="M1933" s="867">
        <v>0</v>
      </c>
      <c r="N1933" s="867"/>
      <c r="O1933" s="868"/>
    </row>
    <row r="1934" spans="1:16" s="876" customFormat="1" x14ac:dyDescent="0.25">
      <c r="A1934" s="836" t="s">
        <v>58</v>
      </c>
      <c r="B1934" s="865" t="s">
        <v>469</v>
      </c>
      <c r="C1934" s="967" t="s">
        <v>162</v>
      </c>
      <c r="D1934" s="863">
        <v>70631</v>
      </c>
      <c r="E1934" s="883">
        <v>0</v>
      </c>
      <c r="F1934" s="863">
        <v>23540000</v>
      </c>
      <c r="G1934" s="866" t="s">
        <v>235</v>
      </c>
      <c r="H1934" s="922"/>
      <c r="I1934" s="922">
        <v>2000000</v>
      </c>
      <c r="J1934" s="922"/>
      <c r="K1934" s="922">
        <f t="shared" si="141"/>
        <v>0</v>
      </c>
      <c r="L1934" s="867"/>
      <c r="M1934" s="867">
        <v>0</v>
      </c>
      <c r="N1934" s="867"/>
      <c r="O1934" s="868"/>
    </row>
    <row r="1935" spans="1:16" s="887" customFormat="1" x14ac:dyDescent="0.25">
      <c r="A1935" s="836" t="s">
        <v>58</v>
      </c>
      <c r="B1935" s="865" t="s">
        <v>474</v>
      </c>
      <c r="C1935" s="967" t="s">
        <v>164</v>
      </c>
      <c r="D1935" s="863">
        <v>70631</v>
      </c>
      <c r="E1935" s="883">
        <v>0</v>
      </c>
      <c r="F1935" s="863">
        <v>23540000</v>
      </c>
      <c r="G1935" s="866" t="s">
        <v>235</v>
      </c>
      <c r="H1935" s="922"/>
      <c r="I1935" s="922">
        <v>40000000</v>
      </c>
      <c r="J1935" s="922"/>
      <c r="K1935" s="922">
        <f t="shared" si="141"/>
        <v>0</v>
      </c>
      <c r="L1935" s="867"/>
      <c r="M1935" s="867">
        <v>0</v>
      </c>
      <c r="N1935" s="867"/>
      <c r="O1935" s="868"/>
    </row>
    <row r="1936" spans="1:16" s="887" customFormat="1" x14ac:dyDescent="0.25">
      <c r="A1936" s="836" t="s">
        <v>58</v>
      </c>
      <c r="B1936" s="869"/>
      <c r="C1936" s="1042" t="s">
        <v>26</v>
      </c>
      <c r="D1936" s="869"/>
      <c r="E1936" s="870"/>
      <c r="F1936" s="869"/>
      <c r="G1936" s="871"/>
      <c r="H1936" s="965">
        <f t="shared" ref="H1936:N1936" si="142">SUM(H1927:H1935)</f>
        <v>9150000</v>
      </c>
      <c r="I1936" s="965">
        <f t="shared" si="142"/>
        <v>1087000000</v>
      </c>
      <c r="J1936" s="965">
        <f t="shared" si="142"/>
        <v>9150000</v>
      </c>
      <c r="K1936" s="965">
        <f t="shared" si="142"/>
        <v>332000000</v>
      </c>
      <c r="L1936" s="872">
        <f t="shared" si="142"/>
        <v>200000000</v>
      </c>
      <c r="M1936" s="872">
        <f t="shared" si="142"/>
        <v>532000000</v>
      </c>
      <c r="N1936" s="872">
        <f t="shared" si="142"/>
        <v>200000000</v>
      </c>
      <c r="O1936" s="884"/>
    </row>
    <row r="1937" spans="1:15" s="887" customFormat="1" x14ac:dyDescent="0.25">
      <c r="A1937" s="836"/>
      <c r="B1937" s="875"/>
      <c r="C1937" s="1043"/>
      <c r="D1937" s="875"/>
      <c r="E1937" s="877"/>
      <c r="F1937" s="875"/>
      <c r="G1937" s="878"/>
      <c r="H1937" s="894"/>
      <c r="I1937" s="894"/>
      <c r="J1937" s="894"/>
      <c r="K1937" s="894"/>
      <c r="L1937" s="879"/>
      <c r="M1937" s="879"/>
      <c r="N1937" s="879"/>
      <c r="O1937" s="880"/>
    </row>
    <row r="1938" spans="1:15" s="887" customFormat="1" x14ac:dyDescent="0.25">
      <c r="B1938" s="875"/>
      <c r="C1938" s="1043"/>
      <c r="D1938" s="875"/>
      <c r="E1938" s="877"/>
      <c r="F1938" s="875"/>
      <c r="G1938" s="878"/>
      <c r="H1938" s="902"/>
      <c r="I1938" s="902"/>
      <c r="J1938" s="902"/>
      <c r="K1938" s="902"/>
      <c r="L1938" s="879"/>
      <c r="M1938" s="879"/>
      <c r="N1938" s="879"/>
      <c r="O1938" s="880"/>
    </row>
    <row r="1939" spans="1:15" x14ac:dyDescent="0.25">
      <c r="B1939" s="1127" t="s">
        <v>1396</v>
      </c>
      <c r="C1939" s="1127"/>
      <c r="D1939" s="1127"/>
      <c r="E1939" s="1127"/>
      <c r="F1939" s="1127"/>
      <c r="G1939" s="1127"/>
      <c r="H1939" s="1127"/>
      <c r="I1939" s="1127"/>
      <c r="J1939" s="1127"/>
      <c r="K1939" s="1127"/>
      <c r="L1939" s="1127"/>
      <c r="M1939" s="1127"/>
      <c r="N1939" s="1127"/>
      <c r="O1939" s="1127"/>
    </row>
    <row r="1940" spans="1:15" x14ac:dyDescent="0.25">
      <c r="B1940" s="854" t="s">
        <v>1622</v>
      </c>
      <c r="C1940" s="1041"/>
      <c r="D1940" s="855"/>
      <c r="E1940" s="855"/>
      <c r="F1940" s="855"/>
      <c r="G1940" s="855"/>
      <c r="H1940" s="856"/>
      <c r="I1940" s="856"/>
      <c r="J1940" s="856"/>
      <c r="K1940" s="856"/>
      <c r="L1940" s="856"/>
      <c r="M1940" s="856"/>
      <c r="N1940" s="856"/>
      <c r="O1940" s="857"/>
    </row>
    <row r="1941" spans="1:15" s="800" customFormat="1" ht="45" x14ac:dyDescent="0.25">
      <c r="B1941" s="1122" t="s">
        <v>971</v>
      </c>
      <c r="C1941" s="1085" t="s">
        <v>939</v>
      </c>
      <c r="D1941" s="1085" t="s">
        <v>1025</v>
      </c>
      <c r="E1941" s="1124" t="s">
        <v>1026</v>
      </c>
      <c r="F1941" s="1085" t="s">
        <v>1027</v>
      </c>
      <c r="G1941" s="1120" t="s">
        <v>1028</v>
      </c>
      <c r="H1941" s="801" t="s">
        <v>1868</v>
      </c>
      <c r="I1941" s="802" t="s">
        <v>1839</v>
      </c>
      <c r="J1941" s="801" t="s">
        <v>1868</v>
      </c>
      <c r="K1941" s="1128" t="s">
        <v>1957</v>
      </c>
      <c r="L1941" s="1128" t="s">
        <v>1956</v>
      </c>
      <c r="M1941" s="802" t="s">
        <v>1905</v>
      </c>
      <c r="N1941" s="1128" t="s">
        <v>1825</v>
      </c>
      <c r="O1941" s="835" t="s">
        <v>1856</v>
      </c>
    </row>
    <row r="1942" spans="1:15" s="800" customFormat="1" x14ac:dyDescent="0.25">
      <c r="B1942" s="1123"/>
      <c r="C1942" s="1086"/>
      <c r="D1942" s="1086"/>
      <c r="E1942" s="1125"/>
      <c r="F1942" s="1086"/>
      <c r="G1942" s="1121"/>
      <c r="H1942" s="803"/>
      <c r="I1942" s="803" t="s">
        <v>940</v>
      </c>
      <c r="J1942" s="803"/>
      <c r="K1942" s="1129"/>
      <c r="L1942" s="1129"/>
      <c r="M1942" s="803" t="s">
        <v>940</v>
      </c>
      <c r="N1942" s="1129"/>
      <c r="O1942" s="804"/>
    </row>
    <row r="1943" spans="1:15" x14ac:dyDescent="0.25">
      <c r="A1943" s="836" t="s">
        <v>64</v>
      </c>
      <c r="B1943" s="806" t="s">
        <v>24</v>
      </c>
      <c r="C1943" s="966" t="s">
        <v>290</v>
      </c>
      <c r="D1943" s="807" t="s">
        <v>1</v>
      </c>
      <c r="E1943" s="945">
        <v>0</v>
      </c>
      <c r="F1943" s="806" t="s">
        <v>27</v>
      </c>
      <c r="G1943" s="809" t="s">
        <v>266</v>
      </c>
      <c r="H1943" s="810">
        <v>144431662</v>
      </c>
      <c r="I1943" s="810">
        <v>359386330</v>
      </c>
      <c r="J1943" s="810">
        <v>144431662</v>
      </c>
      <c r="K1943" s="810">
        <f>M1943-L1943</f>
        <v>359386330</v>
      </c>
      <c r="L1943" s="810"/>
      <c r="M1943" s="810">
        <v>359386330</v>
      </c>
      <c r="N1943" s="810"/>
      <c r="O1943" s="885"/>
    </row>
    <row r="1944" spans="1:15" x14ac:dyDescent="0.25">
      <c r="A1944" s="836" t="s">
        <v>64</v>
      </c>
      <c r="B1944" s="809" t="s">
        <v>25</v>
      </c>
      <c r="C1944" s="1039" t="s">
        <v>59</v>
      </c>
      <c r="D1944" s="863">
        <v>70631</v>
      </c>
      <c r="E1944" s="945">
        <v>0</v>
      </c>
      <c r="F1944" s="806" t="s">
        <v>27</v>
      </c>
      <c r="G1944" s="809" t="s">
        <v>266</v>
      </c>
      <c r="H1944" s="815">
        <v>625000</v>
      </c>
      <c r="I1944" s="815">
        <v>1200000</v>
      </c>
      <c r="J1944" s="815">
        <v>625000</v>
      </c>
      <c r="K1944" s="815">
        <f>M1944-L1944</f>
        <v>1200000</v>
      </c>
      <c r="L1944" s="815"/>
      <c r="M1944" s="815">
        <v>1200000</v>
      </c>
      <c r="N1944" s="815"/>
      <c r="O1944" s="811"/>
    </row>
    <row r="1945" spans="1:15" x14ac:dyDescent="0.25">
      <c r="A1945" s="836" t="s">
        <v>64</v>
      </c>
      <c r="B1945" s="806" t="s">
        <v>2</v>
      </c>
      <c r="C1945" s="1039" t="s">
        <v>60</v>
      </c>
      <c r="D1945" s="863">
        <v>70631</v>
      </c>
      <c r="E1945" s="945">
        <v>0</v>
      </c>
      <c r="F1945" s="806" t="s">
        <v>27</v>
      </c>
      <c r="G1945" s="809" t="s">
        <v>266</v>
      </c>
      <c r="H1945" s="815"/>
      <c r="I1945" s="815">
        <v>1800000</v>
      </c>
      <c r="J1945" s="815"/>
      <c r="K1945" s="815">
        <f t="shared" ref="K1945:K1956" si="143">M1945-L1945</f>
        <v>1800000</v>
      </c>
      <c r="L1945" s="815"/>
      <c r="M1945" s="815">
        <v>1800000</v>
      </c>
      <c r="N1945" s="815"/>
      <c r="O1945" s="811"/>
    </row>
    <row r="1946" spans="1:15" x14ac:dyDescent="0.25">
      <c r="A1946" s="836" t="s">
        <v>64</v>
      </c>
      <c r="B1946" s="806" t="s">
        <v>67</v>
      </c>
      <c r="C1946" s="1039" t="s">
        <v>68</v>
      </c>
      <c r="D1946" s="863">
        <v>70631</v>
      </c>
      <c r="E1946" s="945">
        <v>0</v>
      </c>
      <c r="F1946" s="806" t="s">
        <v>27</v>
      </c>
      <c r="G1946" s="809" t="s">
        <v>266</v>
      </c>
      <c r="H1946" s="815">
        <v>40084588</v>
      </c>
      <c r="I1946" s="815">
        <v>120166000</v>
      </c>
      <c r="J1946" s="815">
        <v>40084588</v>
      </c>
      <c r="K1946" s="815">
        <f t="shared" si="143"/>
        <v>120166000</v>
      </c>
      <c r="L1946" s="815"/>
      <c r="M1946" s="815">
        <v>120166000</v>
      </c>
      <c r="N1946" s="815"/>
      <c r="O1946" s="811"/>
    </row>
    <row r="1947" spans="1:15" x14ac:dyDescent="0.25">
      <c r="A1947" s="836" t="s">
        <v>64</v>
      </c>
      <c r="B1947" s="806" t="s">
        <v>3</v>
      </c>
      <c r="C1947" s="1039" t="s">
        <v>4</v>
      </c>
      <c r="D1947" s="863">
        <v>70631</v>
      </c>
      <c r="E1947" s="945">
        <v>0</v>
      </c>
      <c r="F1947" s="806" t="s">
        <v>27</v>
      </c>
      <c r="G1947" s="809" t="s">
        <v>266</v>
      </c>
      <c r="H1947" s="815">
        <v>1000000</v>
      </c>
      <c r="I1947" s="815">
        <v>2300000</v>
      </c>
      <c r="J1947" s="815">
        <v>1000000</v>
      </c>
      <c r="K1947" s="815">
        <f t="shared" si="143"/>
        <v>2300000</v>
      </c>
      <c r="L1947" s="815"/>
      <c r="M1947" s="815">
        <v>2300000</v>
      </c>
      <c r="N1947" s="815"/>
      <c r="O1947" s="811"/>
    </row>
    <row r="1948" spans="1:15" x14ac:dyDescent="0.25">
      <c r="A1948" s="836" t="s">
        <v>64</v>
      </c>
      <c r="B1948" s="806" t="s">
        <v>5</v>
      </c>
      <c r="C1948" s="1039" t="s">
        <v>6</v>
      </c>
      <c r="D1948" s="863">
        <v>70631</v>
      </c>
      <c r="E1948" s="945">
        <v>0</v>
      </c>
      <c r="F1948" s="806" t="s">
        <v>27</v>
      </c>
      <c r="G1948" s="809" t="s">
        <v>266</v>
      </c>
      <c r="H1948" s="815"/>
      <c r="I1948" s="815">
        <v>300000</v>
      </c>
      <c r="J1948" s="815"/>
      <c r="K1948" s="815">
        <f t="shared" si="143"/>
        <v>300000</v>
      </c>
      <c r="L1948" s="815"/>
      <c r="M1948" s="815">
        <v>300000</v>
      </c>
      <c r="N1948" s="815"/>
      <c r="O1948" s="811"/>
    </row>
    <row r="1949" spans="1:15" x14ac:dyDescent="0.25">
      <c r="A1949" s="836" t="s">
        <v>64</v>
      </c>
      <c r="B1949" s="806" t="s">
        <v>32</v>
      </c>
      <c r="C1949" s="1039" t="s">
        <v>33</v>
      </c>
      <c r="D1949" s="863">
        <v>70631</v>
      </c>
      <c r="E1949" s="945">
        <v>0</v>
      </c>
      <c r="F1949" s="806" t="s">
        <v>27</v>
      </c>
      <c r="G1949" s="809" t="s">
        <v>266</v>
      </c>
      <c r="H1949" s="815">
        <v>1000000</v>
      </c>
      <c r="I1949" s="815">
        <v>2000000</v>
      </c>
      <c r="J1949" s="815">
        <v>1000000</v>
      </c>
      <c r="K1949" s="815">
        <f t="shared" si="143"/>
        <v>2000000</v>
      </c>
      <c r="L1949" s="815"/>
      <c r="M1949" s="815">
        <v>2000000</v>
      </c>
      <c r="N1949" s="815"/>
      <c r="O1949" s="811"/>
    </row>
    <row r="1950" spans="1:15" x14ac:dyDescent="0.25">
      <c r="A1950" s="836" t="s">
        <v>64</v>
      </c>
      <c r="B1950" s="806" t="s">
        <v>9</v>
      </c>
      <c r="C1950" s="1039" t="s">
        <v>10</v>
      </c>
      <c r="D1950" s="863">
        <v>70631</v>
      </c>
      <c r="E1950" s="945">
        <v>0</v>
      </c>
      <c r="F1950" s="806" t="s">
        <v>27</v>
      </c>
      <c r="G1950" s="809" t="s">
        <v>266</v>
      </c>
      <c r="H1950" s="815"/>
      <c r="I1950" s="815">
        <v>2000000</v>
      </c>
      <c r="J1950" s="815"/>
      <c r="K1950" s="815">
        <f t="shared" si="143"/>
        <v>2000000</v>
      </c>
      <c r="L1950" s="815"/>
      <c r="M1950" s="815">
        <v>2000000</v>
      </c>
      <c r="N1950" s="815"/>
      <c r="O1950" s="811"/>
    </row>
    <row r="1951" spans="1:15" s="816" customFormat="1" x14ac:dyDescent="0.25">
      <c r="A1951" s="836" t="s">
        <v>64</v>
      </c>
      <c r="B1951" s="806" t="s">
        <v>11</v>
      </c>
      <c r="C1951" s="1039" t="s">
        <v>12</v>
      </c>
      <c r="D1951" s="863">
        <v>70631</v>
      </c>
      <c r="E1951" s="945">
        <v>0</v>
      </c>
      <c r="F1951" s="806" t="s">
        <v>27</v>
      </c>
      <c r="G1951" s="809" t="s">
        <v>266</v>
      </c>
      <c r="H1951" s="815">
        <v>750000</v>
      </c>
      <c r="I1951" s="815">
        <v>3800000</v>
      </c>
      <c r="J1951" s="815">
        <v>750000</v>
      </c>
      <c r="K1951" s="815">
        <f t="shared" si="143"/>
        <v>3800000</v>
      </c>
      <c r="L1951" s="815"/>
      <c r="M1951" s="815">
        <v>3800000</v>
      </c>
      <c r="N1951" s="815"/>
      <c r="O1951" s="811"/>
    </row>
    <row r="1952" spans="1:15" x14ac:dyDescent="0.25">
      <c r="A1952" s="836" t="s">
        <v>64</v>
      </c>
      <c r="B1952" s="806" t="s">
        <v>13</v>
      </c>
      <c r="C1952" s="1039" t="s">
        <v>14</v>
      </c>
      <c r="D1952" s="863">
        <v>70631</v>
      </c>
      <c r="E1952" s="945">
        <v>0</v>
      </c>
      <c r="F1952" s="806" t="s">
        <v>27</v>
      </c>
      <c r="G1952" s="809" t="s">
        <v>266</v>
      </c>
      <c r="H1952" s="815"/>
      <c r="I1952" s="815">
        <v>400000</v>
      </c>
      <c r="J1952" s="815"/>
      <c r="K1952" s="815">
        <f t="shared" si="143"/>
        <v>400000</v>
      </c>
      <c r="L1952" s="815"/>
      <c r="M1952" s="815">
        <v>400000</v>
      </c>
      <c r="N1952" s="815"/>
      <c r="O1952" s="811"/>
    </row>
    <row r="1953" spans="1:15" x14ac:dyDescent="0.25">
      <c r="A1953" s="836" t="s">
        <v>64</v>
      </c>
      <c r="B1953" s="806" t="s">
        <v>15</v>
      </c>
      <c r="C1953" s="1039" t="s">
        <v>436</v>
      </c>
      <c r="D1953" s="863">
        <v>70631</v>
      </c>
      <c r="E1953" s="945">
        <v>0</v>
      </c>
      <c r="F1953" s="806" t="s">
        <v>27</v>
      </c>
      <c r="G1953" s="809" t="s">
        <v>266</v>
      </c>
      <c r="H1953" s="815"/>
      <c r="I1953" s="815">
        <v>1600000</v>
      </c>
      <c r="J1953" s="815"/>
      <c r="K1953" s="815">
        <f t="shared" si="143"/>
        <v>1600000</v>
      </c>
      <c r="L1953" s="815"/>
      <c r="M1953" s="815">
        <v>1600000</v>
      </c>
      <c r="N1953" s="815"/>
      <c r="O1953" s="811"/>
    </row>
    <row r="1954" spans="1:15" s="816" customFormat="1" x14ac:dyDescent="0.25">
      <c r="A1954" s="836" t="s">
        <v>64</v>
      </c>
      <c r="B1954" s="806" t="s">
        <v>17</v>
      </c>
      <c r="C1954" s="1039" t="s">
        <v>18</v>
      </c>
      <c r="D1954" s="863">
        <v>70631</v>
      </c>
      <c r="E1954" s="945">
        <v>0</v>
      </c>
      <c r="F1954" s="806" t="s">
        <v>27</v>
      </c>
      <c r="G1954" s="809" t="s">
        <v>266</v>
      </c>
      <c r="H1954" s="815">
        <v>7000000</v>
      </c>
      <c r="I1954" s="815">
        <v>11000000</v>
      </c>
      <c r="J1954" s="815">
        <v>7000000</v>
      </c>
      <c r="K1954" s="815">
        <f t="shared" si="143"/>
        <v>11000000</v>
      </c>
      <c r="L1954" s="815"/>
      <c r="M1954" s="815">
        <v>11000000</v>
      </c>
      <c r="N1954" s="815"/>
      <c r="O1954" s="811"/>
    </row>
    <row r="1955" spans="1:15" x14ac:dyDescent="0.25">
      <c r="A1955" s="836" t="s">
        <v>64</v>
      </c>
      <c r="B1955" s="806" t="s">
        <v>19</v>
      </c>
      <c r="C1955" s="1039" t="s">
        <v>20</v>
      </c>
      <c r="D1955" s="863">
        <v>70631</v>
      </c>
      <c r="E1955" s="945">
        <v>0</v>
      </c>
      <c r="F1955" s="806" t="s">
        <v>27</v>
      </c>
      <c r="G1955" s="809" t="s">
        <v>266</v>
      </c>
      <c r="H1955" s="815"/>
      <c r="I1955" s="815">
        <v>100000</v>
      </c>
      <c r="J1955" s="815"/>
      <c r="K1955" s="815">
        <f t="shared" si="143"/>
        <v>100000</v>
      </c>
      <c r="L1955" s="815"/>
      <c r="M1955" s="815">
        <v>100000</v>
      </c>
      <c r="N1955" s="815"/>
      <c r="O1955" s="811"/>
    </row>
    <row r="1956" spans="1:15" x14ac:dyDescent="0.25">
      <c r="A1956" s="836" t="s">
        <v>64</v>
      </c>
      <c r="B1956" s="806" t="s">
        <v>37</v>
      </c>
      <c r="C1956" s="1039" t="s">
        <v>38</v>
      </c>
      <c r="D1956" s="863">
        <v>70631</v>
      </c>
      <c r="E1956" s="945">
        <v>0</v>
      </c>
      <c r="F1956" s="806" t="s">
        <v>27</v>
      </c>
      <c r="G1956" s="809" t="s">
        <v>266</v>
      </c>
      <c r="H1956" s="815"/>
      <c r="I1956" s="815">
        <v>500000</v>
      </c>
      <c r="J1956" s="815"/>
      <c r="K1956" s="815">
        <f t="shared" si="143"/>
        <v>500000</v>
      </c>
      <c r="L1956" s="815"/>
      <c r="M1956" s="815">
        <v>500000</v>
      </c>
      <c r="N1956" s="815"/>
      <c r="O1956" s="811"/>
    </row>
    <row r="1957" spans="1:15" x14ac:dyDescent="0.25">
      <c r="A1957" s="836" t="s">
        <v>64</v>
      </c>
      <c r="B1957" s="838"/>
      <c r="C1957" s="968" t="s">
        <v>312</v>
      </c>
      <c r="D1957" s="839"/>
      <c r="E1957" s="840"/>
      <c r="F1957" s="838"/>
      <c r="G1957" s="895"/>
      <c r="H1957" s="969">
        <f>SUM(H1944:H1956)</f>
        <v>50459588</v>
      </c>
      <c r="I1957" s="969">
        <f>SUM(I1944:I1956)</f>
        <v>147166000</v>
      </c>
      <c r="J1957" s="969">
        <f>SUM(J1944:J1956)</f>
        <v>50459588</v>
      </c>
      <c r="K1957" s="969">
        <f>SUM(K1944:K1956)</f>
        <v>147166000</v>
      </c>
      <c r="L1957" s="821"/>
      <c r="M1957" s="821">
        <v>147166000</v>
      </c>
      <c r="N1957" s="821"/>
      <c r="O1957" s="822"/>
    </row>
    <row r="1958" spans="1:15" x14ac:dyDescent="0.25">
      <c r="C1958" s="970"/>
      <c r="G1958" s="896"/>
      <c r="H1958" s="901"/>
      <c r="I1958" s="901"/>
      <c r="J1958" s="901"/>
      <c r="K1958" s="901"/>
      <c r="L1958" s="826"/>
      <c r="M1958" s="826"/>
      <c r="N1958" s="826"/>
      <c r="O1958" s="827"/>
    </row>
    <row r="1959" spans="1:15" x14ac:dyDescent="0.25">
      <c r="C1959" s="970"/>
      <c r="G1959" s="896"/>
      <c r="H1959" s="901"/>
      <c r="I1959" s="901"/>
      <c r="J1959" s="901"/>
      <c r="K1959" s="901"/>
      <c r="L1959" s="826"/>
      <c r="M1959" s="826"/>
      <c r="N1959" s="826"/>
      <c r="O1959" s="827"/>
    </row>
    <row r="1960" spans="1:15" x14ac:dyDescent="0.25">
      <c r="B1960" s="1127" t="s">
        <v>1397</v>
      </c>
      <c r="C1960" s="1127"/>
      <c r="D1960" s="1127"/>
      <c r="E1960" s="1127"/>
      <c r="F1960" s="1127"/>
      <c r="G1960" s="1127"/>
      <c r="H1960" s="1127"/>
      <c r="I1960" s="1127"/>
      <c r="J1960" s="1127"/>
      <c r="K1960" s="1127"/>
      <c r="L1960" s="1127"/>
      <c r="M1960" s="1127"/>
      <c r="N1960" s="1127"/>
      <c r="O1960" s="1127"/>
    </row>
    <row r="1961" spans="1:15" x14ac:dyDescent="0.25">
      <c r="B1961" s="854" t="s">
        <v>1622</v>
      </c>
      <c r="C1961" s="1041"/>
      <c r="D1961" s="855"/>
      <c r="E1961" s="855"/>
      <c r="F1961" s="855"/>
      <c r="G1961" s="855"/>
      <c r="H1961" s="856"/>
      <c r="I1961" s="856"/>
      <c r="J1961" s="856"/>
      <c r="K1961" s="856"/>
      <c r="L1961" s="856"/>
      <c r="M1961" s="856"/>
      <c r="N1961" s="856"/>
      <c r="O1961" s="857"/>
    </row>
    <row r="1962" spans="1:15" s="800" customFormat="1" ht="45" x14ac:dyDescent="0.25">
      <c r="B1962" s="1122" t="s">
        <v>971</v>
      </c>
      <c r="C1962" s="1085" t="s">
        <v>939</v>
      </c>
      <c r="D1962" s="1085" t="s">
        <v>1025</v>
      </c>
      <c r="E1962" s="1124" t="s">
        <v>1026</v>
      </c>
      <c r="F1962" s="1085" t="s">
        <v>1027</v>
      </c>
      <c r="G1962" s="1120" t="s">
        <v>1028</v>
      </c>
      <c r="H1962" s="801" t="s">
        <v>1868</v>
      </c>
      <c r="I1962" s="802" t="s">
        <v>1839</v>
      </c>
      <c r="J1962" s="801" t="s">
        <v>1868</v>
      </c>
      <c r="K1962" s="1128" t="s">
        <v>1957</v>
      </c>
      <c r="L1962" s="1128" t="s">
        <v>1956</v>
      </c>
      <c r="M1962" s="802" t="s">
        <v>1905</v>
      </c>
      <c r="N1962" s="1128" t="s">
        <v>1825</v>
      </c>
      <c r="O1962" s="835" t="s">
        <v>1856</v>
      </c>
    </row>
    <row r="1963" spans="1:15" s="800" customFormat="1" x14ac:dyDescent="0.25">
      <c r="B1963" s="1123"/>
      <c r="C1963" s="1086"/>
      <c r="D1963" s="1086"/>
      <c r="E1963" s="1125"/>
      <c r="F1963" s="1086"/>
      <c r="G1963" s="1121"/>
      <c r="H1963" s="803"/>
      <c r="I1963" s="803" t="s">
        <v>940</v>
      </c>
      <c r="J1963" s="803"/>
      <c r="K1963" s="1129"/>
      <c r="L1963" s="1129"/>
      <c r="M1963" s="803" t="s">
        <v>940</v>
      </c>
      <c r="N1963" s="1129"/>
      <c r="O1963" s="804"/>
    </row>
    <row r="1964" spans="1:15" s="887" customFormat="1" x14ac:dyDescent="0.25">
      <c r="A1964" s="836" t="s">
        <v>64</v>
      </c>
      <c r="B1964" s="865" t="s">
        <v>342</v>
      </c>
      <c r="C1964" s="967" t="s">
        <v>509</v>
      </c>
      <c r="D1964" s="863">
        <v>70631</v>
      </c>
      <c r="E1964" s="883">
        <v>0</v>
      </c>
      <c r="F1964" s="863" t="s">
        <v>27</v>
      </c>
      <c r="G1964" s="866" t="s">
        <v>235</v>
      </c>
      <c r="H1964" s="922">
        <v>17869000</v>
      </c>
      <c r="I1964" s="922">
        <v>30000000</v>
      </c>
      <c r="J1964" s="922">
        <v>17869000</v>
      </c>
      <c r="K1964" s="815">
        <f t="shared" ref="K1964:K1975" si="144">M1964-L1964</f>
        <v>50000000</v>
      </c>
      <c r="L1964" s="867"/>
      <c r="M1964" s="867">
        <v>50000000</v>
      </c>
      <c r="N1964" s="867"/>
      <c r="O1964" s="868"/>
    </row>
    <row r="1965" spans="1:15" s="887" customFormat="1" x14ac:dyDescent="0.25">
      <c r="A1965" s="836" t="s">
        <v>64</v>
      </c>
      <c r="B1965" s="865" t="s">
        <v>460</v>
      </c>
      <c r="C1965" s="967" t="s">
        <v>517</v>
      </c>
      <c r="D1965" s="863">
        <v>70631</v>
      </c>
      <c r="E1965" s="883">
        <v>0</v>
      </c>
      <c r="F1965" s="863" t="s">
        <v>27</v>
      </c>
      <c r="G1965" s="866" t="s">
        <v>235</v>
      </c>
      <c r="H1965" s="922"/>
      <c r="I1965" s="922">
        <v>6000000</v>
      </c>
      <c r="J1965" s="922"/>
      <c r="K1965" s="815">
        <f t="shared" si="144"/>
        <v>0</v>
      </c>
      <c r="L1965" s="867"/>
      <c r="M1965" s="867">
        <v>0</v>
      </c>
      <c r="N1965" s="867"/>
      <c r="O1965" s="868"/>
    </row>
    <row r="1966" spans="1:15" s="887" customFormat="1" x14ac:dyDescent="0.25">
      <c r="A1966" s="836" t="s">
        <v>64</v>
      </c>
      <c r="B1966" s="865" t="s">
        <v>458</v>
      </c>
      <c r="C1966" s="967" t="s">
        <v>251</v>
      </c>
      <c r="D1966" s="863">
        <v>70631</v>
      </c>
      <c r="E1966" s="883">
        <v>0</v>
      </c>
      <c r="F1966" s="863" t="s">
        <v>27</v>
      </c>
      <c r="G1966" s="866" t="s">
        <v>235</v>
      </c>
      <c r="H1966" s="922">
        <v>77247500</v>
      </c>
      <c r="I1966" s="922">
        <v>80000000</v>
      </c>
      <c r="J1966" s="922">
        <v>77247500</v>
      </c>
      <c r="K1966" s="815">
        <f t="shared" si="144"/>
        <v>120000000</v>
      </c>
      <c r="L1966" s="867"/>
      <c r="M1966" s="867">
        <v>120000000</v>
      </c>
      <c r="N1966" s="867"/>
      <c r="O1966" s="868"/>
    </row>
    <row r="1967" spans="1:15" s="887" customFormat="1" x14ac:dyDescent="0.25">
      <c r="A1967" s="836" t="s">
        <v>64</v>
      </c>
      <c r="B1967" s="865" t="s">
        <v>239</v>
      </c>
      <c r="C1967" s="967" t="s">
        <v>485</v>
      </c>
      <c r="D1967" s="863">
        <v>70631</v>
      </c>
      <c r="E1967" s="883">
        <v>0</v>
      </c>
      <c r="F1967" s="863" t="s">
        <v>27</v>
      </c>
      <c r="G1967" s="866" t="s">
        <v>235</v>
      </c>
      <c r="H1967" s="922"/>
      <c r="I1967" s="922">
        <v>20000000</v>
      </c>
      <c r="J1967" s="922"/>
      <c r="K1967" s="815">
        <f t="shared" si="144"/>
        <v>60000000</v>
      </c>
      <c r="L1967" s="867"/>
      <c r="M1967" s="867">
        <v>60000000</v>
      </c>
      <c r="N1967" s="867"/>
      <c r="O1967" s="868"/>
    </row>
    <row r="1968" spans="1:15" s="887" customFormat="1" x14ac:dyDescent="0.25">
      <c r="A1968" s="836" t="s">
        <v>64</v>
      </c>
      <c r="B1968" s="865" t="s">
        <v>489</v>
      </c>
      <c r="C1968" s="967" t="s">
        <v>977</v>
      </c>
      <c r="D1968" s="863">
        <v>70631</v>
      </c>
      <c r="E1968" s="883">
        <v>0</v>
      </c>
      <c r="F1968" s="863" t="s">
        <v>27</v>
      </c>
      <c r="G1968" s="866" t="s">
        <v>235</v>
      </c>
      <c r="H1968" s="922">
        <v>3128000</v>
      </c>
      <c r="I1968" s="922">
        <v>20000000</v>
      </c>
      <c r="J1968" s="922">
        <v>3128000</v>
      </c>
      <c r="K1968" s="815">
        <f t="shared" si="144"/>
        <v>20000000</v>
      </c>
      <c r="L1968" s="867"/>
      <c r="M1968" s="867">
        <v>20000000</v>
      </c>
      <c r="N1968" s="867"/>
      <c r="O1968" s="868"/>
    </row>
    <row r="1969" spans="1:15" s="887" customFormat="1" x14ac:dyDescent="0.25">
      <c r="A1969" s="836" t="s">
        <v>64</v>
      </c>
      <c r="B1969" s="865" t="s">
        <v>365</v>
      </c>
      <c r="C1969" s="967" t="s">
        <v>495</v>
      </c>
      <c r="D1969" s="863">
        <v>70631</v>
      </c>
      <c r="E1969" s="883">
        <v>0</v>
      </c>
      <c r="F1969" s="863" t="s">
        <v>27</v>
      </c>
      <c r="G1969" s="866" t="s">
        <v>235</v>
      </c>
      <c r="H1969" s="922">
        <v>3850000</v>
      </c>
      <c r="I1969" s="922">
        <v>15000000</v>
      </c>
      <c r="J1969" s="922">
        <v>3850000</v>
      </c>
      <c r="K1969" s="815">
        <f t="shared" si="144"/>
        <v>30000000</v>
      </c>
      <c r="L1969" s="867"/>
      <c r="M1969" s="867">
        <v>30000000</v>
      </c>
      <c r="N1969" s="867"/>
      <c r="O1969" s="868"/>
    </row>
    <row r="1970" spans="1:15" s="887" customFormat="1" x14ac:dyDescent="0.25">
      <c r="A1970" s="836" t="s">
        <v>64</v>
      </c>
      <c r="B1970" s="865" t="s">
        <v>522</v>
      </c>
      <c r="C1970" s="967" t="s">
        <v>241</v>
      </c>
      <c r="D1970" s="863">
        <v>70631</v>
      </c>
      <c r="E1970" s="883">
        <v>0</v>
      </c>
      <c r="F1970" s="863" t="s">
        <v>27</v>
      </c>
      <c r="G1970" s="866" t="s">
        <v>235</v>
      </c>
      <c r="H1970" s="922">
        <v>2723000</v>
      </c>
      <c r="I1970" s="922">
        <v>3000000</v>
      </c>
      <c r="J1970" s="922">
        <v>2723000</v>
      </c>
      <c r="K1970" s="815">
        <f t="shared" si="144"/>
        <v>10000000</v>
      </c>
      <c r="L1970" s="867"/>
      <c r="M1970" s="867">
        <v>10000000</v>
      </c>
      <c r="N1970" s="867"/>
      <c r="O1970" s="868"/>
    </row>
    <row r="1971" spans="1:15" s="887" customFormat="1" x14ac:dyDescent="0.25">
      <c r="A1971" s="836" t="s">
        <v>64</v>
      </c>
      <c r="B1971" s="863" t="s">
        <v>245</v>
      </c>
      <c r="C1971" s="967" t="s">
        <v>246</v>
      </c>
      <c r="D1971" s="863">
        <v>70631</v>
      </c>
      <c r="E1971" s="883">
        <v>0</v>
      </c>
      <c r="F1971" s="863" t="s">
        <v>27</v>
      </c>
      <c r="G1971" s="866" t="s">
        <v>235</v>
      </c>
      <c r="H1971" s="922"/>
      <c r="I1971" s="922">
        <v>3000000</v>
      </c>
      <c r="J1971" s="922"/>
      <c r="K1971" s="815">
        <f t="shared" si="144"/>
        <v>0</v>
      </c>
      <c r="L1971" s="867"/>
      <c r="M1971" s="867">
        <v>0</v>
      </c>
      <c r="N1971" s="867"/>
      <c r="O1971" s="868"/>
    </row>
    <row r="1972" spans="1:15" s="887" customFormat="1" x14ac:dyDescent="0.25">
      <c r="A1972" s="836" t="s">
        <v>64</v>
      </c>
      <c r="B1972" s="865" t="s">
        <v>158</v>
      </c>
      <c r="C1972" s="967" t="s">
        <v>366</v>
      </c>
      <c r="D1972" s="863">
        <v>70631</v>
      </c>
      <c r="E1972" s="883">
        <v>0</v>
      </c>
      <c r="F1972" s="863" t="s">
        <v>27</v>
      </c>
      <c r="G1972" s="866" t="s">
        <v>235</v>
      </c>
      <c r="H1972" s="922"/>
      <c r="I1972" s="922">
        <v>1000000</v>
      </c>
      <c r="J1972" s="922"/>
      <c r="K1972" s="815">
        <f t="shared" si="144"/>
        <v>0</v>
      </c>
      <c r="L1972" s="867"/>
      <c r="M1972" s="867">
        <v>0</v>
      </c>
      <c r="N1972" s="867"/>
      <c r="O1972" s="868"/>
    </row>
    <row r="1973" spans="1:15" s="887" customFormat="1" x14ac:dyDescent="0.25">
      <c r="A1973" s="836" t="s">
        <v>64</v>
      </c>
      <c r="B1973" s="865" t="s">
        <v>247</v>
      </c>
      <c r="C1973" s="967" t="s">
        <v>515</v>
      </c>
      <c r="D1973" s="863">
        <v>70631</v>
      </c>
      <c r="E1973" s="883">
        <v>0</v>
      </c>
      <c r="F1973" s="863" t="s">
        <v>27</v>
      </c>
      <c r="G1973" s="866" t="s">
        <v>235</v>
      </c>
      <c r="H1973" s="922"/>
      <c r="I1973" s="922">
        <v>1000000</v>
      </c>
      <c r="J1973" s="922"/>
      <c r="K1973" s="815">
        <f t="shared" si="144"/>
        <v>0</v>
      </c>
      <c r="L1973" s="867"/>
      <c r="M1973" s="867">
        <v>0</v>
      </c>
      <c r="N1973" s="867"/>
      <c r="O1973" s="868"/>
    </row>
    <row r="1974" spans="1:15" s="887" customFormat="1" x14ac:dyDescent="0.25">
      <c r="A1974" s="836" t="s">
        <v>64</v>
      </c>
      <c r="B1974" s="863" t="s">
        <v>248</v>
      </c>
      <c r="C1974" s="967" t="s">
        <v>779</v>
      </c>
      <c r="D1974" s="863">
        <v>70631</v>
      </c>
      <c r="E1974" s="883">
        <v>0</v>
      </c>
      <c r="F1974" s="863" t="s">
        <v>27</v>
      </c>
      <c r="G1974" s="866" t="s">
        <v>235</v>
      </c>
      <c r="H1974" s="922"/>
      <c r="I1974" s="922">
        <v>1000000</v>
      </c>
      <c r="J1974" s="922"/>
      <c r="K1974" s="815">
        <f t="shared" si="144"/>
        <v>0</v>
      </c>
      <c r="L1974" s="867"/>
      <c r="M1974" s="867">
        <v>0</v>
      </c>
      <c r="N1974" s="867"/>
      <c r="O1974" s="868"/>
    </row>
    <row r="1975" spans="1:15" s="887" customFormat="1" x14ac:dyDescent="0.25">
      <c r="A1975" s="836" t="s">
        <v>64</v>
      </c>
      <c r="B1975" s="865" t="s">
        <v>467</v>
      </c>
      <c r="C1975" s="967" t="s">
        <v>163</v>
      </c>
      <c r="D1975" s="863">
        <v>70631</v>
      </c>
      <c r="E1975" s="883">
        <v>0</v>
      </c>
      <c r="F1975" s="863" t="s">
        <v>27</v>
      </c>
      <c r="G1975" s="866" t="s">
        <v>235</v>
      </c>
      <c r="H1975" s="922"/>
      <c r="I1975" s="922">
        <v>2000000</v>
      </c>
      <c r="J1975" s="922"/>
      <c r="K1975" s="815">
        <f t="shared" si="144"/>
        <v>0</v>
      </c>
      <c r="L1975" s="867"/>
      <c r="M1975" s="867">
        <v>0</v>
      </c>
      <c r="N1975" s="867"/>
      <c r="O1975" s="868"/>
    </row>
    <row r="1976" spans="1:15" s="887" customFormat="1" x14ac:dyDescent="0.25">
      <c r="A1976" s="836" t="s">
        <v>64</v>
      </c>
      <c r="B1976" s="869"/>
      <c r="C1976" s="1042" t="s">
        <v>26</v>
      </c>
      <c r="D1976" s="869"/>
      <c r="E1976" s="870"/>
      <c r="F1976" s="869"/>
      <c r="G1976" s="871"/>
      <c r="H1976" s="965">
        <f>SUM(H1964:H1975)</f>
        <v>104817500</v>
      </c>
      <c r="I1976" s="965">
        <f>SUM(I1964:I1975)</f>
        <v>182000000</v>
      </c>
      <c r="J1976" s="965">
        <f>SUM(J1964:J1975)</f>
        <v>104817500</v>
      </c>
      <c r="K1976" s="965">
        <f>SUM(K1964:K1975)</f>
        <v>290000000</v>
      </c>
      <c r="L1976" s="872"/>
      <c r="M1976" s="872">
        <f>SUM(M1964:M1975)</f>
        <v>290000000</v>
      </c>
      <c r="N1976" s="872"/>
      <c r="O1976" s="884"/>
    </row>
    <row r="1977" spans="1:15" s="887" customFormat="1" x14ac:dyDescent="0.25">
      <c r="A1977" s="836"/>
      <c r="B1977" s="875"/>
      <c r="C1977" s="1043"/>
      <c r="D1977" s="875"/>
      <c r="E1977" s="877"/>
      <c r="F1977" s="875"/>
      <c r="G1977" s="878"/>
      <c r="H1977" s="894"/>
      <c r="I1977" s="894"/>
      <c r="J1977" s="894"/>
      <c r="K1977" s="894"/>
      <c r="L1977" s="879"/>
      <c r="M1977" s="879"/>
      <c r="N1977" s="879"/>
      <c r="O1977" s="880"/>
    </row>
    <row r="1978" spans="1:15" s="887" customFormat="1" x14ac:dyDescent="0.25">
      <c r="A1978" s="836"/>
      <c r="B1978" s="875"/>
      <c r="C1978" s="1043"/>
      <c r="D1978" s="875"/>
      <c r="E1978" s="877"/>
      <c r="F1978" s="875"/>
      <c r="G1978" s="878"/>
      <c r="H1978" s="894"/>
      <c r="I1978" s="894"/>
      <c r="J1978" s="894"/>
      <c r="K1978" s="894"/>
      <c r="L1978" s="879"/>
      <c r="M1978" s="879"/>
      <c r="N1978" s="879"/>
      <c r="O1978" s="880"/>
    </row>
    <row r="1979" spans="1:15" x14ac:dyDescent="0.25">
      <c r="B1979" s="1127" t="s">
        <v>1396</v>
      </c>
      <c r="C1979" s="1127"/>
      <c r="D1979" s="1127"/>
      <c r="E1979" s="1127"/>
      <c r="F1979" s="1127"/>
      <c r="G1979" s="1127"/>
      <c r="H1979" s="1127"/>
      <c r="I1979" s="1127"/>
      <c r="J1979" s="1127"/>
      <c r="K1979" s="1127"/>
      <c r="L1979" s="1127"/>
      <c r="M1979" s="1127"/>
      <c r="N1979" s="1127"/>
      <c r="O1979" s="1127"/>
    </row>
    <row r="1980" spans="1:15" x14ac:dyDescent="0.25">
      <c r="B1980" s="854" t="s">
        <v>1623</v>
      </c>
      <c r="C1980" s="1041"/>
      <c r="D1980" s="855"/>
      <c r="E1980" s="855"/>
      <c r="F1980" s="855"/>
      <c r="G1980" s="855"/>
      <c r="H1980" s="856"/>
      <c r="I1980" s="856"/>
      <c r="J1980" s="856"/>
      <c r="K1980" s="856"/>
      <c r="L1980" s="856"/>
      <c r="M1980" s="856"/>
      <c r="N1980" s="856"/>
      <c r="O1980" s="857"/>
    </row>
    <row r="1981" spans="1:15" s="800" customFormat="1" ht="45" x14ac:dyDescent="0.25">
      <c r="B1981" s="1122" t="s">
        <v>971</v>
      </c>
      <c r="C1981" s="1085" t="s">
        <v>939</v>
      </c>
      <c r="D1981" s="1085" t="s">
        <v>1025</v>
      </c>
      <c r="E1981" s="1124" t="s">
        <v>1026</v>
      </c>
      <c r="F1981" s="1085" t="s">
        <v>1027</v>
      </c>
      <c r="G1981" s="1120" t="s">
        <v>1028</v>
      </c>
      <c r="H1981" s="801" t="s">
        <v>1868</v>
      </c>
      <c r="I1981" s="802" t="s">
        <v>1839</v>
      </c>
      <c r="J1981" s="801" t="s">
        <v>1868</v>
      </c>
      <c r="K1981" s="1128" t="s">
        <v>1957</v>
      </c>
      <c r="L1981" s="1128" t="s">
        <v>1956</v>
      </c>
      <c r="M1981" s="802" t="s">
        <v>1905</v>
      </c>
      <c r="N1981" s="1128" t="s">
        <v>1825</v>
      </c>
      <c r="O1981" s="835" t="s">
        <v>1856</v>
      </c>
    </row>
    <row r="1982" spans="1:15" s="800" customFormat="1" x14ac:dyDescent="0.25">
      <c r="B1982" s="1123"/>
      <c r="C1982" s="1086"/>
      <c r="D1982" s="1086"/>
      <c r="E1982" s="1125"/>
      <c r="F1982" s="1086"/>
      <c r="G1982" s="1121"/>
      <c r="H1982" s="803"/>
      <c r="I1982" s="803" t="s">
        <v>940</v>
      </c>
      <c r="J1982" s="803"/>
      <c r="K1982" s="1129"/>
      <c r="L1982" s="1129"/>
      <c r="M1982" s="803" t="s">
        <v>940</v>
      </c>
      <c r="N1982" s="1129"/>
      <c r="O1982" s="804"/>
    </row>
    <row r="1983" spans="1:15" x14ac:dyDescent="0.25">
      <c r="A1983" s="836" t="s">
        <v>69</v>
      </c>
      <c r="B1983" s="806" t="s">
        <v>24</v>
      </c>
      <c r="C1983" s="966" t="s">
        <v>290</v>
      </c>
      <c r="D1983" s="807" t="s">
        <v>1</v>
      </c>
      <c r="E1983" s="945">
        <v>0</v>
      </c>
      <c r="F1983" s="806">
        <v>23540000</v>
      </c>
      <c r="G1983" s="809" t="s">
        <v>266</v>
      </c>
      <c r="H1983" s="981">
        <v>47305304</v>
      </c>
      <c r="I1983" s="981">
        <v>120429750</v>
      </c>
      <c r="J1983" s="981">
        <v>47305304</v>
      </c>
      <c r="K1983" s="810">
        <f t="shared" ref="K1983:K1996" si="145">M1983-L1983</f>
        <v>120429750</v>
      </c>
      <c r="L1983" s="810"/>
      <c r="M1983" s="810">
        <v>120429750</v>
      </c>
      <c r="N1983" s="810"/>
      <c r="O1983" s="885"/>
    </row>
    <row r="1984" spans="1:15" x14ac:dyDescent="0.25">
      <c r="A1984" s="836" t="s">
        <v>69</v>
      </c>
      <c r="B1984" s="809" t="s">
        <v>25</v>
      </c>
      <c r="C1984" s="1039" t="s">
        <v>59</v>
      </c>
      <c r="D1984" s="863">
        <v>70631</v>
      </c>
      <c r="E1984" s="945">
        <v>0</v>
      </c>
      <c r="F1984" s="806">
        <v>23540000</v>
      </c>
      <c r="G1984" s="809" t="s">
        <v>266</v>
      </c>
      <c r="H1984" s="980"/>
      <c r="I1984" s="980">
        <v>2250000</v>
      </c>
      <c r="J1984" s="980"/>
      <c r="K1984" s="815">
        <f t="shared" si="145"/>
        <v>2250000</v>
      </c>
      <c r="L1984" s="815"/>
      <c r="M1984" s="815">
        <v>2250000</v>
      </c>
      <c r="N1984" s="815"/>
      <c r="O1984" s="811"/>
    </row>
    <row r="1985" spans="1:15" x14ac:dyDescent="0.25">
      <c r="A1985" s="836" t="s">
        <v>69</v>
      </c>
      <c r="B1985" s="806" t="s">
        <v>2</v>
      </c>
      <c r="C1985" s="1039" t="s">
        <v>60</v>
      </c>
      <c r="D1985" s="863">
        <v>70631</v>
      </c>
      <c r="E1985" s="945">
        <v>0</v>
      </c>
      <c r="F1985" s="806">
        <v>23540000</v>
      </c>
      <c r="G1985" s="809" t="s">
        <v>266</v>
      </c>
      <c r="H1985" s="980"/>
      <c r="I1985" s="980">
        <v>925000</v>
      </c>
      <c r="J1985" s="980"/>
      <c r="K1985" s="815">
        <f t="shared" si="145"/>
        <v>925000</v>
      </c>
      <c r="L1985" s="815"/>
      <c r="M1985" s="815">
        <v>925000</v>
      </c>
      <c r="N1985" s="815"/>
      <c r="O1985" s="811"/>
    </row>
    <row r="1986" spans="1:15" x14ac:dyDescent="0.25">
      <c r="A1986" s="836" t="s">
        <v>69</v>
      </c>
      <c r="B1986" s="809" t="s">
        <v>267</v>
      </c>
      <c r="C1986" s="1039" t="s">
        <v>752</v>
      </c>
      <c r="D1986" s="863">
        <v>70631</v>
      </c>
      <c r="E1986" s="945">
        <v>0</v>
      </c>
      <c r="F1986" s="806">
        <v>23540000</v>
      </c>
      <c r="G1986" s="809" t="s">
        <v>266</v>
      </c>
      <c r="H1986" s="980"/>
      <c r="I1986" s="980">
        <v>600000</v>
      </c>
      <c r="J1986" s="980"/>
      <c r="K1986" s="815">
        <f t="shared" si="145"/>
        <v>600000</v>
      </c>
      <c r="L1986" s="815"/>
      <c r="M1986" s="815">
        <v>600000</v>
      </c>
      <c r="N1986" s="815"/>
      <c r="O1986" s="811"/>
    </row>
    <row r="1987" spans="1:15" x14ac:dyDescent="0.25">
      <c r="A1987" s="836" t="s">
        <v>69</v>
      </c>
      <c r="B1987" s="806" t="s">
        <v>3</v>
      </c>
      <c r="C1987" s="1039" t="s">
        <v>4</v>
      </c>
      <c r="D1987" s="863">
        <v>70631</v>
      </c>
      <c r="E1987" s="945">
        <v>0</v>
      </c>
      <c r="F1987" s="806">
        <v>23540000</v>
      </c>
      <c r="G1987" s="809" t="s">
        <v>266</v>
      </c>
      <c r="H1987" s="980"/>
      <c r="I1987" s="980">
        <v>1875000</v>
      </c>
      <c r="J1987" s="980"/>
      <c r="K1987" s="815">
        <f t="shared" si="145"/>
        <v>1875000</v>
      </c>
      <c r="L1987" s="815"/>
      <c r="M1987" s="815">
        <v>1875000</v>
      </c>
      <c r="N1987" s="815"/>
      <c r="O1987" s="811"/>
    </row>
    <row r="1988" spans="1:15" x14ac:dyDescent="0.25">
      <c r="A1988" s="836" t="s">
        <v>69</v>
      </c>
      <c r="B1988" s="806" t="s">
        <v>5</v>
      </c>
      <c r="C1988" s="1039" t="s">
        <v>6</v>
      </c>
      <c r="D1988" s="863">
        <v>70631</v>
      </c>
      <c r="E1988" s="945">
        <v>0</v>
      </c>
      <c r="F1988" s="806">
        <v>23540000</v>
      </c>
      <c r="G1988" s="809" t="s">
        <v>266</v>
      </c>
      <c r="H1988" s="980"/>
      <c r="I1988" s="980">
        <v>375000</v>
      </c>
      <c r="J1988" s="980"/>
      <c r="K1988" s="815">
        <f t="shared" si="145"/>
        <v>375000</v>
      </c>
      <c r="L1988" s="815"/>
      <c r="M1988" s="815">
        <v>375000</v>
      </c>
      <c r="N1988" s="815"/>
      <c r="O1988" s="811"/>
    </row>
    <row r="1989" spans="1:15" x14ac:dyDescent="0.25">
      <c r="A1989" s="836" t="s">
        <v>69</v>
      </c>
      <c r="B1989" s="806" t="s">
        <v>32</v>
      </c>
      <c r="C1989" s="1039" t="s">
        <v>33</v>
      </c>
      <c r="D1989" s="863">
        <v>70631</v>
      </c>
      <c r="E1989" s="945">
        <v>0</v>
      </c>
      <c r="F1989" s="806">
        <v>23540000</v>
      </c>
      <c r="G1989" s="809" t="s">
        <v>266</v>
      </c>
      <c r="H1989" s="980"/>
      <c r="I1989" s="980">
        <v>625000</v>
      </c>
      <c r="J1989" s="980"/>
      <c r="K1989" s="815">
        <f t="shared" si="145"/>
        <v>625000</v>
      </c>
      <c r="L1989" s="815"/>
      <c r="M1989" s="815">
        <v>625000</v>
      </c>
      <c r="N1989" s="815"/>
      <c r="O1989" s="811"/>
    </row>
    <row r="1990" spans="1:15" x14ac:dyDescent="0.25">
      <c r="A1990" s="836" t="s">
        <v>69</v>
      </c>
      <c r="B1990" s="806" t="s">
        <v>9</v>
      </c>
      <c r="C1990" s="1039" t="s">
        <v>10</v>
      </c>
      <c r="D1990" s="863">
        <v>70631</v>
      </c>
      <c r="E1990" s="945">
        <v>0</v>
      </c>
      <c r="F1990" s="806">
        <v>23540000</v>
      </c>
      <c r="G1990" s="809" t="s">
        <v>266</v>
      </c>
      <c r="H1990" s="980"/>
      <c r="I1990" s="980">
        <v>625000</v>
      </c>
      <c r="J1990" s="980"/>
      <c r="K1990" s="815">
        <f t="shared" si="145"/>
        <v>625000</v>
      </c>
      <c r="L1990" s="815"/>
      <c r="M1990" s="815">
        <v>625000</v>
      </c>
      <c r="N1990" s="815"/>
      <c r="O1990" s="811"/>
    </row>
    <row r="1991" spans="1:15" x14ac:dyDescent="0.25">
      <c r="A1991" s="836" t="s">
        <v>69</v>
      </c>
      <c r="B1991" s="806" t="s">
        <v>11</v>
      </c>
      <c r="C1991" s="1039" t="s">
        <v>12</v>
      </c>
      <c r="D1991" s="863">
        <v>70631</v>
      </c>
      <c r="E1991" s="945">
        <v>0</v>
      </c>
      <c r="F1991" s="806">
        <v>23540000</v>
      </c>
      <c r="G1991" s="809" t="s">
        <v>266</v>
      </c>
      <c r="H1991" s="980"/>
      <c r="I1991" s="980">
        <v>2750000</v>
      </c>
      <c r="J1991" s="980"/>
      <c r="K1991" s="815">
        <f t="shared" si="145"/>
        <v>2750000</v>
      </c>
      <c r="L1991" s="815"/>
      <c r="M1991" s="815">
        <v>2750000</v>
      </c>
      <c r="N1991" s="815"/>
      <c r="O1991" s="811"/>
    </row>
    <row r="1992" spans="1:15" x14ac:dyDescent="0.25">
      <c r="A1992" s="836" t="s">
        <v>69</v>
      </c>
      <c r="B1992" s="806" t="s">
        <v>13</v>
      </c>
      <c r="C1992" s="1039" t="s">
        <v>14</v>
      </c>
      <c r="D1992" s="863">
        <v>70631</v>
      </c>
      <c r="E1992" s="945">
        <v>0</v>
      </c>
      <c r="F1992" s="806">
        <v>23540000</v>
      </c>
      <c r="G1992" s="809" t="s">
        <v>266</v>
      </c>
      <c r="H1992" s="980"/>
      <c r="I1992" s="980">
        <v>500000</v>
      </c>
      <c r="J1992" s="980"/>
      <c r="K1992" s="815">
        <f t="shared" si="145"/>
        <v>500000</v>
      </c>
      <c r="L1992" s="815"/>
      <c r="M1992" s="815">
        <v>500000</v>
      </c>
      <c r="N1992" s="815"/>
      <c r="O1992" s="811"/>
    </row>
    <row r="1993" spans="1:15" x14ac:dyDescent="0.25">
      <c r="A1993" s="836" t="s">
        <v>69</v>
      </c>
      <c r="B1993" s="806" t="s">
        <v>41</v>
      </c>
      <c r="C1993" s="1039" t="s">
        <v>28</v>
      </c>
      <c r="D1993" s="863">
        <v>70631</v>
      </c>
      <c r="E1993" s="945">
        <v>0</v>
      </c>
      <c r="F1993" s="806">
        <v>23540000</v>
      </c>
      <c r="G1993" s="809" t="s">
        <v>266</v>
      </c>
      <c r="H1993" s="980"/>
      <c r="I1993" s="980">
        <v>2500000</v>
      </c>
      <c r="J1993" s="980"/>
      <c r="K1993" s="815">
        <f t="shared" si="145"/>
        <v>2500000</v>
      </c>
      <c r="L1993" s="815"/>
      <c r="M1993" s="815">
        <v>2500000</v>
      </c>
      <c r="N1993" s="815"/>
      <c r="O1993" s="811"/>
    </row>
    <row r="1994" spans="1:15" x14ac:dyDescent="0.25">
      <c r="A1994" s="836" t="s">
        <v>69</v>
      </c>
      <c r="B1994" s="806" t="s">
        <v>15</v>
      </c>
      <c r="C1994" s="1039" t="s">
        <v>436</v>
      </c>
      <c r="D1994" s="863">
        <v>70631</v>
      </c>
      <c r="E1994" s="945">
        <v>0</v>
      </c>
      <c r="F1994" s="806">
        <v>23540000</v>
      </c>
      <c r="G1994" s="809" t="s">
        <v>266</v>
      </c>
      <c r="H1994" s="980"/>
      <c r="I1994" s="980">
        <v>2000000</v>
      </c>
      <c r="J1994" s="980"/>
      <c r="K1994" s="815">
        <f t="shared" si="145"/>
        <v>2000000</v>
      </c>
      <c r="L1994" s="815"/>
      <c r="M1994" s="815">
        <v>2000000</v>
      </c>
      <c r="N1994" s="815"/>
      <c r="O1994" s="811"/>
    </row>
    <row r="1995" spans="1:15" x14ac:dyDescent="0.25">
      <c r="A1995" s="836" t="s">
        <v>69</v>
      </c>
      <c r="B1995" s="806" t="s">
        <v>17</v>
      </c>
      <c r="C1995" s="1039" t="s">
        <v>18</v>
      </c>
      <c r="D1995" s="863">
        <v>70631</v>
      </c>
      <c r="E1995" s="945">
        <v>0</v>
      </c>
      <c r="F1995" s="806">
        <v>23540000</v>
      </c>
      <c r="G1995" s="809" t="s">
        <v>266</v>
      </c>
      <c r="H1995" s="980"/>
      <c r="I1995" s="980">
        <v>5875000</v>
      </c>
      <c r="J1995" s="980"/>
      <c r="K1995" s="815">
        <f t="shared" si="145"/>
        <v>5875000</v>
      </c>
      <c r="L1995" s="815"/>
      <c r="M1995" s="815">
        <v>5875000</v>
      </c>
      <c r="N1995" s="815"/>
      <c r="O1995" s="811"/>
    </row>
    <row r="1996" spans="1:15" x14ac:dyDescent="0.25">
      <c r="A1996" s="836" t="s">
        <v>69</v>
      </c>
      <c r="B1996" s="806" t="s">
        <v>19</v>
      </c>
      <c r="C1996" s="1039" t="s">
        <v>20</v>
      </c>
      <c r="D1996" s="863">
        <v>70631</v>
      </c>
      <c r="E1996" s="945">
        <v>0</v>
      </c>
      <c r="F1996" s="806">
        <v>23540000</v>
      </c>
      <c r="G1996" s="809" t="s">
        <v>266</v>
      </c>
      <c r="H1996" s="980"/>
      <c r="I1996" s="980">
        <v>100000</v>
      </c>
      <c r="J1996" s="980"/>
      <c r="K1996" s="815">
        <f t="shared" si="145"/>
        <v>100000</v>
      </c>
      <c r="L1996" s="815"/>
      <c r="M1996" s="815">
        <v>100000</v>
      </c>
      <c r="N1996" s="815"/>
      <c r="O1996" s="811"/>
    </row>
    <row r="1997" spans="1:15" x14ac:dyDescent="0.25">
      <c r="A1997" s="836" t="s">
        <v>69</v>
      </c>
      <c r="B1997" s="838"/>
      <c r="C1997" s="968" t="s">
        <v>312</v>
      </c>
      <c r="D1997" s="839"/>
      <c r="E1997" s="840"/>
      <c r="F1997" s="838"/>
      <c r="G1997" s="895"/>
      <c r="H1997" s="969">
        <v>787500</v>
      </c>
      <c r="I1997" s="969">
        <f>SUM(I1984:I1996)</f>
        <v>21000000</v>
      </c>
      <c r="J1997" s="969">
        <v>787500</v>
      </c>
      <c r="K1997" s="969">
        <f>SUM(K1984:K1996)</f>
        <v>21000000</v>
      </c>
      <c r="L1997" s="821"/>
      <c r="M1997" s="821">
        <v>21000000</v>
      </c>
      <c r="N1997" s="821"/>
      <c r="O1997" s="822"/>
    </row>
    <row r="1998" spans="1:15" x14ac:dyDescent="0.25">
      <c r="C1998" s="970"/>
      <c r="G1998" s="896"/>
      <c r="H1998" s="901"/>
      <c r="I1998" s="901"/>
      <c r="J1998" s="901"/>
      <c r="K1998" s="901"/>
      <c r="L1998" s="826"/>
      <c r="M1998" s="826"/>
      <c r="N1998" s="826"/>
      <c r="O1998" s="827"/>
    </row>
    <row r="1999" spans="1:15" x14ac:dyDescent="0.25">
      <c r="C1999" s="970"/>
      <c r="G1999" s="896"/>
      <c r="H1999" s="901"/>
      <c r="I1999" s="901"/>
      <c r="J1999" s="901"/>
      <c r="K1999" s="901"/>
      <c r="L1999" s="826"/>
      <c r="M1999" s="826"/>
      <c r="N1999" s="826"/>
      <c r="O1999" s="827"/>
    </row>
    <row r="2000" spans="1:15" x14ac:dyDescent="0.25">
      <c r="B2000" s="1127" t="s">
        <v>1397</v>
      </c>
      <c r="C2000" s="1127"/>
      <c r="D2000" s="1127"/>
      <c r="E2000" s="1127"/>
      <c r="F2000" s="1127"/>
      <c r="G2000" s="1127"/>
      <c r="H2000" s="1127"/>
      <c r="I2000" s="1127"/>
      <c r="J2000" s="1127"/>
      <c r="K2000" s="1127"/>
      <c r="L2000" s="1127"/>
      <c r="M2000" s="1127"/>
      <c r="N2000" s="1127"/>
      <c r="O2000" s="1127"/>
    </row>
    <row r="2001" spans="1:15" x14ac:dyDescent="0.25">
      <c r="B2001" s="854" t="s">
        <v>1623</v>
      </c>
      <c r="C2001" s="1041"/>
      <c r="D2001" s="855"/>
      <c r="E2001" s="855"/>
      <c r="F2001" s="855"/>
      <c r="G2001" s="855"/>
      <c r="H2001" s="856"/>
      <c r="I2001" s="856"/>
      <c r="J2001" s="856"/>
      <c r="K2001" s="856"/>
      <c r="L2001" s="856"/>
      <c r="M2001" s="856"/>
      <c r="N2001" s="856"/>
      <c r="O2001" s="857"/>
    </row>
    <row r="2002" spans="1:15" s="800" customFormat="1" ht="45" x14ac:dyDescent="0.25">
      <c r="B2002" s="1122" t="s">
        <v>971</v>
      </c>
      <c r="C2002" s="1085" t="s">
        <v>939</v>
      </c>
      <c r="D2002" s="1085" t="s">
        <v>1025</v>
      </c>
      <c r="E2002" s="1124" t="s">
        <v>1026</v>
      </c>
      <c r="F2002" s="1085" t="s">
        <v>1027</v>
      </c>
      <c r="G2002" s="1120" t="s">
        <v>1028</v>
      </c>
      <c r="H2002" s="801" t="s">
        <v>1868</v>
      </c>
      <c r="I2002" s="802" t="s">
        <v>1839</v>
      </c>
      <c r="J2002" s="801" t="s">
        <v>1868</v>
      </c>
      <c r="K2002" s="1128" t="s">
        <v>1957</v>
      </c>
      <c r="L2002" s="1128" t="s">
        <v>1956</v>
      </c>
      <c r="M2002" s="802" t="s">
        <v>1905</v>
      </c>
      <c r="N2002" s="1128" t="s">
        <v>1825</v>
      </c>
      <c r="O2002" s="835" t="s">
        <v>1856</v>
      </c>
    </row>
    <row r="2003" spans="1:15" s="800" customFormat="1" x14ac:dyDescent="0.25">
      <c r="B2003" s="1123"/>
      <c r="C2003" s="1086"/>
      <c r="D2003" s="1086"/>
      <c r="E2003" s="1125"/>
      <c r="F2003" s="1086"/>
      <c r="G2003" s="1121"/>
      <c r="H2003" s="803"/>
      <c r="I2003" s="803" t="s">
        <v>940</v>
      </c>
      <c r="J2003" s="803"/>
      <c r="K2003" s="1129"/>
      <c r="L2003" s="1129"/>
      <c r="M2003" s="803" t="s">
        <v>940</v>
      </c>
      <c r="N2003" s="1129"/>
      <c r="O2003" s="804"/>
    </row>
    <row r="2004" spans="1:15" s="887" customFormat="1" x14ac:dyDescent="0.25">
      <c r="A2004" s="836" t="s">
        <v>69</v>
      </c>
      <c r="B2004" s="1008" t="s">
        <v>342</v>
      </c>
      <c r="C2004" s="1045" t="s">
        <v>509</v>
      </c>
      <c r="D2004" s="725">
        <v>70631</v>
      </c>
      <c r="E2004" s="1009">
        <v>0</v>
      </c>
      <c r="F2004" s="725" t="s">
        <v>27</v>
      </c>
      <c r="G2004" s="950" t="s">
        <v>235</v>
      </c>
      <c r="H2004" s="1010">
        <v>13181625</v>
      </c>
      <c r="I2004" s="1010">
        <v>60500000</v>
      </c>
      <c r="J2004" s="1010">
        <v>13181625</v>
      </c>
      <c r="K2004" s="815">
        <f t="shared" ref="K2004:K2019" si="146">M2004-L2004</f>
        <v>50500000</v>
      </c>
      <c r="L2004" s="951"/>
      <c r="M2004" s="951">
        <v>50500000</v>
      </c>
      <c r="N2004" s="951"/>
      <c r="O2004" s="952"/>
    </row>
    <row r="2005" spans="1:15" s="887" customFormat="1" x14ac:dyDescent="0.25">
      <c r="A2005" s="836" t="s">
        <v>69</v>
      </c>
      <c r="B2005" s="865" t="s">
        <v>458</v>
      </c>
      <c r="C2005" s="967" t="s">
        <v>251</v>
      </c>
      <c r="D2005" s="863">
        <v>70631</v>
      </c>
      <c r="E2005" s="883">
        <v>0</v>
      </c>
      <c r="F2005" s="863" t="s">
        <v>27</v>
      </c>
      <c r="G2005" s="866" t="s">
        <v>235</v>
      </c>
      <c r="H2005" s="900">
        <v>930000</v>
      </c>
      <c r="I2005" s="900">
        <v>20000000</v>
      </c>
      <c r="J2005" s="900">
        <v>930000</v>
      </c>
      <c r="K2005" s="815">
        <f t="shared" si="146"/>
        <v>20000000</v>
      </c>
      <c r="L2005" s="867"/>
      <c r="M2005" s="867">
        <v>20000000</v>
      </c>
      <c r="N2005" s="867"/>
      <c r="O2005" s="868"/>
    </row>
    <row r="2006" spans="1:15" s="887" customFormat="1" x14ac:dyDescent="0.25">
      <c r="A2006" s="836" t="s">
        <v>69</v>
      </c>
      <c r="B2006" s="865" t="s">
        <v>508</v>
      </c>
      <c r="C2006" s="967" t="s">
        <v>766</v>
      </c>
      <c r="D2006" s="863">
        <v>70631</v>
      </c>
      <c r="E2006" s="883">
        <v>0</v>
      </c>
      <c r="F2006" s="863" t="s">
        <v>27</v>
      </c>
      <c r="G2006" s="866" t="s">
        <v>235</v>
      </c>
      <c r="H2006" s="900"/>
      <c r="I2006" s="900">
        <v>10000000</v>
      </c>
      <c r="J2006" s="900"/>
      <c r="K2006" s="815">
        <f t="shared" si="146"/>
        <v>10000000</v>
      </c>
      <c r="L2006" s="867"/>
      <c r="M2006" s="867">
        <v>10000000</v>
      </c>
      <c r="N2006" s="867"/>
      <c r="O2006" s="868"/>
    </row>
    <row r="2007" spans="1:15" s="887" customFormat="1" x14ac:dyDescent="0.25">
      <c r="A2007" s="836" t="s">
        <v>69</v>
      </c>
      <c r="B2007" s="865" t="s">
        <v>210</v>
      </c>
      <c r="C2007" s="967" t="s">
        <v>1405</v>
      </c>
      <c r="D2007" s="863">
        <v>70631</v>
      </c>
      <c r="E2007" s="883">
        <v>0</v>
      </c>
      <c r="F2007" s="863" t="s">
        <v>27</v>
      </c>
      <c r="G2007" s="866" t="s">
        <v>235</v>
      </c>
      <c r="H2007" s="900"/>
      <c r="I2007" s="900">
        <v>50000000</v>
      </c>
      <c r="J2007" s="900"/>
      <c r="K2007" s="815">
        <f t="shared" si="146"/>
        <v>0</v>
      </c>
      <c r="L2007" s="867"/>
      <c r="M2007" s="867">
        <v>0</v>
      </c>
      <c r="N2007" s="867"/>
      <c r="O2007" s="868"/>
    </row>
    <row r="2008" spans="1:15" s="887" customFormat="1" x14ac:dyDescent="0.25">
      <c r="A2008" s="836" t="s">
        <v>69</v>
      </c>
      <c r="B2008" s="865" t="s">
        <v>239</v>
      </c>
      <c r="C2008" s="967" t="s">
        <v>485</v>
      </c>
      <c r="D2008" s="863">
        <v>70631</v>
      </c>
      <c r="E2008" s="883">
        <v>0</v>
      </c>
      <c r="F2008" s="863" t="s">
        <v>27</v>
      </c>
      <c r="G2008" s="866" t="s">
        <v>235</v>
      </c>
      <c r="H2008" s="900"/>
      <c r="I2008" s="900">
        <v>20000000</v>
      </c>
      <c r="J2008" s="900"/>
      <c r="K2008" s="815">
        <f t="shared" si="146"/>
        <v>10000000</v>
      </c>
      <c r="L2008" s="867"/>
      <c r="M2008" s="867">
        <v>10000000</v>
      </c>
      <c r="N2008" s="867"/>
      <c r="O2008" s="868"/>
    </row>
    <row r="2009" spans="1:15" s="887" customFormat="1" x14ac:dyDescent="0.25">
      <c r="A2009" s="836" t="s">
        <v>69</v>
      </c>
      <c r="B2009" s="865" t="s">
        <v>489</v>
      </c>
      <c r="C2009" s="967" t="s">
        <v>977</v>
      </c>
      <c r="D2009" s="863">
        <v>70631</v>
      </c>
      <c r="E2009" s="883">
        <v>0</v>
      </c>
      <c r="F2009" s="863" t="s">
        <v>27</v>
      </c>
      <c r="G2009" s="866" t="s">
        <v>235</v>
      </c>
      <c r="H2009" s="900"/>
      <c r="I2009" s="900">
        <v>40000000</v>
      </c>
      <c r="J2009" s="900"/>
      <c r="K2009" s="815">
        <f t="shared" si="146"/>
        <v>30000000</v>
      </c>
      <c r="L2009" s="867"/>
      <c r="M2009" s="867">
        <v>30000000</v>
      </c>
      <c r="N2009" s="867"/>
      <c r="O2009" s="868"/>
    </row>
    <row r="2010" spans="1:15" s="887" customFormat="1" x14ac:dyDescent="0.25">
      <c r="A2010" s="836" t="s">
        <v>69</v>
      </c>
      <c r="B2010" s="865" t="s">
        <v>522</v>
      </c>
      <c r="C2010" s="967" t="s">
        <v>241</v>
      </c>
      <c r="D2010" s="863">
        <v>70631</v>
      </c>
      <c r="E2010" s="883">
        <v>0</v>
      </c>
      <c r="F2010" s="863" t="s">
        <v>27</v>
      </c>
      <c r="G2010" s="866" t="s">
        <v>235</v>
      </c>
      <c r="H2010" s="900"/>
      <c r="I2010" s="900">
        <v>2000000</v>
      </c>
      <c r="J2010" s="900"/>
      <c r="K2010" s="815">
        <f t="shared" si="146"/>
        <v>2000000</v>
      </c>
      <c r="L2010" s="867"/>
      <c r="M2010" s="867">
        <v>2000000</v>
      </c>
      <c r="N2010" s="867"/>
      <c r="O2010" s="868"/>
    </row>
    <row r="2011" spans="1:15" s="887" customFormat="1" x14ac:dyDescent="0.25">
      <c r="A2011" s="836" t="s">
        <v>69</v>
      </c>
      <c r="B2011" s="865" t="s">
        <v>158</v>
      </c>
      <c r="C2011" s="967" t="s">
        <v>366</v>
      </c>
      <c r="D2011" s="863">
        <v>70631</v>
      </c>
      <c r="E2011" s="883">
        <v>0</v>
      </c>
      <c r="F2011" s="863" t="s">
        <v>27</v>
      </c>
      <c r="G2011" s="866" t="s">
        <v>235</v>
      </c>
      <c r="H2011" s="900"/>
      <c r="I2011" s="900">
        <v>750000</v>
      </c>
      <c r="J2011" s="900"/>
      <c r="K2011" s="815">
        <f t="shared" si="146"/>
        <v>0</v>
      </c>
      <c r="L2011" s="867"/>
      <c r="M2011" s="867">
        <v>0</v>
      </c>
      <c r="N2011" s="867"/>
      <c r="O2011" s="868"/>
    </row>
    <row r="2012" spans="1:15" s="887" customFormat="1" x14ac:dyDescent="0.25">
      <c r="A2012" s="836" t="s">
        <v>69</v>
      </c>
      <c r="B2012" s="865" t="s">
        <v>247</v>
      </c>
      <c r="C2012" s="967" t="s">
        <v>515</v>
      </c>
      <c r="D2012" s="863">
        <v>70631</v>
      </c>
      <c r="E2012" s="883">
        <v>0</v>
      </c>
      <c r="F2012" s="863" t="s">
        <v>27</v>
      </c>
      <c r="G2012" s="866" t="s">
        <v>235</v>
      </c>
      <c r="H2012" s="900"/>
      <c r="I2012" s="900">
        <v>150000</v>
      </c>
      <c r="J2012" s="900"/>
      <c r="K2012" s="815">
        <f t="shared" si="146"/>
        <v>0</v>
      </c>
      <c r="L2012" s="867"/>
      <c r="M2012" s="867">
        <v>0</v>
      </c>
      <c r="N2012" s="867"/>
      <c r="O2012" s="868"/>
    </row>
    <row r="2013" spans="1:15" s="887" customFormat="1" x14ac:dyDescent="0.25">
      <c r="A2013" s="836" t="s">
        <v>69</v>
      </c>
      <c r="B2013" s="865" t="s">
        <v>357</v>
      </c>
      <c r="C2013" s="967" t="s">
        <v>764</v>
      </c>
      <c r="D2013" s="863">
        <v>70631</v>
      </c>
      <c r="E2013" s="883">
        <v>0</v>
      </c>
      <c r="F2013" s="863" t="s">
        <v>27</v>
      </c>
      <c r="G2013" s="866" t="s">
        <v>235</v>
      </c>
      <c r="H2013" s="900"/>
      <c r="I2013" s="900">
        <v>100000</v>
      </c>
      <c r="J2013" s="900"/>
      <c r="K2013" s="815">
        <f t="shared" si="146"/>
        <v>0</v>
      </c>
      <c r="L2013" s="867"/>
      <c r="M2013" s="867">
        <v>0</v>
      </c>
      <c r="N2013" s="867"/>
      <c r="O2013" s="868"/>
    </row>
    <row r="2014" spans="1:15" s="887" customFormat="1" x14ac:dyDescent="0.25">
      <c r="A2014" s="836" t="s">
        <v>69</v>
      </c>
      <c r="B2014" s="865" t="s">
        <v>749</v>
      </c>
      <c r="C2014" s="967" t="s">
        <v>731</v>
      </c>
      <c r="D2014" s="863">
        <v>70631</v>
      </c>
      <c r="E2014" s="883">
        <v>0</v>
      </c>
      <c r="F2014" s="863" t="s">
        <v>27</v>
      </c>
      <c r="G2014" s="866" t="s">
        <v>235</v>
      </c>
      <c r="H2014" s="900"/>
      <c r="I2014" s="900">
        <v>100000</v>
      </c>
      <c r="J2014" s="900"/>
      <c r="K2014" s="815">
        <f t="shared" si="146"/>
        <v>0</v>
      </c>
      <c r="L2014" s="867"/>
      <c r="M2014" s="867">
        <v>0</v>
      </c>
      <c r="N2014" s="867"/>
      <c r="O2014" s="868"/>
    </row>
    <row r="2015" spans="1:15" s="887" customFormat="1" x14ac:dyDescent="0.25">
      <c r="A2015" s="836" t="s">
        <v>69</v>
      </c>
      <c r="B2015" s="865" t="s">
        <v>360</v>
      </c>
      <c r="C2015" s="967" t="s">
        <v>980</v>
      </c>
      <c r="D2015" s="863">
        <v>70631</v>
      </c>
      <c r="E2015" s="883">
        <v>0</v>
      </c>
      <c r="F2015" s="863" t="s">
        <v>27</v>
      </c>
      <c r="G2015" s="866" t="s">
        <v>235</v>
      </c>
      <c r="H2015" s="900"/>
      <c r="I2015" s="900">
        <v>400000</v>
      </c>
      <c r="J2015" s="900"/>
      <c r="K2015" s="815">
        <f t="shared" si="146"/>
        <v>0</v>
      </c>
      <c r="L2015" s="867"/>
      <c r="M2015" s="867">
        <v>0</v>
      </c>
      <c r="N2015" s="867"/>
      <c r="O2015" s="868"/>
    </row>
    <row r="2016" spans="1:15" s="887" customFormat="1" x14ac:dyDescent="0.25">
      <c r="A2016" s="836" t="s">
        <v>69</v>
      </c>
      <c r="B2016" s="865" t="s">
        <v>206</v>
      </c>
      <c r="C2016" s="967" t="s">
        <v>1863</v>
      </c>
      <c r="D2016" s="863">
        <v>70631</v>
      </c>
      <c r="E2016" s="883">
        <v>0</v>
      </c>
      <c r="F2016" s="863" t="s">
        <v>27</v>
      </c>
      <c r="G2016" s="866" t="s">
        <v>235</v>
      </c>
      <c r="H2016" s="900"/>
      <c r="I2016" s="900">
        <v>850000</v>
      </c>
      <c r="J2016" s="900"/>
      <c r="K2016" s="815">
        <f t="shared" si="146"/>
        <v>0</v>
      </c>
      <c r="L2016" s="867"/>
      <c r="M2016" s="867">
        <v>0</v>
      </c>
      <c r="N2016" s="867"/>
      <c r="O2016" s="868"/>
    </row>
    <row r="2017" spans="1:15" s="887" customFormat="1" x14ac:dyDescent="0.25">
      <c r="A2017" s="836" t="s">
        <v>69</v>
      </c>
      <c r="B2017" s="865" t="s">
        <v>207</v>
      </c>
      <c r="C2017" s="967" t="s">
        <v>220</v>
      </c>
      <c r="D2017" s="863">
        <v>70631</v>
      </c>
      <c r="E2017" s="883">
        <v>0</v>
      </c>
      <c r="F2017" s="863" t="s">
        <v>27</v>
      </c>
      <c r="G2017" s="866" t="s">
        <v>235</v>
      </c>
      <c r="H2017" s="900"/>
      <c r="I2017" s="900">
        <v>590000</v>
      </c>
      <c r="J2017" s="900"/>
      <c r="K2017" s="815">
        <f t="shared" si="146"/>
        <v>0</v>
      </c>
      <c r="L2017" s="867"/>
      <c r="M2017" s="867">
        <v>0</v>
      </c>
      <c r="N2017" s="867"/>
      <c r="O2017" s="868"/>
    </row>
    <row r="2018" spans="1:15" s="887" customFormat="1" x14ac:dyDescent="0.25">
      <c r="A2018" s="836" t="s">
        <v>69</v>
      </c>
      <c r="B2018" s="865" t="s">
        <v>208</v>
      </c>
      <c r="C2018" s="967" t="s">
        <v>751</v>
      </c>
      <c r="D2018" s="863">
        <v>70631</v>
      </c>
      <c r="E2018" s="883">
        <v>0</v>
      </c>
      <c r="F2018" s="863" t="s">
        <v>27</v>
      </c>
      <c r="G2018" s="866" t="s">
        <v>235</v>
      </c>
      <c r="H2018" s="900"/>
      <c r="I2018" s="900">
        <v>560000</v>
      </c>
      <c r="J2018" s="900"/>
      <c r="K2018" s="815">
        <f t="shared" si="146"/>
        <v>0</v>
      </c>
      <c r="L2018" s="867"/>
      <c r="M2018" s="867">
        <v>0</v>
      </c>
      <c r="N2018" s="867"/>
      <c r="O2018" s="868"/>
    </row>
    <row r="2019" spans="1:15" s="887" customFormat="1" x14ac:dyDescent="0.25">
      <c r="A2019" s="836" t="s">
        <v>69</v>
      </c>
      <c r="B2019" s="865" t="s">
        <v>474</v>
      </c>
      <c r="C2019" s="967" t="s">
        <v>164</v>
      </c>
      <c r="D2019" s="863">
        <v>70631</v>
      </c>
      <c r="E2019" s="883">
        <v>0</v>
      </c>
      <c r="F2019" s="863" t="s">
        <v>27</v>
      </c>
      <c r="G2019" s="866" t="s">
        <v>235</v>
      </c>
      <c r="H2019" s="900"/>
      <c r="I2019" s="900">
        <v>50000000</v>
      </c>
      <c r="J2019" s="900"/>
      <c r="K2019" s="815">
        <f t="shared" si="146"/>
        <v>50000000</v>
      </c>
      <c r="L2019" s="867"/>
      <c r="M2019" s="867">
        <v>50000000</v>
      </c>
      <c r="N2019" s="867"/>
      <c r="O2019" s="868"/>
    </row>
    <row r="2020" spans="1:15" s="887" customFormat="1" x14ac:dyDescent="0.25">
      <c r="A2020" s="836" t="s">
        <v>69</v>
      </c>
      <c r="B2020" s="888"/>
      <c r="C2020" s="1042" t="s">
        <v>26</v>
      </c>
      <c r="D2020" s="888"/>
      <c r="E2020" s="889"/>
      <c r="F2020" s="888"/>
      <c r="G2020" s="890"/>
      <c r="H2020" s="965"/>
      <c r="I2020" s="965">
        <f>SUM(I2004:I2019)</f>
        <v>256000000</v>
      </c>
      <c r="J2020" s="965"/>
      <c r="K2020" s="965">
        <f>SUM(K2004:K2019)</f>
        <v>172500000</v>
      </c>
      <c r="L2020" s="872"/>
      <c r="M2020" s="872">
        <f>SUM(M2004:M2019)</f>
        <v>172500000</v>
      </c>
      <c r="N2020" s="872"/>
      <c r="O2020" s="884"/>
    </row>
    <row r="2021" spans="1:15" s="887" customFormat="1" x14ac:dyDescent="0.25">
      <c r="B2021" s="891"/>
      <c r="C2021" s="1043"/>
      <c r="D2021" s="891"/>
      <c r="E2021" s="892"/>
      <c r="F2021" s="891"/>
      <c r="G2021" s="893"/>
      <c r="H2021" s="894"/>
      <c r="I2021" s="894"/>
      <c r="J2021" s="894"/>
      <c r="K2021" s="894"/>
      <c r="L2021" s="879"/>
      <c r="M2021" s="879"/>
      <c r="N2021" s="879"/>
      <c r="O2021" s="880"/>
    </row>
    <row r="2022" spans="1:15" s="887" customFormat="1" x14ac:dyDescent="0.25">
      <c r="B2022" s="891"/>
      <c r="C2022" s="1043"/>
      <c r="D2022" s="891"/>
      <c r="E2022" s="892"/>
      <c r="F2022" s="891"/>
      <c r="G2022" s="893"/>
      <c r="H2022" s="894"/>
      <c r="I2022" s="894"/>
      <c r="J2022" s="894"/>
      <c r="K2022" s="894"/>
      <c r="L2022" s="879"/>
      <c r="M2022" s="879"/>
      <c r="N2022" s="879"/>
      <c r="O2022" s="880"/>
    </row>
    <row r="2023" spans="1:15" x14ac:dyDescent="0.25">
      <c r="B2023" s="1127" t="s">
        <v>1396</v>
      </c>
      <c r="C2023" s="1127"/>
      <c r="D2023" s="1127"/>
      <c r="E2023" s="1127"/>
      <c r="F2023" s="1127"/>
      <c r="G2023" s="1127"/>
      <c r="H2023" s="1127"/>
      <c r="I2023" s="1127"/>
      <c r="J2023" s="1127"/>
      <c r="K2023" s="1127"/>
      <c r="L2023" s="1127"/>
      <c r="M2023" s="1127"/>
      <c r="N2023" s="1127"/>
      <c r="O2023" s="1127"/>
    </row>
    <row r="2024" spans="1:15" x14ac:dyDescent="0.25">
      <c r="B2024" s="854" t="s">
        <v>1624</v>
      </c>
      <c r="C2024" s="1041"/>
      <c r="D2024" s="855"/>
      <c r="E2024" s="855"/>
      <c r="F2024" s="855"/>
      <c r="G2024" s="855"/>
      <c r="H2024" s="856"/>
      <c r="I2024" s="856"/>
      <c r="J2024" s="856"/>
      <c r="K2024" s="856"/>
      <c r="L2024" s="856"/>
      <c r="M2024" s="856"/>
      <c r="N2024" s="856"/>
      <c r="O2024" s="857"/>
    </row>
    <row r="2025" spans="1:15" s="800" customFormat="1" ht="45" x14ac:dyDescent="0.25">
      <c r="B2025" s="1122" t="s">
        <v>971</v>
      </c>
      <c r="C2025" s="1085" t="s">
        <v>939</v>
      </c>
      <c r="D2025" s="1085" t="s">
        <v>1025</v>
      </c>
      <c r="E2025" s="1124" t="s">
        <v>1026</v>
      </c>
      <c r="F2025" s="1085" t="s">
        <v>1027</v>
      </c>
      <c r="G2025" s="1120" t="s">
        <v>1028</v>
      </c>
      <c r="H2025" s="801" t="s">
        <v>1868</v>
      </c>
      <c r="I2025" s="802" t="s">
        <v>1839</v>
      </c>
      <c r="J2025" s="801" t="s">
        <v>1868</v>
      </c>
      <c r="K2025" s="1128" t="s">
        <v>1957</v>
      </c>
      <c r="L2025" s="1128" t="s">
        <v>1956</v>
      </c>
      <c r="M2025" s="802" t="s">
        <v>1905</v>
      </c>
      <c r="N2025" s="1128" t="s">
        <v>1825</v>
      </c>
      <c r="O2025" s="835" t="s">
        <v>1856</v>
      </c>
    </row>
    <row r="2026" spans="1:15" s="800" customFormat="1" x14ac:dyDescent="0.25">
      <c r="B2026" s="1123"/>
      <c r="C2026" s="1086"/>
      <c r="D2026" s="1086"/>
      <c r="E2026" s="1125"/>
      <c r="F2026" s="1086"/>
      <c r="G2026" s="1121"/>
      <c r="H2026" s="803"/>
      <c r="I2026" s="803" t="s">
        <v>940</v>
      </c>
      <c r="J2026" s="803"/>
      <c r="K2026" s="1129"/>
      <c r="L2026" s="1129"/>
      <c r="M2026" s="803" t="s">
        <v>940</v>
      </c>
      <c r="N2026" s="1129"/>
      <c r="O2026" s="804"/>
    </row>
    <row r="2027" spans="1:15" x14ac:dyDescent="0.25">
      <c r="A2027" s="836" t="s">
        <v>42</v>
      </c>
      <c r="B2027" s="813" t="s">
        <v>24</v>
      </c>
      <c r="C2027" s="966" t="s">
        <v>290</v>
      </c>
      <c r="D2027" s="814" t="s">
        <v>1</v>
      </c>
      <c r="E2027" s="945">
        <v>0</v>
      </c>
      <c r="F2027" s="814">
        <v>23510200</v>
      </c>
      <c r="G2027" s="814" t="s">
        <v>266</v>
      </c>
      <c r="H2027" s="1011">
        <v>8580097.75</v>
      </c>
      <c r="I2027" s="1011">
        <v>11591438</v>
      </c>
      <c r="J2027" s="1011">
        <v>8580097.75</v>
      </c>
      <c r="K2027" s="810">
        <f t="shared" ref="K2027:K2036" si="147">M2027-L2027</f>
        <v>15341772.600000001</v>
      </c>
      <c r="L2027" s="810"/>
      <c r="M2027" s="810">
        <v>15341772.600000001</v>
      </c>
      <c r="N2027" s="810"/>
      <c r="O2027" s="885"/>
    </row>
    <row r="2028" spans="1:15" x14ac:dyDescent="0.25">
      <c r="A2028" s="836" t="s">
        <v>42</v>
      </c>
      <c r="B2028" s="916" t="s">
        <v>2</v>
      </c>
      <c r="C2028" s="1039" t="s">
        <v>60</v>
      </c>
      <c r="D2028" s="863">
        <v>70611</v>
      </c>
      <c r="E2028" s="945">
        <v>0</v>
      </c>
      <c r="F2028" s="814">
        <v>23510200</v>
      </c>
      <c r="G2028" s="814" t="s">
        <v>266</v>
      </c>
      <c r="H2028" s="949">
        <v>3500000</v>
      </c>
      <c r="I2028" s="949">
        <v>2500000</v>
      </c>
      <c r="J2028" s="949">
        <v>3500000</v>
      </c>
      <c r="K2028" s="815">
        <f t="shared" si="147"/>
        <v>5000000</v>
      </c>
      <c r="L2028" s="815"/>
      <c r="M2028" s="815">
        <v>5000000</v>
      </c>
      <c r="N2028" s="815"/>
      <c r="O2028" s="885"/>
    </row>
    <row r="2029" spans="1:15" x14ac:dyDescent="0.25">
      <c r="A2029" s="836" t="s">
        <v>42</v>
      </c>
      <c r="B2029" s="813" t="s">
        <v>67</v>
      </c>
      <c r="C2029" s="1039" t="s">
        <v>92</v>
      </c>
      <c r="D2029" s="863">
        <v>70611</v>
      </c>
      <c r="E2029" s="945">
        <v>0</v>
      </c>
      <c r="F2029" s="814">
        <v>23510200</v>
      </c>
      <c r="G2029" s="814" t="s">
        <v>266</v>
      </c>
      <c r="H2029" s="949"/>
      <c r="I2029" s="949">
        <v>300000</v>
      </c>
      <c r="J2029" s="949"/>
      <c r="K2029" s="815">
        <f t="shared" si="147"/>
        <v>300000</v>
      </c>
      <c r="L2029" s="815"/>
      <c r="M2029" s="815">
        <v>300000</v>
      </c>
      <c r="N2029" s="815"/>
      <c r="O2029" s="885"/>
    </row>
    <row r="2030" spans="1:15" x14ac:dyDescent="0.25">
      <c r="A2030" s="836" t="s">
        <v>42</v>
      </c>
      <c r="B2030" s="813" t="s">
        <v>3</v>
      </c>
      <c r="C2030" s="1039" t="s">
        <v>4</v>
      </c>
      <c r="D2030" s="863">
        <v>70611</v>
      </c>
      <c r="E2030" s="945">
        <v>0</v>
      </c>
      <c r="F2030" s="814">
        <v>23510200</v>
      </c>
      <c r="G2030" s="814" t="s">
        <v>266</v>
      </c>
      <c r="H2030" s="949"/>
      <c r="I2030" s="949">
        <v>1500000</v>
      </c>
      <c r="J2030" s="949"/>
      <c r="K2030" s="815">
        <f t="shared" si="147"/>
        <v>1500000</v>
      </c>
      <c r="L2030" s="815"/>
      <c r="M2030" s="815">
        <v>1500000</v>
      </c>
      <c r="N2030" s="815"/>
      <c r="O2030" s="885"/>
    </row>
    <row r="2031" spans="1:15" x14ac:dyDescent="0.25">
      <c r="A2031" s="836" t="s">
        <v>42</v>
      </c>
      <c r="B2031" s="813" t="s">
        <v>32</v>
      </c>
      <c r="C2031" s="1039" t="s">
        <v>33</v>
      </c>
      <c r="D2031" s="863">
        <v>70611</v>
      </c>
      <c r="E2031" s="945">
        <v>0</v>
      </c>
      <c r="F2031" s="814">
        <v>23510200</v>
      </c>
      <c r="G2031" s="814" t="s">
        <v>266</v>
      </c>
      <c r="H2031" s="949"/>
      <c r="I2031" s="949">
        <v>9000000</v>
      </c>
      <c r="J2031" s="949"/>
      <c r="K2031" s="815">
        <f t="shared" si="147"/>
        <v>3000000</v>
      </c>
      <c r="L2031" s="815"/>
      <c r="M2031" s="815">
        <v>3000000</v>
      </c>
      <c r="N2031" s="815"/>
      <c r="O2031" s="885"/>
    </row>
    <row r="2032" spans="1:15" x14ac:dyDescent="0.25">
      <c r="A2032" s="836" t="s">
        <v>42</v>
      </c>
      <c r="B2032" s="916" t="s">
        <v>11</v>
      </c>
      <c r="C2032" s="1039" t="s">
        <v>1347</v>
      </c>
      <c r="D2032" s="863">
        <v>70611</v>
      </c>
      <c r="E2032" s="945">
        <v>0</v>
      </c>
      <c r="F2032" s="814">
        <v>23510200</v>
      </c>
      <c r="G2032" s="814" t="s">
        <v>266</v>
      </c>
      <c r="H2032" s="949">
        <v>500000</v>
      </c>
      <c r="I2032" s="949">
        <v>1200000</v>
      </c>
      <c r="J2032" s="949">
        <v>500000</v>
      </c>
      <c r="K2032" s="815">
        <f t="shared" si="147"/>
        <v>1200000</v>
      </c>
      <c r="L2032" s="815"/>
      <c r="M2032" s="815">
        <v>1200000</v>
      </c>
      <c r="N2032" s="815"/>
      <c r="O2032" s="885"/>
    </row>
    <row r="2033" spans="1:15" x14ac:dyDescent="0.25">
      <c r="A2033" s="836" t="s">
        <v>42</v>
      </c>
      <c r="B2033" s="813" t="s">
        <v>15</v>
      </c>
      <c r="C2033" s="1039" t="s">
        <v>436</v>
      </c>
      <c r="D2033" s="863">
        <v>70611</v>
      </c>
      <c r="E2033" s="945">
        <v>0</v>
      </c>
      <c r="F2033" s="814">
        <v>23510200</v>
      </c>
      <c r="G2033" s="814" t="s">
        <v>266</v>
      </c>
      <c r="H2033" s="949">
        <v>500000</v>
      </c>
      <c r="I2033" s="949">
        <v>1000000</v>
      </c>
      <c r="J2033" s="949">
        <v>500000</v>
      </c>
      <c r="K2033" s="815">
        <f t="shared" si="147"/>
        <v>500000</v>
      </c>
      <c r="L2033" s="815"/>
      <c r="M2033" s="815">
        <v>500000</v>
      </c>
      <c r="N2033" s="815"/>
      <c r="O2033" s="885"/>
    </row>
    <row r="2034" spans="1:15" x14ac:dyDescent="0.25">
      <c r="A2034" s="836" t="s">
        <v>42</v>
      </c>
      <c r="B2034" s="813" t="s">
        <v>17</v>
      </c>
      <c r="C2034" s="1039" t="s">
        <v>18</v>
      </c>
      <c r="D2034" s="863">
        <v>70611</v>
      </c>
      <c r="E2034" s="945">
        <v>0</v>
      </c>
      <c r="F2034" s="814">
        <v>23510200</v>
      </c>
      <c r="G2034" s="814" t="s">
        <v>266</v>
      </c>
      <c r="H2034" s="949">
        <v>1000000</v>
      </c>
      <c r="I2034" s="949">
        <v>2100000</v>
      </c>
      <c r="J2034" s="949">
        <v>1000000</v>
      </c>
      <c r="K2034" s="815">
        <f t="shared" si="147"/>
        <v>1500000</v>
      </c>
      <c r="L2034" s="815"/>
      <c r="M2034" s="815">
        <v>1500000</v>
      </c>
      <c r="N2034" s="815"/>
      <c r="O2034" s="885"/>
    </row>
    <row r="2035" spans="1:15" x14ac:dyDescent="0.25">
      <c r="A2035" s="836" t="s">
        <v>42</v>
      </c>
      <c r="B2035" s="813" t="s">
        <v>19</v>
      </c>
      <c r="C2035" s="1039" t="s">
        <v>20</v>
      </c>
      <c r="D2035" s="863">
        <v>70611</v>
      </c>
      <c r="E2035" s="945">
        <v>0</v>
      </c>
      <c r="F2035" s="814">
        <v>23510200</v>
      </c>
      <c r="G2035" s="814" t="s">
        <v>266</v>
      </c>
      <c r="H2035" s="949"/>
      <c r="I2035" s="949">
        <v>200000</v>
      </c>
      <c r="J2035" s="949"/>
      <c r="K2035" s="815">
        <f t="shared" si="147"/>
        <v>10000</v>
      </c>
      <c r="L2035" s="815"/>
      <c r="M2035" s="815">
        <v>10000</v>
      </c>
      <c r="N2035" s="815"/>
      <c r="O2035" s="885"/>
    </row>
    <row r="2036" spans="1:15" x14ac:dyDescent="0.25">
      <c r="A2036" s="836" t="s">
        <v>42</v>
      </c>
      <c r="B2036" s="813" t="s">
        <v>37</v>
      </c>
      <c r="C2036" s="1039" t="s">
        <v>38</v>
      </c>
      <c r="D2036" s="863">
        <v>70611</v>
      </c>
      <c r="E2036" s="945">
        <v>0</v>
      </c>
      <c r="F2036" s="814">
        <v>23510200</v>
      </c>
      <c r="G2036" s="814" t="s">
        <v>266</v>
      </c>
      <c r="H2036" s="949"/>
      <c r="I2036" s="949">
        <v>1200000</v>
      </c>
      <c r="J2036" s="949"/>
      <c r="K2036" s="815">
        <f t="shared" si="147"/>
        <v>500000</v>
      </c>
      <c r="L2036" s="815"/>
      <c r="M2036" s="815">
        <v>500000</v>
      </c>
      <c r="N2036" s="815"/>
      <c r="O2036" s="885"/>
    </row>
    <row r="2037" spans="1:15" x14ac:dyDescent="0.25">
      <c r="A2037" s="836" t="s">
        <v>42</v>
      </c>
      <c r="B2037" s="818"/>
      <c r="C2037" s="968" t="s">
        <v>312</v>
      </c>
      <c r="D2037" s="819"/>
      <c r="E2037" s="926"/>
      <c r="F2037" s="819"/>
      <c r="G2037" s="819"/>
      <c r="H2037" s="978">
        <f>SUM(H2028:H2036)</f>
        <v>5500000</v>
      </c>
      <c r="I2037" s="978">
        <f>SUM(I2028:I2036)</f>
        <v>19000000</v>
      </c>
      <c r="J2037" s="978">
        <f>SUM(J2028:J2036)</f>
        <v>5500000</v>
      </c>
      <c r="K2037" s="978">
        <f>SUM(K2028:K2036)</f>
        <v>13510000</v>
      </c>
      <c r="L2037" s="821"/>
      <c r="M2037" s="821">
        <f>SUM(M2028:M2036)</f>
        <v>13510000</v>
      </c>
      <c r="N2037" s="821"/>
      <c r="O2037" s="822"/>
    </row>
    <row r="2038" spans="1:15" x14ac:dyDescent="0.25">
      <c r="A2038" s="836"/>
      <c r="B2038" s="816"/>
      <c r="C2038" s="970"/>
      <c r="D2038" s="824"/>
      <c r="E2038" s="928"/>
      <c r="F2038" s="824"/>
      <c r="G2038" s="824"/>
      <c r="H2038" s="864"/>
      <c r="I2038" s="864"/>
      <c r="J2038" s="864"/>
      <c r="K2038" s="864"/>
      <c r="L2038" s="826"/>
      <c r="M2038" s="826"/>
      <c r="N2038" s="826"/>
      <c r="O2038" s="827"/>
    </row>
    <row r="2039" spans="1:15" x14ac:dyDescent="0.25">
      <c r="A2039" s="836"/>
      <c r="B2039" s="816"/>
      <c r="C2039" s="970"/>
      <c r="D2039" s="824"/>
      <c r="E2039" s="928"/>
      <c r="F2039" s="824"/>
      <c r="G2039" s="824"/>
      <c r="H2039" s="864"/>
      <c r="I2039" s="864"/>
      <c r="J2039" s="864"/>
      <c r="K2039" s="864"/>
      <c r="L2039" s="826"/>
      <c r="M2039" s="826"/>
      <c r="N2039" s="826"/>
      <c r="O2039" s="827"/>
    </row>
    <row r="2040" spans="1:15" x14ac:dyDescent="0.25">
      <c r="B2040" s="1127" t="s">
        <v>1397</v>
      </c>
      <c r="C2040" s="1127"/>
      <c r="D2040" s="1127"/>
      <c r="E2040" s="1127"/>
      <c r="F2040" s="1127"/>
      <c r="G2040" s="1127"/>
      <c r="H2040" s="1127"/>
      <c r="I2040" s="1127"/>
      <c r="J2040" s="1127"/>
      <c r="K2040" s="1127"/>
      <c r="L2040" s="1127"/>
      <c r="M2040" s="1127"/>
      <c r="N2040" s="1127"/>
      <c r="O2040" s="1127"/>
    </row>
    <row r="2041" spans="1:15" x14ac:dyDescent="0.25">
      <c r="B2041" s="854" t="s">
        <v>1624</v>
      </c>
      <c r="C2041" s="1041"/>
      <c r="D2041" s="855"/>
      <c r="E2041" s="855"/>
      <c r="F2041" s="855"/>
      <c r="G2041" s="855"/>
      <c r="H2041" s="856"/>
      <c r="I2041" s="856"/>
      <c r="J2041" s="856"/>
      <c r="K2041" s="856"/>
      <c r="L2041" s="856"/>
      <c r="M2041" s="856"/>
      <c r="N2041" s="856"/>
      <c r="O2041" s="857"/>
    </row>
    <row r="2042" spans="1:15" s="800" customFormat="1" ht="45" x14ac:dyDescent="0.25">
      <c r="B2042" s="1122" t="s">
        <v>971</v>
      </c>
      <c r="C2042" s="1085" t="s">
        <v>939</v>
      </c>
      <c r="D2042" s="1085" t="s">
        <v>1025</v>
      </c>
      <c r="E2042" s="1124" t="s">
        <v>1026</v>
      </c>
      <c r="F2042" s="1085" t="s">
        <v>1027</v>
      </c>
      <c r="G2042" s="1120" t="s">
        <v>1028</v>
      </c>
      <c r="H2042" s="801" t="s">
        <v>1868</v>
      </c>
      <c r="I2042" s="802" t="s">
        <v>1839</v>
      </c>
      <c r="J2042" s="801" t="s">
        <v>1868</v>
      </c>
      <c r="K2042" s="1128" t="s">
        <v>1957</v>
      </c>
      <c r="L2042" s="1128" t="s">
        <v>1956</v>
      </c>
      <c r="M2042" s="802" t="s">
        <v>1905</v>
      </c>
      <c r="N2042" s="1128" t="s">
        <v>1825</v>
      </c>
      <c r="O2042" s="835" t="s">
        <v>1856</v>
      </c>
    </row>
    <row r="2043" spans="1:15" s="800" customFormat="1" x14ac:dyDescent="0.25">
      <c r="B2043" s="1123"/>
      <c r="C2043" s="1086"/>
      <c r="D2043" s="1086"/>
      <c r="E2043" s="1125"/>
      <c r="F2043" s="1086"/>
      <c r="G2043" s="1121"/>
      <c r="H2043" s="803"/>
      <c r="I2043" s="803" t="s">
        <v>940</v>
      </c>
      <c r="J2043" s="803"/>
      <c r="K2043" s="1129"/>
      <c r="L2043" s="1129"/>
      <c r="M2043" s="803" t="s">
        <v>940</v>
      </c>
      <c r="N2043" s="1129"/>
      <c r="O2043" s="804"/>
    </row>
    <row r="2044" spans="1:15" s="876" customFormat="1" x14ac:dyDescent="0.25">
      <c r="A2044" s="836" t="s">
        <v>42</v>
      </c>
      <c r="B2044" s="863" t="s">
        <v>253</v>
      </c>
      <c r="C2044" s="967" t="s">
        <v>238</v>
      </c>
      <c r="D2044" s="863">
        <v>70611</v>
      </c>
      <c r="E2044" s="883">
        <v>0</v>
      </c>
      <c r="F2044" s="863" t="s">
        <v>27</v>
      </c>
      <c r="G2044" s="866" t="s">
        <v>235</v>
      </c>
      <c r="H2044" s="900"/>
      <c r="I2044" s="900">
        <v>22000000</v>
      </c>
      <c r="J2044" s="900"/>
      <c r="K2044" s="815">
        <f t="shared" ref="K2044:K2049" si="148">M2044-L2044</f>
        <v>22000000</v>
      </c>
      <c r="L2044" s="922"/>
      <c r="M2044" s="922">
        <v>22000000</v>
      </c>
      <c r="N2044" s="922"/>
      <c r="O2044" s="868"/>
    </row>
    <row r="2045" spans="1:15" s="887" customFormat="1" ht="45" x14ac:dyDescent="0.25">
      <c r="A2045" s="836" t="s">
        <v>42</v>
      </c>
      <c r="B2045" s="865" t="s">
        <v>212</v>
      </c>
      <c r="C2045" s="967" t="s">
        <v>676</v>
      </c>
      <c r="D2045" s="863">
        <v>70611</v>
      </c>
      <c r="E2045" s="883">
        <v>0</v>
      </c>
      <c r="F2045" s="863" t="s">
        <v>27</v>
      </c>
      <c r="G2045" s="866" t="s">
        <v>235</v>
      </c>
      <c r="H2045" s="900"/>
      <c r="I2045" s="900">
        <v>55000000</v>
      </c>
      <c r="J2045" s="900"/>
      <c r="K2045" s="815">
        <f t="shared" si="148"/>
        <v>25000000</v>
      </c>
      <c r="L2045" s="922"/>
      <c r="M2045" s="922">
        <v>25000000</v>
      </c>
      <c r="N2045" s="922"/>
      <c r="O2045" s="868" t="s">
        <v>2133</v>
      </c>
    </row>
    <row r="2046" spans="1:15" s="887" customFormat="1" x14ac:dyDescent="0.25">
      <c r="A2046" s="836" t="s">
        <v>42</v>
      </c>
      <c r="B2046" s="863" t="s">
        <v>161</v>
      </c>
      <c r="C2046" s="967" t="s">
        <v>233</v>
      </c>
      <c r="D2046" s="863">
        <v>70611</v>
      </c>
      <c r="E2046" s="883">
        <v>0</v>
      </c>
      <c r="F2046" s="863" t="s">
        <v>27</v>
      </c>
      <c r="G2046" s="866" t="s">
        <v>235</v>
      </c>
      <c r="H2046" s="900">
        <v>5000000</v>
      </c>
      <c r="I2046" s="900">
        <v>20000000</v>
      </c>
      <c r="J2046" s="900">
        <v>5000000</v>
      </c>
      <c r="K2046" s="815">
        <f t="shared" si="148"/>
        <v>10000000</v>
      </c>
      <c r="L2046" s="900"/>
      <c r="M2046" s="900">
        <v>10000000</v>
      </c>
      <c r="N2046" s="900"/>
      <c r="O2046" s="868"/>
    </row>
    <row r="2047" spans="1:15" s="887" customFormat="1" x14ac:dyDescent="0.25">
      <c r="A2047" s="836" t="s">
        <v>42</v>
      </c>
      <c r="B2047" s="865" t="s">
        <v>158</v>
      </c>
      <c r="C2047" s="967" t="s">
        <v>366</v>
      </c>
      <c r="D2047" s="863">
        <v>70611</v>
      </c>
      <c r="E2047" s="883">
        <v>0</v>
      </c>
      <c r="F2047" s="863" t="s">
        <v>27</v>
      </c>
      <c r="G2047" s="866" t="s">
        <v>235</v>
      </c>
      <c r="H2047" s="900"/>
      <c r="I2047" s="900">
        <v>3000000</v>
      </c>
      <c r="J2047" s="900"/>
      <c r="K2047" s="815">
        <f t="shared" si="148"/>
        <v>0</v>
      </c>
      <c r="L2047" s="922"/>
      <c r="M2047" s="922">
        <v>0</v>
      </c>
      <c r="N2047" s="922"/>
      <c r="O2047" s="868"/>
    </row>
    <row r="2048" spans="1:15" s="887" customFormat="1" x14ac:dyDescent="0.25">
      <c r="A2048" s="836" t="s">
        <v>42</v>
      </c>
      <c r="B2048" s="865" t="s">
        <v>469</v>
      </c>
      <c r="C2048" s="967" t="s">
        <v>162</v>
      </c>
      <c r="D2048" s="863">
        <v>70611</v>
      </c>
      <c r="E2048" s="883">
        <v>0</v>
      </c>
      <c r="F2048" s="863" t="s">
        <v>27</v>
      </c>
      <c r="G2048" s="866" t="s">
        <v>235</v>
      </c>
      <c r="H2048" s="900"/>
      <c r="I2048" s="900"/>
      <c r="J2048" s="900"/>
      <c r="K2048" s="815">
        <f t="shared" si="148"/>
        <v>30000000</v>
      </c>
      <c r="L2048" s="922"/>
      <c r="M2048" s="922">
        <v>30000000</v>
      </c>
      <c r="N2048" s="922"/>
      <c r="O2048" s="868"/>
    </row>
    <row r="2049" spans="1:15" s="887" customFormat="1" x14ac:dyDescent="0.25">
      <c r="A2049" s="836" t="s">
        <v>42</v>
      </c>
      <c r="B2049" s="865" t="s">
        <v>467</v>
      </c>
      <c r="C2049" s="967" t="s">
        <v>163</v>
      </c>
      <c r="D2049" s="863">
        <v>70611</v>
      </c>
      <c r="E2049" s="883">
        <v>0</v>
      </c>
      <c r="F2049" s="863" t="s">
        <v>27</v>
      </c>
      <c r="G2049" s="866" t="s">
        <v>235</v>
      </c>
      <c r="H2049" s="900">
        <v>2500000</v>
      </c>
      <c r="I2049" s="900">
        <v>3000000</v>
      </c>
      <c r="J2049" s="900">
        <v>2500000</v>
      </c>
      <c r="K2049" s="815">
        <f t="shared" si="148"/>
        <v>200000000</v>
      </c>
      <c r="L2049" s="922"/>
      <c r="M2049" s="922">
        <v>200000000</v>
      </c>
      <c r="N2049" s="922"/>
      <c r="O2049" s="868"/>
    </row>
    <row r="2050" spans="1:15" s="887" customFormat="1" x14ac:dyDescent="0.25">
      <c r="A2050" s="836" t="s">
        <v>42</v>
      </c>
      <c r="B2050" s="929"/>
      <c r="C2050" s="1042" t="s">
        <v>26</v>
      </c>
      <c r="D2050" s="869"/>
      <c r="E2050" s="870"/>
      <c r="F2050" s="869"/>
      <c r="G2050" s="871"/>
      <c r="H2050" s="965">
        <f>SUM(H2044:H2049)</f>
        <v>7500000</v>
      </c>
      <c r="I2050" s="965">
        <f>SUM(I2044:I2049)</f>
        <v>103000000</v>
      </c>
      <c r="J2050" s="965">
        <f>SUM(J2044:J2049)</f>
        <v>7500000</v>
      </c>
      <c r="K2050" s="965">
        <f>SUM(K2044:K2049)</f>
        <v>287000000</v>
      </c>
      <c r="L2050" s="872"/>
      <c r="M2050" s="872">
        <f>SUM(M2044:M2049)</f>
        <v>287000000</v>
      </c>
      <c r="N2050" s="872"/>
      <c r="O2050" s="1012"/>
    </row>
    <row r="2051" spans="1:15" s="887" customFormat="1" x14ac:dyDescent="0.25">
      <c r="B2051" s="931"/>
      <c r="C2051" s="1043"/>
      <c r="D2051" s="875"/>
      <c r="E2051" s="877"/>
      <c r="F2051" s="875"/>
      <c r="G2051" s="878"/>
      <c r="H2051" s="902"/>
      <c r="I2051" s="902"/>
      <c r="J2051" s="902"/>
      <c r="K2051" s="902"/>
      <c r="L2051" s="879"/>
      <c r="M2051" s="879"/>
      <c r="N2051" s="879"/>
      <c r="O2051" s="1013"/>
    </row>
    <row r="2052" spans="1:15" s="887" customFormat="1" x14ac:dyDescent="0.25">
      <c r="B2052" s="931"/>
      <c r="C2052" s="1043"/>
      <c r="D2052" s="875"/>
      <c r="E2052" s="877"/>
      <c r="F2052" s="875"/>
      <c r="G2052" s="878"/>
      <c r="H2052" s="902"/>
      <c r="I2052" s="902"/>
      <c r="J2052" s="902"/>
      <c r="K2052" s="902"/>
      <c r="L2052" s="879"/>
      <c r="M2052" s="879"/>
      <c r="N2052" s="879"/>
      <c r="O2052" s="1013"/>
    </row>
    <row r="2053" spans="1:15" x14ac:dyDescent="0.25">
      <c r="B2053" s="1127" t="s">
        <v>1396</v>
      </c>
      <c r="C2053" s="1127"/>
      <c r="D2053" s="1127"/>
      <c r="E2053" s="1127"/>
      <c r="F2053" s="1127"/>
      <c r="G2053" s="1127"/>
      <c r="H2053" s="1127"/>
      <c r="I2053" s="1127"/>
      <c r="J2053" s="1127"/>
      <c r="K2053" s="1127"/>
      <c r="L2053" s="1127"/>
      <c r="M2053" s="1127"/>
      <c r="N2053" s="1127"/>
      <c r="O2053" s="1127"/>
    </row>
    <row r="2054" spans="1:15" x14ac:dyDescent="0.25">
      <c r="B2054" s="854" t="s">
        <v>1625</v>
      </c>
      <c r="C2054" s="1041"/>
      <c r="D2054" s="855"/>
      <c r="E2054" s="855"/>
      <c r="F2054" s="855"/>
      <c r="G2054" s="855"/>
      <c r="H2054" s="856"/>
      <c r="I2054" s="856"/>
      <c r="J2054" s="856"/>
      <c r="K2054" s="856"/>
      <c r="L2054" s="856"/>
      <c r="M2054" s="856"/>
      <c r="N2054" s="856"/>
      <c r="O2054" s="857"/>
    </row>
    <row r="2055" spans="1:15" s="800" customFormat="1" ht="45" x14ac:dyDescent="0.25">
      <c r="B2055" s="1122" t="s">
        <v>971</v>
      </c>
      <c r="C2055" s="1085" t="s">
        <v>939</v>
      </c>
      <c r="D2055" s="1085" t="s">
        <v>1025</v>
      </c>
      <c r="E2055" s="1124" t="s">
        <v>1026</v>
      </c>
      <c r="F2055" s="1085" t="s">
        <v>1027</v>
      </c>
      <c r="G2055" s="1120" t="s">
        <v>1028</v>
      </c>
      <c r="H2055" s="801" t="s">
        <v>1868</v>
      </c>
      <c r="I2055" s="802" t="s">
        <v>1839</v>
      </c>
      <c r="J2055" s="801" t="s">
        <v>1868</v>
      </c>
      <c r="K2055" s="1128" t="s">
        <v>1957</v>
      </c>
      <c r="L2055" s="1128" t="s">
        <v>1956</v>
      </c>
      <c r="M2055" s="802" t="s">
        <v>1905</v>
      </c>
      <c r="N2055" s="1128" t="s">
        <v>1825</v>
      </c>
      <c r="O2055" s="835" t="s">
        <v>1856</v>
      </c>
    </row>
    <row r="2056" spans="1:15" s="800" customFormat="1" x14ac:dyDescent="0.25">
      <c r="B2056" s="1123"/>
      <c r="C2056" s="1086"/>
      <c r="D2056" s="1086"/>
      <c r="E2056" s="1125"/>
      <c r="F2056" s="1086"/>
      <c r="G2056" s="1121"/>
      <c r="H2056" s="803"/>
      <c r="I2056" s="803" t="s">
        <v>940</v>
      </c>
      <c r="J2056" s="803"/>
      <c r="K2056" s="1129"/>
      <c r="L2056" s="1129"/>
      <c r="M2056" s="803" t="s">
        <v>940</v>
      </c>
      <c r="N2056" s="1129"/>
      <c r="O2056" s="804"/>
    </row>
    <row r="2057" spans="1:15" x14ac:dyDescent="0.25">
      <c r="A2057" s="836" t="s">
        <v>599</v>
      </c>
      <c r="B2057" s="806" t="s">
        <v>24</v>
      </c>
      <c r="C2057" s="966" t="s">
        <v>290</v>
      </c>
      <c r="D2057" s="807" t="s">
        <v>1</v>
      </c>
      <c r="E2057" s="945">
        <v>0</v>
      </c>
      <c r="F2057" s="806" t="s">
        <v>27</v>
      </c>
      <c r="G2057" s="809" t="s">
        <v>266</v>
      </c>
      <c r="H2057" s="981">
        <v>15471730</v>
      </c>
      <c r="I2057" s="981">
        <v>43996550</v>
      </c>
      <c r="J2057" s="981">
        <v>15471730</v>
      </c>
      <c r="K2057" s="810">
        <f t="shared" ref="K2057:K2067" si="149">M2057-L2057</f>
        <v>43996550</v>
      </c>
      <c r="L2057" s="810"/>
      <c r="M2057" s="810">
        <v>43996550</v>
      </c>
      <c r="N2057" s="810"/>
      <c r="O2057" s="885"/>
    </row>
    <row r="2058" spans="1:15" x14ac:dyDescent="0.25">
      <c r="A2058" s="836" t="s">
        <v>599</v>
      </c>
      <c r="B2058" s="809" t="s">
        <v>25</v>
      </c>
      <c r="C2058" s="1039" t="s">
        <v>59</v>
      </c>
      <c r="D2058" s="863">
        <v>70611</v>
      </c>
      <c r="E2058" s="945">
        <v>0</v>
      </c>
      <c r="F2058" s="806" t="s">
        <v>27</v>
      </c>
      <c r="G2058" s="809" t="s">
        <v>266</v>
      </c>
      <c r="H2058" s="980"/>
      <c r="I2058" s="980">
        <v>285000</v>
      </c>
      <c r="J2058" s="980"/>
      <c r="K2058" s="815">
        <f t="shared" si="149"/>
        <v>285000</v>
      </c>
      <c r="L2058" s="815"/>
      <c r="M2058" s="815">
        <v>285000</v>
      </c>
      <c r="N2058" s="815"/>
      <c r="O2058" s="811"/>
    </row>
    <row r="2059" spans="1:15" x14ac:dyDescent="0.25">
      <c r="A2059" s="836" t="s">
        <v>599</v>
      </c>
      <c r="B2059" s="806" t="s">
        <v>2</v>
      </c>
      <c r="C2059" s="1039" t="s">
        <v>60</v>
      </c>
      <c r="D2059" s="863">
        <v>70611</v>
      </c>
      <c r="E2059" s="945">
        <v>0</v>
      </c>
      <c r="F2059" s="806" t="s">
        <v>27</v>
      </c>
      <c r="G2059" s="809" t="s">
        <v>266</v>
      </c>
      <c r="H2059" s="980"/>
      <c r="I2059" s="980">
        <v>3500000</v>
      </c>
      <c r="J2059" s="980"/>
      <c r="K2059" s="815">
        <f t="shared" si="149"/>
        <v>2500000</v>
      </c>
      <c r="L2059" s="815"/>
      <c r="M2059" s="815">
        <v>2500000</v>
      </c>
      <c r="N2059" s="815"/>
      <c r="O2059" s="811"/>
    </row>
    <row r="2060" spans="1:15" s="816" customFormat="1" x14ac:dyDescent="0.25">
      <c r="A2060" s="836" t="s">
        <v>599</v>
      </c>
      <c r="B2060" s="806" t="s">
        <v>3</v>
      </c>
      <c r="C2060" s="1039" t="s">
        <v>4</v>
      </c>
      <c r="D2060" s="863">
        <v>70611</v>
      </c>
      <c r="E2060" s="945">
        <v>0</v>
      </c>
      <c r="F2060" s="806" t="s">
        <v>27</v>
      </c>
      <c r="G2060" s="809" t="s">
        <v>266</v>
      </c>
      <c r="H2060" s="980"/>
      <c r="I2060" s="980">
        <v>200000</v>
      </c>
      <c r="J2060" s="980"/>
      <c r="K2060" s="815">
        <f t="shared" si="149"/>
        <v>200000</v>
      </c>
      <c r="L2060" s="815"/>
      <c r="M2060" s="815">
        <v>200000</v>
      </c>
      <c r="N2060" s="815"/>
      <c r="O2060" s="811"/>
    </row>
    <row r="2061" spans="1:15" x14ac:dyDescent="0.25">
      <c r="A2061" s="836" t="s">
        <v>599</v>
      </c>
      <c r="B2061" s="806" t="s">
        <v>9</v>
      </c>
      <c r="C2061" s="1039" t="s">
        <v>10</v>
      </c>
      <c r="D2061" s="863">
        <v>70611</v>
      </c>
      <c r="E2061" s="945">
        <v>0</v>
      </c>
      <c r="F2061" s="806" t="s">
        <v>27</v>
      </c>
      <c r="G2061" s="809" t="s">
        <v>266</v>
      </c>
      <c r="H2061" s="980"/>
      <c r="I2061" s="980">
        <v>575000</v>
      </c>
      <c r="J2061" s="980"/>
      <c r="K2061" s="815">
        <f t="shared" si="149"/>
        <v>575000</v>
      </c>
      <c r="L2061" s="815"/>
      <c r="M2061" s="815">
        <v>575000</v>
      </c>
      <c r="N2061" s="815"/>
      <c r="O2061" s="811"/>
    </row>
    <row r="2062" spans="1:15" x14ac:dyDescent="0.25">
      <c r="A2062" s="836" t="s">
        <v>599</v>
      </c>
      <c r="B2062" s="806" t="s">
        <v>13</v>
      </c>
      <c r="C2062" s="1039" t="s">
        <v>14</v>
      </c>
      <c r="D2062" s="863">
        <v>70611</v>
      </c>
      <c r="E2062" s="945">
        <v>0</v>
      </c>
      <c r="F2062" s="806" t="s">
        <v>27</v>
      </c>
      <c r="G2062" s="809" t="s">
        <v>266</v>
      </c>
      <c r="H2062" s="980"/>
      <c r="I2062" s="980">
        <v>2500000</v>
      </c>
      <c r="J2062" s="980"/>
      <c r="K2062" s="815">
        <f t="shared" si="149"/>
        <v>1500000</v>
      </c>
      <c r="L2062" s="815"/>
      <c r="M2062" s="815">
        <v>1500000</v>
      </c>
      <c r="N2062" s="815"/>
      <c r="O2062" s="811"/>
    </row>
    <row r="2063" spans="1:15" s="816" customFormat="1" x14ac:dyDescent="0.25">
      <c r="A2063" s="836" t="s">
        <v>599</v>
      </c>
      <c r="B2063" s="806" t="s">
        <v>45</v>
      </c>
      <c r="C2063" s="1039" t="s">
        <v>46</v>
      </c>
      <c r="D2063" s="863">
        <v>70611</v>
      </c>
      <c r="E2063" s="945">
        <v>0</v>
      </c>
      <c r="F2063" s="806" t="s">
        <v>27</v>
      </c>
      <c r="G2063" s="809" t="s">
        <v>266</v>
      </c>
      <c r="H2063" s="980"/>
      <c r="I2063" s="980">
        <v>4000000</v>
      </c>
      <c r="J2063" s="980"/>
      <c r="K2063" s="815">
        <f t="shared" si="149"/>
        <v>2000000</v>
      </c>
      <c r="L2063" s="815"/>
      <c r="M2063" s="815">
        <v>2000000</v>
      </c>
      <c r="N2063" s="815"/>
      <c r="O2063" s="811"/>
    </row>
    <row r="2064" spans="1:15" x14ac:dyDescent="0.25">
      <c r="A2064" s="836" t="s">
        <v>599</v>
      </c>
      <c r="B2064" s="806" t="s">
        <v>47</v>
      </c>
      <c r="C2064" s="1039" t="s">
        <v>48</v>
      </c>
      <c r="D2064" s="863">
        <v>70611</v>
      </c>
      <c r="E2064" s="945">
        <v>0</v>
      </c>
      <c r="F2064" s="806" t="s">
        <v>27</v>
      </c>
      <c r="G2064" s="809" t="s">
        <v>266</v>
      </c>
      <c r="H2064" s="980"/>
      <c r="I2064" s="980">
        <v>290000</v>
      </c>
      <c r="J2064" s="980"/>
      <c r="K2064" s="815">
        <f t="shared" si="149"/>
        <v>290000</v>
      </c>
      <c r="L2064" s="815"/>
      <c r="M2064" s="815">
        <v>290000</v>
      </c>
      <c r="N2064" s="815"/>
      <c r="O2064" s="811"/>
    </row>
    <row r="2065" spans="1:15" x14ac:dyDescent="0.25">
      <c r="A2065" s="836" t="s">
        <v>599</v>
      </c>
      <c r="B2065" s="806" t="s">
        <v>19</v>
      </c>
      <c r="C2065" s="1039" t="s">
        <v>20</v>
      </c>
      <c r="D2065" s="863">
        <v>70611</v>
      </c>
      <c r="E2065" s="945">
        <v>0</v>
      </c>
      <c r="F2065" s="806" t="s">
        <v>27</v>
      </c>
      <c r="G2065" s="809" t="s">
        <v>266</v>
      </c>
      <c r="H2065" s="980"/>
      <c r="I2065" s="980">
        <v>15000</v>
      </c>
      <c r="J2065" s="980"/>
      <c r="K2065" s="815">
        <f t="shared" si="149"/>
        <v>15000</v>
      </c>
      <c r="L2065" s="815"/>
      <c r="M2065" s="815">
        <v>15000</v>
      </c>
      <c r="N2065" s="815"/>
      <c r="O2065" s="811"/>
    </row>
    <row r="2066" spans="1:15" x14ac:dyDescent="0.25">
      <c r="A2066" s="836" t="s">
        <v>599</v>
      </c>
      <c r="B2066" s="806" t="s">
        <v>22</v>
      </c>
      <c r="C2066" s="1039" t="s">
        <v>23</v>
      </c>
      <c r="D2066" s="863">
        <v>70611</v>
      </c>
      <c r="E2066" s="945">
        <v>0</v>
      </c>
      <c r="F2066" s="806" t="s">
        <v>27</v>
      </c>
      <c r="G2066" s="809" t="s">
        <v>266</v>
      </c>
      <c r="H2066" s="980"/>
      <c r="I2066" s="980">
        <v>500000</v>
      </c>
      <c r="J2066" s="980"/>
      <c r="K2066" s="815">
        <f t="shared" si="149"/>
        <v>500000</v>
      </c>
      <c r="L2066" s="815"/>
      <c r="M2066" s="815">
        <v>500000</v>
      </c>
      <c r="N2066" s="815"/>
      <c r="O2066" s="811"/>
    </row>
    <row r="2067" spans="1:15" x14ac:dyDescent="0.25">
      <c r="A2067" s="836" t="s">
        <v>599</v>
      </c>
      <c r="B2067" s="806" t="s">
        <v>37</v>
      </c>
      <c r="C2067" s="1039" t="s">
        <v>38</v>
      </c>
      <c r="D2067" s="863">
        <v>70611</v>
      </c>
      <c r="E2067" s="945">
        <v>0</v>
      </c>
      <c r="F2067" s="806" t="s">
        <v>27</v>
      </c>
      <c r="G2067" s="809" t="s">
        <v>266</v>
      </c>
      <c r="H2067" s="980"/>
      <c r="I2067" s="980">
        <v>235000</v>
      </c>
      <c r="J2067" s="980"/>
      <c r="K2067" s="815">
        <f t="shared" si="149"/>
        <v>235000</v>
      </c>
      <c r="L2067" s="815"/>
      <c r="M2067" s="815">
        <v>235000</v>
      </c>
      <c r="N2067" s="815"/>
      <c r="O2067" s="811"/>
    </row>
    <row r="2068" spans="1:15" x14ac:dyDescent="0.25">
      <c r="A2068" s="836" t="s">
        <v>599</v>
      </c>
      <c r="B2068" s="838"/>
      <c r="C2068" s="968" t="s">
        <v>312</v>
      </c>
      <c r="D2068" s="839"/>
      <c r="E2068" s="840"/>
      <c r="F2068" s="838"/>
      <c r="G2068" s="895"/>
      <c r="H2068" s="969">
        <v>612500</v>
      </c>
      <c r="I2068" s="969">
        <f>SUM(I2058:I2067)</f>
        <v>12100000</v>
      </c>
      <c r="J2068" s="969">
        <v>612500</v>
      </c>
      <c r="K2068" s="969">
        <f>SUM(K2058:K2067)</f>
        <v>8100000</v>
      </c>
      <c r="L2068" s="821"/>
      <c r="M2068" s="821">
        <f>SUM(M2058:M2067)</f>
        <v>8100000</v>
      </c>
      <c r="N2068" s="821"/>
      <c r="O2068" s="822"/>
    </row>
    <row r="2069" spans="1:15" x14ac:dyDescent="0.25">
      <c r="C2069" s="970"/>
      <c r="G2069" s="896"/>
      <c r="H2069" s="901"/>
      <c r="I2069" s="901"/>
      <c r="J2069" s="901"/>
      <c r="K2069" s="901"/>
      <c r="L2069" s="826"/>
      <c r="M2069" s="826"/>
      <c r="N2069" s="826"/>
      <c r="O2069" s="827"/>
    </row>
    <row r="2070" spans="1:15" x14ac:dyDescent="0.25">
      <c r="C2070" s="970"/>
      <c r="G2070" s="896"/>
      <c r="H2070" s="901"/>
      <c r="I2070" s="901"/>
      <c r="J2070" s="901"/>
      <c r="K2070" s="901"/>
      <c r="L2070" s="826"/>
      <c r="M2070" s="826"/>
      <c r="N2070" s="826"/>
      <c r="O2070" s="827"/>
    </row>
    <row r="2071" spans="1:15" x14ac:dyDescent="0.25">
      <c r="B2071" s="1127" t="s">
        <v>1397</v>
      </c>
      <c r="C2071" s="1127"/>
      <c r="D2071" s="1127"/>
      <c r="E2071" s="1127"/>
      <c r="F2071" s="1127"/>
      <c r="G2071" s="1127"/>
      <c r="H2071" s="1127"/>
      <c r="I2071" s="1127"/>
      <c r="J2071" s="1127"/>
      <c r="K2071" s="1127"/>
      <c r="L2071" s="1127"/>
      <c r="M2071" s="1127"/>
      <c r="N2071" s="1127"/>
      <c r="O2071" s="1127"/>
    </row>
    <row r="2072" spans="1:15" x14ac:dyDescent="0.25">
      <c r="B2072" s="854" t="s">
        <v>1625</v>
      </c>
      <c r="C2072" s="1041"/>
      <c r="D2072" s="855"/>
      <c r="E2072" s="855"/>
      <c r="F2072" s="855"/>
      <c r="G2072" s="855"/>
      <c r="H2072" s="856"/>
      <c r="I2072" s="856"/>
      <c r="J2072" s="856"/>
      <c r="K2072" s="856"/>
      <c r="L2072" s="856"/>
      <c r="M2072" s="856"/>
      <c r="N2072" s="856"/>
      <c r="O2072" s="857"/>
    </row>
    <row r="2073" spans="1:15" s="800" customFormat="1" ht="45" x14ac:dyDescent="0.25">
      <c r="B2073" s="1122" t="s">
        <v>971</v>
      </c>
      <c r="C2073" s="1085" t="s">
        <v>939</v>
      </c>
      <c r="D2073" s="1085" t="s">
        <v>1025</v>
      </c>
      <c r="E2073" s="1124" t="s">
        <v>1026</v>
      </c>
      <c r="F2073" s="1085" t="s">
        <v>1027</v>
      </c>
      <c r="G2073" s="1120" t="s">
        <v>1028</v>
      </c>
      <c r="H2073" s="801" t="s">
        <v>1868</v>
      </c>
      <c r="I2073" s="802" t="s">
        <v>1839</v>
      </c>
      <c r="J2073" s="801" t="s">
        <v>1868</v>
      </c>
      <c r="K2073" s="1128" t="s">
        <v>1957</v>
      </c>
      <c r="L2073" s="1128" t="s">
        <v>1956</v>
      </c>
      <c r="M2073" s="802" t="s">
        <v>1905</v>
      </c>
      <c r="N2073" s="1128" t="s">
        <v>1825</v>
      </c>
      <c r="O2073" s="835" t="s">
        <v>1856</v>
      </c>
    </row>
    <row r="2074" spans="1:15" s="800" customFormat="1" x14ac:dyDescent="0.25">
      <c r="B2074" s="1123"/>
      <c r="C2074" s="1086"/>
      <c r="D2074" s="1086"/>
      <c r="E2074" s="1125"/>
      <c r="F2074" s="1086"/>
      <c r="G2074" s="1121"/>
      <c r="H2074" s="803"/>
      <c r="I2074" s="803" t="s">
        <v>940</v>
      </c>
      <c r="J2074" s="803"/>
      <c r="K2074" s="1129"/>
      <c r="L2074" s="1129"/>
      <c r="M2074" s="803" t="s">
        <v>940</v>
      </c>
      <c r="N2074" s="1129"/>
      <c r="O2074" s="804"/>
    </row>
    <row r="2075" spans="1:15" s="887" customFormat="1" x14ac:dyDescent="0.25">
      <c r="A2075" s="836" t="s">
        <v>599</v>
      </c>
      <c r="B2075" s="865" t="s">
        <v>212</v>
      </c>
      <c r="C2075" s="967" t="s">
        <v>676</v>
      </c>
      <c r="D2075" s="863">
        <v>70611</v>
      </c>
      <c r="E2075" s="883">
        <v>0</v>
      </c>
      <c r="F2075" s="863" t="s">
        <v>27</v>
      </c>
      <c r="G2075" s="866" t="s">
        <v>235</v>
      </c>
      <c r="H2075" s="900">
        <v>1613290174</v>
      </c>
      <c r="I2075" s="900">
        <v>8000000000</v>
      </c>
      <c r="J2075" s="900">
        <v>1613290174</v>
      </c>
      <c r="K2075" s="922">
        <f t="shared" ref="K2075" si="150">M2075-L2075</f>
        <v>3226580348</v>
      </c>
      <c r="L2075" s="922"/>
      <c r="M2075" s="922">
        <f>J2075*2</f>
        <v>3226580348</v>
      </c>
      <c r="N2075" s="922"/>
      <c r="O2075" s="868"/>
    </row>
    <row r="2076" spans="1:15" s="887" customFormat="1" x14ac:dyDescent="0.25">
      <c r="A2076" s="836" t="s">
        <v>599</v>
      </c>
      <c r="B2076" s="869"/>
      <c r="C2076" s="1042" t="s">
        <v>26</v>
      </c>
      <c r="D2076" s="869"/>
      <c r="E2076" s="870"/>
      <c r="F2076" s="869"/>
      <c r="G2076" s="871"/>
      <c r="H2076" s="965">
        <f>SUM(H2075)</f>
        <v>1613290174</v>
      </c>
      <c r="I2076" s="965">
        <f>SUM(I2075)</f>
        <v>8000000000</v>
      </c>
      <c r="J2076" s="965">
        <f>SUM(J2075)</f>
        <v>1613290174</v>
      </c>
      <c r="K2076" s="965">
        <f>SUM(K2075)</f>
        <v>3226580348</v>
      </c>
      <c r="L2076" s="965"/>
      <c r="M2076" s="965">
        <f>SUM(M2075)</f>
        <v>3226580348</v>
      </c>
      <c r="N2076" s="965"/>
      <c r="O2076" s="884"/>
    </row>
    <row r="2077" spans="1:15" s="887" customFormat="1" x14ac:dyDescent="0.25">
      <c r="B2077" s="1014"/>
      <c r="C2077" s="1043"/>
      <c r="D2077" s="875"/>
      <c r="E2077" s="877"/>
      <c r="F2077" s="875"/>
      <c r="G2077" s="878"/>
      <c r="H2077" s="902"/>
      <c r="I2077" s="902"/>
      <c r="J2077" s="902"/>
      <c r="K2077" s="902"/>
      <c r="L2077" s="879"/>
      <c r="M2077" s="879"/>
      <c r="N2077" s="879"/>
      <c r="O2077" s="880"/>
    </row>
    <row r="2078" spans="1:15" s="887" customFormat="1" x14ac:dyDescent="0.25">
      <c r="B2078" s="1014"/>
      <c r="C2078" s="1043"/>
      <c r="D2078" s="875"/>
      <c r="E2078" s="877"/>
      <c r="F2078" s="875"/>
      <c r="G2078" s="878"/>
      <c r="H2078" s="902"/>
      <c r="I2078" s="902"/>
      <c r="J2078" s="902"/>
      <c r="K2078" s="902"/>
      <c r="L2078" s="879"/>
      <c r="M2078" s="879"/>
      <c r="N2078" s="879"/>
      <c r="O2078" s="880"/>
    </row>
    <row r="2079" spans="1:15" x14ac:dyDescent="0.25">
      <c r="B2079" s="1127" t="s">
        <v>1396</v>
      </c>
      <c r="C2079" s="1127"/>
      <c r="D2079" s="1127"/>
      <c r="E2079" s="1127"/>
      <c r="F2079" s="1127"/>
      <c r="G2079" s="1127"/>
      <c r="H2079" s="1127"/>
      <c r="I2079" s="1127"/>
      <c r="J2079" s="1127"/>
      <c r="K2079" s="1127"/>
      <c r="L2079" s="1127"/>
      <c r="M2079" s="1127"/>
      <c r="N2079" s="1127"/>
      <c r="O2079" s="1127"/>
    </row>
    <row r="2080" spans="1:15" x14ac:dyDescent="0.25">
      <c r="B2080" s="854" t="s">
        <v>1626</v>
      </c>
      <c r="C2080" s="1041"/>
      <c r="D2080" s="855"/>
      <c r="E2080" s="855"/>
      <c r="F2080" s="855"/>
      <c r="G2080" s="855"/>
      <c r="H2080" s="856"/>
      <c r="I2080" s="856"/>
      <c r="J2080" s="856"/>
      <c r="K2080" s="856"/>
      <c r="L2080" s="856"/>
      <c r="M2080" s="856"/>
      <c r="N2080" s="856"/>
      <c r="O2080" s="857"/>
    </row>
    <row r="2081" spans="1:15" s="800" customFormat="1" ht="45" x14ac:dyDescent="0.25">
      <c r="B2081" s="1122" t="s">
        <v>971</v>
      </c>
      <c r="C2081" s="1085" t="s">
        <v>939</v>
      </c>
      <c r="D2081" s="1085" t="s">
        <v>1025</v>
      </c>
      <c r="E2081" s="1124" t="s">
        <v>1026</v>
      </c>
      <c r="F2081" s="1085" t="s">
        <v>1027</v>
      </c>
      <c r="G2081" s="1120" t="s">
        <v>1028</v>
      </c>
      <c r="H2081" s="801" t="s">
        <v>1868</v>
      </c>
      <c r="I2081" s="802" t="s">
        <v>1839</v>
      </c>
      <c r="J2081" s="801" t="s">
        <v>1868</v>
      </c>
      <c r="K2081" s="1128" t="s">
        <v>1957</v>
      </c>
      <c r="L2081" s="1128" t="s">
        <v>1956</v>
      </c>
      <c r="M2081" s="802" t="s">
        <v>1905</v>
      </c>
      <c r="N2081" s="1128" t="s">
        <v>1825</v>
      </c>
      <c r="O2081" s="835" t="s">
        <v>1856</v>
      </c>
    </row>
    <row r="2082" spans="1:15" s="800" customFormat="1" x14ac:dyDescent="0.25">
      <c r="B2082" s="1123"/>
      <c r="C2082" s="1086"/>
      <c r="D2082" s="1086"/>
      <c r="E2082" s="1125"/>
      <c r="F2082" s="1086"/>
      <c r="G2082" s="1121"/>
      <c r="H2082" s="803"/>
      <c r="I2082" s="803" t="s">
        <v>940</v>
      </c>
      <c r="J2082" s="803"/>
      <c r="K2082" s="1129"/>
      <c r="L2082" s="1129"/>
      <c r="M2082" s="803" t="s">
        <v>940</v>
      </c>
      <c r="N2082" s="1129"/>
      <c r="O2082" s="804"/>
    </row>
    <row r="2083" spans="1:15" x14ac:dyDescent="0.25">
      <c r="A2083" s="836" t="s">
        <v>1348</v>
      </c>
      <c r="B2083" s="806" t="s">
        <v>24</v>
      </c>
      <c r="C2083" s="966" t="s">
        <v>290</v>
      </c>
      <c r="D2083" s="807" t="s">
        <v>1</v>
      </c>
      <c r="E2083" s="945">
        <v>0</v>
      </c>
      <c r="F2083" s="806" t="s">
        <v>27</v>
      </c>
      <c r="G2083" s="809" t="s">
        <v>266</v>
      </c>
      <c r="H2083" s="981">
        <f>153310553-4780000</f>
        <v>148530553</v>
      </c>
      <c r="I2083" s="981">
        <v>374167860</v>
      </c>
      <c r="J2083" s="981">
        <f>153310553-4780000</f>
        <v>148530553</v>
      </c>
      <c r="K2083" s="981">
        <f>M2083-L2083</f>
        <v>374167860</v>
      </c>
      <c r="L2083" s="810"/>
      <c r="M2083" s="810">
        <v>374167860</v>
      </c>
      <c r="N2083" s="810"/>
      <c r="O2083" s="885"/>
    </row>
    <row r="2084" spans="1:15" x14ac:dyDescent="0.25">
      <c r="A2084" s="836" t="s">
        <v>1348</v>
      </c>
      <c r="B2084" s="809" t="s">
        <v>25</v>
      </c>
      <c r="C2084" s="1039" t="s">
        <v>59</v>
      </c>
      <c r="D2084" s="814">
        <v>70133</v>
      </c>
      <c r="E2084" s="945">
        <v>0</v>
      </c>
      <c r="F2084" s="806" t="s">
        <v>27</v>
      </c>
      <c r="G2084" s="809" t="s">
        <v>266</v>
      </c>
      <c r="H2084" s="980"/>
      <c r="I2084" s="980">
        <v>1000000</v>
      </c>
      <c r="J2084" s="980"/>
      <c r="K2084" s="980">
        <f>M2084-L2084</f>
        <v>500000</v>
      </c>
      <c r="L2084" s="815"/>
      <c r="M2084" s="815">
        <v>500000</v>
      </c>
      <c r="N2084" s="815"/>
      <c r="O2084" s="811"/>
    </row>
    <row r="2085" spans="1:15" x14ac:dyDescent="0.25">
      <c r="A2085" s="836" t="s">
        <v>1348</v>
      </c>
      <c r="B2085" s="806" t="s">
        <v>2</v>
      </c>
      <c r="C2085" s="1039" t="s">
        <v>60</v>
      </c>
      <c r="D2085" s="814">
        <v>70133</v>
      </c>
      <c r="E2085" s="945">
        <v>0</v>
      </c>
      <c r="F2085" s="806" t="s">
        <v>27</v>
      </c>
      <c r="G2085" s="809" t="s">
        <v>266</v>
      </c>
      <c r="H2085" s="980"/>
      <c r="I2085" s="980">
        <v>1125000</v>
      </c>
      <c r="J2085" s="980"/>
      <c r="K2085" s="980">
        <f t="shared" ref="K2085:K2094" si="151">M2085-L2085</f>
        <v>925000</v>
      </c>
      <c r="L2085" s="815"/>
      <c r="M2085" s="815">
        <v>925000</v>
      </c>
      <c r="N2085" s="815"/>
      <c r="O2085" s="811"/>
    </row>
    <row r="2086" spans="1:15" x14ac:dyDescent="0.25">
      <c r="A2086" s="836" t="s">
        <v>1348</v>
      </c>
      <c r="B2086" s="806" t="s">
        <v>3</v>
      </c>
      <c r="C2086" s="1039" t="s">
        <v>4</v>
      </c>
      <c r="D2086" s="814">
        <v>70133</v>
      </c>
      <c r="E2086" s="945">
        <v>0</v>
      </c>
      <c r="F2086" s="806" t="s">
        <v>27</v>
      </c>
      <c r="G2086" s="809" t="s">
        <v>266</v>
      </c>
      <c r="H2086" s="980"/>
      <c r="I2086" s="980">
        <v>1350000</v>
      </c>
      <c r="J2086" s="980"/>
      <c r="K2086" s="980">
        <f t="shared" si="151"/>
        <v>850000</v>
      </c>
      <c r="L2086" s="815"/>
      <c r="M2086" s="815">
        <v>850000</v>
      </c>
      <c r="N2086" s="815"/>
      <c r="O2086" s="811"/>
    </row>
    <row r="2087" spans="1:15" x14ac:dyDescent="0.25">
      <c r="A2087" s="836" t="s">
        <v>1348</v>
      </c>
      <c r="B2087" s="806" t="s">
        <v>32</v>
      </c>
      <c r="C2087" s="1039" t="s">
        <v>33</v>
      </c>
      <c r="D2087" s="814">
        <v>70133</v>
      </c>
      <c r="E2087" s="945">
        <v>0</v>
      </c>
      <c r="F2087" s="806" t="s">
        <v>27</v>
      </c>
      <c r="G2087" s="809" t="s">
        <v>266</v>
      </c>
      <c r="H2087" s="980"/>
      <c r="I2087" s="980">
        <v>1250000</v>
      </c>
      <c r="J2087" s="980"/>
      <c r="K2087" s="980">
        <f t="shared" si="151"/>
        <v>750000</v>
      </c>
      <c r="L2087" s="815"/>
      <c r="M2087" s="815">
        <v>750000</v>
      </c>
      <c r="N2087" s="815"/>
      <c r="O2087" s="811"/>
    </row>
    <row r="2088" spans="1:15" x14ac:dyDescent="0.25">
      <c r="A2088" s="836" t="s">
        <v>1348</v>
      </c>
      <c r="B2088" s="806" t="s">
        <v>7</v>
      </c>
      <c r="C2088" s="1039" t="s">
        <v>8</v>
      </c>
      <c r="D2088" s="814">
        <v>70133</v>
      </c>
      <c r="E2088" s="945">
        <v>0</v>
      </c>
      <c r="F2088" s="806" t="s">
        <v>27</v>
      </c>
      <c r="G2088" s="809" t="s">
        <v>266</v>
      </c>
      <c r="H2088" s="980"/>
      <c r="I2088" s="980">
        <v>100000</v>
      </c>
      <c r="J2088" s="980"/>
      <c r="K2088" s="980">
        <f t="shared" si="151"/>
        <v>100000</v>
      </c>
      <c r="L2088" s="815"/>
      <c r="M2088" s="815">
        <v>100000</v>
      </c>
      <c r="N2088" s="815"/>
      <c r="O2088" s="811"/>
    </row>
    <row r="2089" spans="1:15" x14ac:dyDescent="0.25">
      <c r="A2089" s="836" t="s">
        <v>1348</v>
      </c>
      <c r="B2089" s="806" t="s">
        <v>9</v>
      </c>
      <c r="C2089" s="1039" t="s">
        <v>10</v>
      </c>
      <c r="D2089" s="814">
        <v>70133</v>
      </c>
      <c r="E2089" s="945">
        <v>0</v>
      </c>
      <c r="F2089" s="806" t="s">
        <v>27</v>
      </c>
      <c r="G2089" s="809" t="s">
        <v>266</v>
      </c>
      <c r="H2089" s="980"/>
      <c r="I2089" s="980">
        <v>1100000</v>
      </c>
      <c r="J2089" s="980"/>
      <c r="K2089" s="980">
        <f t="shared" si="151"/>
        <v>1100000</v>
      </c>
      <c r="L2089" s="815"/>
      <c r="M2089" s="815">
        <v>1100000</v>
      </c>
      <c r="N2089" s="815"/>
      <c r="O2089" s="811"/>
    </row>
    <row r="2090" spans="1:15" x14ac:dyDescent="0.25">
      <c r="A2090" s="836" t="s">
        <v>1348</v>
      </c>
      <c r="B2090" s="806" t="s">
        <v>13</v>
      </c>
      <c r="C2090" s="1039" t="s">
        <v>14</v>
      </c>
      <c r="D2090" s="814">
        <v>70133</v>
      </c>
      <c r="E2090" s="945">
        <v>0</v>
      </c>
      <c r="F2090" s="806" t="s">
        <v>27</v>
      </c>
      <c r="G2090" s="809" t="s">
        <v>266</v>
      </c>
      <c r="H2090" s="980"/>
      <c r="I2090" s="980">
        <v>5450000</v>
      </c>
      <c r="J2090" s="980"/>
      <c r="K2090" s="980">
        <f t="shared" si="151"/>
        <v>3450000</v>
      </c>
      <c r="L2090" s="815"/>
      <c r="M2090" s="815">
        <v>3450000</v>
      </c>
      <c r="N2090" s="815"/>
      <c r="O2090" s="811"/>
    </row>
    <row r="2091" spans="1:15" x14ac:dyDescent="0.25">
      <c r="A2091" s="836" t="s">
        <v>1348</v>
      </c>
      <c r="B2091" s="806" t="s">
        <v>15</v>
      </c>
      <c r="C2091" s="1039" t="s">
        <v>436</v>
      </c>
      <c r="D2091" s="814">
        <v>70133</v>
      </c>
      <c r="E2091" s="945">
        <v>0</v>
      </c>
      <c r="F2091" s="806" t="s">
        <v>27</v>
      </c>
      <c r="G2091" s="809" t="s">
        <v>266</v>
      </c>
      <c r="H2091" s="980"/>
      <c r="I2091" s="980">
        <v>600000</v>
      </c>
      <c r="J2091" s="980"/>
      <c r="K2091" s="980">
        <f t="shared" si="151"/>
        <v>600000</v>
      </c>
      <c r="L2091" s="815"/>
      <c r="M2091" s="815">
        <v>600000</v>
      </c>
      <c r="N2091" s="815"/>
      <c r="O2091" s="811"/>
    </row>
    <row r="2092" spans="1:15" x14ac:dyDescent="0.25">
      <c r="A2092" s="836" t="s">
        <v>1348</v>
      </c>
      <c r="B2092" s="806" t="s">
        <v>17</v>
      </c>
      <c r="C2092" s="1039" t="s">
        <v>18</v>
      </c>
      <c r="D2092" s="814">
        <v>70133</v>
      </c>
      <c r="E2092" s="945">
        <v>0</v>
      </c>
      <c r="F2092" s="806" t="s">
        <v>27</v>
      </c>
      <c r="G2092" s="809" t="s">
        <v>266</v>
      </c>
      <c r="H2092" s="980"/>
      <c r="I2092" s="980">
        <v>1500000</v>
      </c>
      <c r="J2092" s="980"/>
      <c r="K2092" s="980">
        <f t="shared" si="151"/>
        <v>1300000</v>
      </c>
      <c r="L2092" s="815"/>
      <c r="M2092" s="815">
        <v>1300000</v>
      </c>
      <c r="N2092" s="815"/>
      <c r="O2092" s="811"/>
    </row>
    <row r="2093" spans="1:15" x14ac:dyDescent="0.25">
      <c r="A2093" s="836" t="s">
        <v>1348</v>
      </c>
      <c r="B2093" s="806" t="s">
        <v>19</v>
      </c>
      <c r="C2093" s="1039" t="s">
        <v>20</v>
      </c>
      <c r="D2093" s="814">
        <v>70133</v>
      </c>
      <c r="E2093" s="945">
        <v>0</v>
      </c>
      <c r="F2093" s="806" t="s">
        <v>27</v>
      </c>
      <c r="G2093" s="809" t="s">
        <v>266</v>
      </c>
      <c r="H2093" s="980"/>
      <c r="I2093" s="980">
        <v>50000</v>
      </c>
      <c r="J2093" s="980"/>
      <c r="K2093" s="980">
        <f t="shared" si="151"/>
        <v>50000</v>
      </c>
      <c r="L2093" s="815"/>
      <c r="M2093" s="815">
        <v>50000</v>
      </c>
      <c r="N2093" s="815"/>
      <c r="O2093" s="811"/>
    </row>
    <row r="2094" spans="1:15" x14ac:dyDescent="0.25">
      <c r="A2094" s="836" t="s">
        <v>1348</v>
      </c>
      <c r="B2094" s="806" t="s">
        <v>37</v>
      </c>
      <c r="C2094" s="1039" t="s">
        <v>38</v>
      </c>
      <c r="D2094" s="814">
        <v>70133</v>
      </c>
      <c r="E2094" s="945">
        <v>0</v>
      </c>
      <c r="F2094" s="806" t="s">
        <v>27</v>
      </c>
      <c r="G2094" s="809" t="s">
        <v>266</v>
      </c>
      <c r="H2094" s="980"/>
      <c r="I2094" s="980">
        <v>2400000</v>
      </c>
      <c r="J2094" s="980"/>
      <c r="K2094" s="980">
        <f t="shared" si="151"/>
        <v>2400000</v>
      </c>
      <c r="L2094" s="815"/>
      <c r="M2094" s="815">
        <v>2400000</v>
      </c>
      <c r="N2094" s="815"/>
      <c r="O2094" s="811"/>
    </row>
    <row r="2095" spans="1:15" x14ac:dyDescent="0.25">
      <c r="A2095" s="836" t="s">
        <v>1348</v>
      </c>
      <c r="B2095" s="838"/>
      <c r="C2095" s="968" t="s">
        <v>312</v>
      </c>
      <c r="D2095" s="839"/>
      <c r="E2095" s="840"/>
      <c r="F2095" s="838"/>
      <c r="G2095" s="895"/>
      <c r="H2095" s="969">
        <v>3500000</v>
      </c>
      <c r="I2095" s="969">
        <f>SUM(I2084:I2094)</f>
        <v>15925000</v>
      </c>
      <c r="J2095" s="969">
        <v>3500000</v>
      </c>
      <c r="K2095" s="969">
        <f>SUM(K2084:K2094)</f>
        <v>12025000</v>
      </c>
      <c r="L2095" s="821"/>
      <c r="M2095" s="821">
        <f>SUM(M2084:M2094)</f>
        <v>12025000</v>
      </c>
      <c r="N2095" s="821"/>
      <c r="O2095" s="822"/>
    </row>
    <row r="2096" spans="1:15" x14ac:dyDescent="0.25">
      <c r="C2096" s="970"/>
      <c r="G2096" s="896"/>
      <c r="H2096" s="901"/>
      <c r="I2096" s="901"/>
      <c r="J2096" s="901"/>
      <c r="K2096" s="901"/>
      <c r="L2096" s="826"/>
      <c r="M2096" s="826"/>
      <c r="N2096" s="826"/>
      <c r="O2096" s="827"/>
    </row>
    <row r="2097" spans="1:15" x14ac:dyDescent="0.25">
      <c r="C2097" s="970"/>
      <c r="G2097" s="896"/>
      <c r="H2097" s="901"/>
      <c r="I2097" s="901"/>
      <c r="J2097" s="901"/>
      <c r="K2097" s="901"/>
      <c r="L2097" s="826"/>
      <c r="M2097" s="826"/>
      <c r="N2097" s="826"/>
      <c r="O2097" s="827"/>
    </row>
    <row r="2098" spans="1:15" x14ac:dyDescent="0.25">
      <c r="B2098" s="1127" t="s">
        <v>1397</v>
      </c>
      <c r="C2098" s="1127"/>
      <c r="D2098" s="1127"/>
      <c r="E2098" s="1127"/>
      <c r="F2098" s="1127"/>
      <c r="G2098" s="1127"/>
      <c r="H2098" s="1127"/>
      <c r="I2098" s="1127"/>
      <c r="J2098" s="1127"/>
      <c r="K2098" s="1127"/>
      <c r="L2098" s="1127"/>
      <c r="M2098" s="1127"/>
      <c r="N2098" s="1127"/>
      <c r="O2098" s="1127"/>
    </row>
    <row r="2099" spans="1:15" x14ac:dyDescent="0.25">
      <c r="B2099" s="854" t="s">
        <v>1626</v>
      </c>
      <c r="C2099" s="1041"/>
      <c r="D2099" s="855"/>
      <c r="E2099" s="855"/>
      <c r="F2099" s="855"/>
      <c r="G2099" s="855"/>
      <c r="H2099" s="856"/>
      <c r="I2099" s="856"/>
      <c r="J2099" s="856"/>
      <c r="K2099" s="856"/>
      <c r="L2099" s="856"/>
      <c r="M2099" s="856"/>
      <c r="N2099" s="856"/>
      <c r="O2099" s="857"/>
    </row>
    <row r="2100" spans="1:15" s="800" customFormat="1" ht="45" x14ac:dyDescent="0.25">
      <c r="B2100" s="1122" t="s">
        <v>971</v>
      </c>
      <c r="C2100" s="1085" t="s">
        <v>939</v>
      </c>
      <c r="D2100" s="1085" t="s">
        <v>1025</v>
      </c>
      <c r="E2100" s="1124" t="s">
        <v>1026</v>
      </c>
      <c r="F2100" s="1085" t="s">
        <v>1027</v>
      </c>
      <c r="G2100" s="1120" t="s">
        <v>1028</v>
      </c>
      <c r="H2100" s="801" t="s">
        <v>1868</v>
      </c>
      <c r="I2100" s="802" t="s">
        <v>1839</v>
      </c>
      <c r="J2100" s="801" t="s">
        <v>1868</v>
      </c>
      <c r="K2100" s="1128" t="s">
        <v>1957</v>
      </c>
      <c r="L2100" s="1128" t="s">
        <v>1956</v>
      </c>
      <c r="M2100" s="802" t="s">
        <v>1905</v>
      </c>
      <c r="N2100" s="1128" t="s">
        <v>1825</v>
      </c>
      <c r="O2100" s="835" t="s">
        <v>1856</v>
      </c>
    </row>
    <row r="2101" spans="1:15" s="800" customFormat="1" x14ac:dyDescent="0.25">
      <c r="B2101" s="1123"/>
      <c r="C2101" s="1086"/>
      <c r="D2101" s="1086"/>
      <c r="E2101" s="1125"/>
      <c r="F2101" s="1086"/>
      <c r="G2101" s="1121"/>
      <c r="H2101" s="803"/>
      <c r="I2101" s="803" t="s">
        <v>940</v>
      </c>
      <c r="J2101" s="803"/>
      <c r="K2101" s="1129"/>
      <c r="L2101" s="1129"/>
      <c r="M2101" s="803" t="s">
        <v>940</v>
      </c>
      <c r="N2101" s="1129"/>
      <c r="O2101" s="804"/>
    </row>
    <row r="2102" spans="1:15" s="887" customFormat="1" x14ac:dyDescent="0.25">
      <c r="A2102" s="836" t="s">
        <v>1348</v>
      </c>
      <c r="B2102" s="865" t="s">
        <v>214</v>
      </c>
      <c r="C2102" s="967" t="s">
        <v>1740</v>
      </c>
      <c r="D2102" s="814">
        <v>70133</v>
      </c>
      <c r="E2102" s="883">
        <v>0</v>
      </c>
      <c r="F2102" s="863" t="s">
        <v>27</v>
      </c>
      <c r="G2102" s="866" t="s">
        <v>235</v>
      </c>
      <c r="H2102" s="900">
        <v>99191395</v>
      </c>
      <c r="I2102" s="900">
        <v>200000000</v>
      </c>
      <c r="J2102" s="900">
        <v>99191395</v>
      </c>
      <c r="K2102" s="900">
        <f>M2102-L2102</f>
        <v>200000000</v>
      </c>
      <c r="L2102" s="900"/>
      <c r="M2102" s="900">
        <v>200000000</v>
      </c>
      <c r="N2102" s="900"/>
      <c r="O2102" s="868"/>
    </row>
    <row r="2103" spans="1:15" s="887" customFormat="1" ht="30" x14ac:dyDescent="0.25">
      <c r="A2103" s="836" t="s">
        <v>1348</v>
      </c>
      <c r="B2103" s="865" t="s">
        <v>459</v>
      </c>
      <c r="C2103" s="967" t="s">
        <v>1399</v>
      </c>
      <c r="D2103" s="814">
        <v>70133</v>
      </c>
      <c r="E2103" s="883">
        <v>0</v>
      </c>
      <c r="F2103" s="863" t="s">
        <v>27</v>
      </c>
      <c r="G2103" s="866" t="s">
        <v>235</v>
      </c>
      <c r="H2103" s="900"/>
      <c r="I2103" s="900">
        <v>5000000</v>
      </c>
      <c r="J2103" s="900"/>
      <c r="K2103" s="900">
        <f t="shared" ref="K2103:K2110" si="152">M2103-L2103</f>
        <v>0</v>
      </c>
      <c r="L2103" s="867"/>
      <c r="M2103" s="867">
        <v>0</v>
      </c>
      <c r="N2103" s="867"/>
      <c r="O2103" s="868"/>
    </row>
    <row r="2104" spans="1:15" s="887" customFormat="1" x14ac:dyDescent="0.25">
      <c r="A2104" s="836" t="s">
        <v>1348</v>
      </c>
      <c r="B2104" s="865" t="s">
        <v>249</v>
      </c>
      <c r="C2104" s="967" t="s">
        <v>461</v>
      </c>
      <c r="D2104" s="814">
        <v>70133</v>
      </c>
      <c r="E2104" s="883">
        <v>0</v>
      </c>
      <c r="F2104" s="863" t="s">
        <v>27</v>
      </c>
      <c r="G2104" s="866" t="s">
        <v>235</v>
      </c>
      <c r="H2104" s="900"/>
      <c r="I2104" s="900">
        <v>20000000</v>
      </c>
      <c r="J2104" s="900"/>
      <c r="K2104" s="900">
        <f t="shared" si="152"/>
        <v>200000000</v>
      </c>
      <c r="L2104" s="867"/>
      <c r="M2104" s="867">
        <v>200000000</v>
      </c>
      <c r="N2104" s="867"/>
      <c r="O2104" s="868"/>
    </row>
    <row r="2105" spans="1:15" s="887" customFormat="1" x14ac:dyDescent="0.25">
      <c r="A2105" s="836" t="s">
        <v>1348</v>
      </c>
      <c r="B2105" s="865" t="s">
        <v>240</v>
      </c>
      <c r="C2105" s="967" t="s">
        <v>763</v>
      </c>
      <c r="D2105" s="814">
        <v>70133</v>
      </c>
      <c r="E2105" s="883">
        <v>0</v>
      </c>
      <c r="F2105" s="863" t="s">
        <v>27</v>
      </c>
      <c r="G2105" s="866" t="s">
        <v>235</v>
      </c>
      <c r="H2105" s="900"/>
      <c r="I2105" s="900">
        <v>15000000</v>
      </c>
      <c r="J2105" s="900"/>
      <c r="K2105" s="900">
        <f t="shared" si="152"/>
        <v>0</v>
      </c>
      <c r="L2105" s="867"/>
      <c r="M2105" s="867">
        <v>0</v>
      </c>
      <c r="N2105" s="867"/>
      <c r="O2105" s="868"/>
    </row>
    <row r="2106" spans="1:15" s="887" customFormat="1" x14ac:dyDescent="0.25">
      <c r="A2106" s="836" t="s">
        <v>1348</v>
      </c>
      <c r="B2106" s="865" t="s">
        <v>521</v>
      </c>
      <c r="C2106" s="967" t="s">
        <v>442</v>
      </c>
      <c r="D2106" s="814">
        <v>70133</v>
      </c>
      <c r="E2106" s="883">
        <v>0</v>
      </c>
      <c r="F2106" s="863" t="s">
        <v>27</v>
      </c>
      <c r="G2106" s="866" t="s">
        <v>235</v>
      </c>
      <c r="H2106" s="900"/>
      <c r="I2106" s="900">
        <v>20000000</v>
      </c>
      <c r="J2106" s="900"/>
      <c r="K2106" s="900">
        <f t="shared" si="152"/>
        <v>0</v>
      </c>
      <c r="L2106" s="867"/>
      <c r="M2106" s="867">
        <v>0</v>
      </c>
      <c r="N2106" s="867"/>
      <c r="O2106" s="868"/>
    </row>
    <row r="2107" spans="1:15" s="887" customFormat="1" x14ac:dyDescent="0.25">
      <c r="A2107" s="836" t="s">
        <v>1348</v>
      </c>
      <c r="B2107" s="865" t="s">
        <v>522</v>
      </c>
      <c r="C2107" s="967" t="s">
        <v>241</v>
      </c>
      <c r="D2107" s="814">
        <v>70133</v>
      </c>
      <c r="E2107" s="883">
        <v>0</v>
      </c>
      <c r="F2107" s="863" t="s">
        <v>27</v>
      </c>
      <c r="G2107" s="866" t="s">
        <v>235</v>
      </c>
      <c r="H2107" s="900"/>
      <c r="I2107" s="900">
        <v>2000000</v>
      </c>
      <c r="J2107" s="900"/>
      <c r="K2107" s="900">
        <f t="shared" si="152"/>
        <v>0</v>
      </c>
      <c r="L2107" s="867"/>
      <c r="M2107" s="867">
        <v>0</v>
      </c>
      <c r="N2107" s="867"/>
      <c r="O2107" s="868"/>
    </row>
    <row r="2108" spans="1:15" s="887" customFormat="1" x14ac:dyDescent="0.25">
      <c r="A2108" s="836" t="s">
        <v>1348</v>
      </c>
      <c r="B2108" s="865" t="s">
        <v>158</v>
      </c>
      <c r="C2108" s="967" t="s">
        <v>366</v>
      </c>
      <c r="D2108" s="814">
        <v>70133</v>
      </c>
      <c r="E2108" s="883">
        <v>0</v>
      </c>
      <c r="F2108" s="863" t="s">
        <v>27</v>
      </c>
      <c r="G2108" s="866" t="s">
        <v>235</v>
      </c>
      <c r="H2108" s="900"/>
      <c r="I2108" s="900">
        <v>7000000</v>
      </c>
      <c r="J2108" s="900"/>
      <c r="K2108" s="900">
        <f t="shared" si="152"/>
        <v>0</v>
      </c>
      <c r="L2108" s="867"/>
      <c r="M2108" s="867">
        <v>0</v>
      </c>
      <c r="N2108" s="867"/>
      <c r="O2108" s="868"/>
    </row>
    <row r="2109" spans="1:15" s="887" customFormat="1" x14ac:dyDescent="0.25">
      <c r="A2109" s="836" t="s">
        <v>1348</v>
      </c>
      <c r="B2109" s="865" t="s">
        <v>467</v>
      </c>
      <c r="C2109" s="967" t="s">
        <v>163</v>
      </c>
      <c r="D2109" s="814">
        <v>70133</v>
      </c>
      <c r="E2109" s="883">
        <v>0</v>
      </c>
      <c r="F2109" s="863" t="s">
        <v>27</v>
      </c>
      <c r="G2109" s="866" t="s">
        <v>235</v>
      </c>
      <c r="H2109" s="900"/>
      <c r="I2109" s="900">
        <v>7000000</v>
      </c>
      <c r="J2109" s="900"/>
      <c r="K2109" s="900">
        <f t="shared" si="152"/>
        <v>0</v>
      </c>
      <c r="L2109" s="867"/>
      <c r="M2109" s="867">
        <v>0</v>
      </c>
      <c r="N2109" s="867"/>
      <c r="O2109" s="868"/>
    </row>
    <row r="2110" spans="1:15" s="887" customFormat="1" x14ac:dyDescent="0.25">
      <c r="A2110" s="836" t="s">
        <v>1348</v>
      </c>
      <c r="B2110" s="865" t="s">
        <v>484</v>
      </c>
      <c r="C2110" s="967" t="s">
        <v>726</v>
      </c>
      <c r="D2110" s="814">
        <v>70133</v>
      </c>
      <c r="E2110" s="883">
        <v>0</v>
      </c>
      <c r="F2110" s="863" t="s">
        <v>27</v>
      </c>
      <c r="G2110" s="866" t="s">
        <v>235</v>
      </c>
      <c r="H2110" s="900"/>
      <c r="I2110" s="900">
        <v>3000000</v>
      </c>
      <c r="J2110" s="900"/>
      <c r="K2110" s="900">
        <f t="shared" si="152"/>
        <v>0</v>
      </c>
      <c r="L2110" s="867"/>
      <c r="M2110" s="867"/>
      <c r="N2110" s="867"/>
      <c r="O2110" s="868"/>
    </row>
    <row r="2111" spans="1:15" s="887" customFormat="1" x14ac:dyDescent="0.25">
      <c r="A2111" s="836" t="s">
        <v>1348</v>
      </c>
      <c r="B2111" s="869"/>
      <c r="C2111" s="1042" t="s">
        <v>26</v>
      </c>
      <c r="D2111" s="869"/>
      <c r="E2111" s="870"/>
      <c r="F2111" s="869"/>
      <c r="G2111" s="871"/>
      <c r="H2111" s="965">
        <f>SUM(H2102:H2110)</f>
        <v>99191395</v>
      </c>
      <c r="I2111" s="965">
        <f>SUM(I2102:I2110)</f>
        <v>279000000</v>
      </c>
      <c r="J2111" s="965">
        <f>SUM(J2102:J2110)</f>
        <v>99191395</v>
      </c>
      <c r="K2111" s="965">
        <f>SUM(K2102:K2110)</f>
        <v>400000000</v>
      </c>
      <c r="L2111" s="965"/>
      <c r="M2111" s="965">
        <f>SUM(M2102:M2110)</f>
        <v>400000000</v>
      </c>
      <c r="N2111" s="965"/>
      <c r="O2111" s="996"/>
    </row>
    <row r="2112" spans="1:15" s="887" customFormat="1" x14ac:dyDescent="0.25">
      <c r="A2112" s="836"/>
      <c r="B2112" s="875"/>
      <c r="C2112" s="1043"/>
      <c r="D2112" s="875"/>
      <c r="E2112" s="877"/>
      <c r="F2112" s="875"/>
      <c r="G2112" s="878"/>
      <c r="H2112" s="894"/>
      <c r="I2112" s="894"/>
      <c r="J2112" s="894"/>
      <c r="K2112" s="894"/>
      <c r="L2112" s="894"/>
      <c r="M2112" s="894"/>
      <c r="N2112" s="894"/>
      <c r="O2112" s="997"/>
    </row>
    <row r="2113" spans="1:15" s="887" customFormat="1" x14ac:dyDescent="0.25">
      <c r="A2113" s="836"/>
      <c r="B2113" s="875"/>
      <c r="C2113" s="1043"/>
      <c r="D2113" s="875"/>
      <c r="E2113" s="877"/>
      <c r="F2113" s="875"/>
      <c r="G2113" s="878"/>
      <c r="H2113" s="894"/>
      <c r="I2113" s="894"/>
      <c r="J2113" s="894"/>
      <c r="K2113" s="894"/>
      <c r="L2113" s="894"/>
      <c r="M2113" s="894"/>
      <c r="N2113" s="894"/>
      <c r="O2113" s="997"/>
    </row>
    <row r="2114" spans="1:15" x14ac:dyDescent="0.25">
      <c r="B2114" s="1127" t="s">
        <v>1396</v>
      </c>
      <c r="C2114" s="1127"/>
      <c r="D2114" s="1127"/>
      <c r="E2114" s="1127"/>
      <c r="F2114" s="1127"/>
      <c r="G2114" s="1127"/>
      <c r="H2114" s="1127"/>
      <c r="I2114" s="1127"/>
      <c r="J2114" s="1127"/>
      <c r="K2114" s="1127"/>
      <c r="L2114" s="1127"/>
      <c r="M2114" s="1127"/>
      <c r="N2114" s="1127"/>
      <c r="O2114" s="1127"/>
    </row>
    <row r="2115" spans="1:15" x14ac:dyDescent="0.25">
      <c r="B2115" s="854" t="s">
        <v>1627</v>
      </c>
      <c r="C2115" s="1041"/>
      <c r="D2115" s="855"/>
      <c r="E2115" s="855"/>
      <c r="F2115" s="855"/>
      <c r="G2115" s="855"/>
      <c r="H2115" s="856"/>
      <c r="I2115" s="856"/>
      <c r="J2115" s="856"/>
      <c r="K2115" s="856"/>
      <c r="L2115" s="856"/>
      <c r="M2115" s="856"/>
      <c r="N2115" s="856"/>
      <c r="O2115" s="857"/>
    </row>
    <row r="2116" spans="1:15" s="800" customFormat="1" ht="45" x14ac:dyDescent="0.25">
      <c r="B2116" s="1122" t="s">
        <v>971</v>
      </c>
      <c r="C2116" s="1085" t="s">
        <v>939</v>
      </c>
      <c r="D2116" s="1085" t="s">
        <v>1025</v>
      </c>
      <c r="E2116" s="1124" t="s">
        <v>1026</v>
      </c>
      <c r="F2116" s="1085" t="s">
        <v>1027</v>
      </c>
      <c r="G2116" s="1120" t="s">
        <v>1028</v>
      </c>
      <c r="H2116" s="801" t="s">
        <v>1868</v>
      </c>
      <c r="I2116" s="802" t="s">
        <v>1839</v>
      </c>
      <c r="J2116" s="801" t="s">
        <v>1868</v>
      </c>
      <c r="K2116" s="1128" t="s">
        <v>1957</v>
      </c>
      <c r="L2116" s="1128" t="s">
        <v>1956</v>
      </c>
      <c r="M2116" s="802" t="s">
        <v>1905</v>
      </c>
      <c r="N2116" s="1128" t="s">
        <v>1825</v>
      </c>
      <c r="O2116" s="835" t="s">
        <v>1856</v>
      </c>
    </row>
    <row r="2117" spans="1:15" s="800" customFormat="1" x14ac:dyDescent="0.25">
      <c r="B2117" s="1123"/>
      <c r="C2117" s="1086"/>
      <c r="D2117" s="1086"/>
      <c r="E2117" s="1125"/>
      <c r="F2117" s="1086"/>
      <c r="G2117" s="1121"/>
      <c r="H2117" s="803"/>
      <c r="I2117" s="803" t="s">
        <v>940</v>
      </c>
      <c r="J2117" s="803"/>
      <c r="K2117" s="1129"/>
      <c r="L2117" s="1129"/>
      <c r="M2117" s="803" t="s">
        <v>940</v>
      </c>
      <c r="N2117" s="1129"/>
      <c r="O2117" s="804"/>
    </row>
    <row r="2118" spans="1:15" x14ac:dyDescent="0.25">
      <c r="A2118" s="836" t="s">
        <v>258</v>
      </c>
      <c r="B2118" s="806" t="s">
        <v>24</v>
      </c>
      <c r="C2118" s="966" t="s">
        <v>290</v>
      </c>
      <c r="D2118" s="807" t="s">
        <v>1</v>
      </c>
      <c r="E2118" s="945">
        <v>0</v>
      </c>
      <c r="F2118" s="806">
        <v>23510200</v>
      </c>
      <c r="G2118" s="809" t="s">
        <v>266</v>
      </c>
      <c r="H2118" s="981">
        <v>12061982</v>
      </c>
      <c r="I2118" s="981">
        <v>142338190</v>
      </c>
      <c r="J2118" s="981">
        <v>12061982</v>
      </c>
      <c r="K2118" s="1015">
        <f t="shared" ref="K2118:K2133" si="153">M2118-L2118</f>
        <v>82338190</v>
      </c>
      <c r="L2118" s="810"/>
      <c r="M2118" s="810">
        <f>142338190-60000000</f>
        <v>82338190</v>
      </c>
      <c r="N2118" s="810"/>
      <c r="O2118" s="885"/>
    </row>
    <row r="2119" spans="1:15" x14ac:dyDescent="0.25">
      <c r="A2119" s="836" t="s">
        <v>258</v>
      </c>
      <c r="B2119" s="809" t="s">
        <v>25</v>
      </c>
      <c r="C2119" s="1039" t="s">
        <v>59</v>
      </c>
      <c r="D2119" s="865" t="s">
        <v>1810</v>
      </c>
      <c r="E2119" s="945">
        <v>0</v>
      </c>
      <c r="F2119" s="806">
        <v>23510200</v>
      </c>
      <c r="G2119" s="809" t="s">
        <v>266</v>
      </c>
      <c r="H2119" s="980"/>
      <c r="I2119" s="980">
        <v>540000</v>
      </c>
      <c r="J2119" s="980"/>
      <c r="K2119" s="900">
        <f t="shared" si="153"/>
        <v>540000</v>
      </c>
      <c r="L2119" s="980"/>
      <c r="M2119" s="980">
        <v>540000</v>
      </c>
      <c r="N2119" s="980"/>
      <c r="O2119" s="811"/>
    </row>
    <row r="2120" spans="1:15" x14ac:dyDescent="0.25">
      <c r="A2120" s="836" t="s">
        <v>258</v>
      </c>
      <c r="B2120" s="806" t="s">
        <v>2</v>
      </c>
      <c r="C2120" s="1039" t="s">
        <v>60</v>
      </c>
      <c r="D2120" s="865" t="s">
        <v>1810</v>
      </c>
      <c r="E2120" s="945">
        <v>0</v>
      </c>
      <c r="F2120" s="806">
        <v>23510200</v>
      </c>
      <c r="G2120" s="809" t="s">
        <v>266</v>
      </c>
      <c r="H2120" s="980"/>
      <c r="I2120" s="980">
        <v>20000000</v>
      </c>
      <c r="J2120" s="980"/>
      <c r="K2120" s="900">
        <f t="shared" si="153"/>
        <v>20000000</v>
      </c>
      <c r="L2120" s="980"/>
      <c r="M2120" s="980">
        <v>20000000</v>
      </c>
      <c r="N2120" s="980"/>
      <c r="O2120" s="811"/>
    </row>
    <row r="2121" spans="1:15" x14ac:dyDescent="0.25">
      <c r="A2121" s="836" t="s">
        <v>258</v>
      </c>
      <c r="B2121" s="806" t="s">
        <v>3</v>
      </c>
      <c r="C2121" s="1039" t="s">
        <v>4</v>
      </c>
      <c r="D2121" s="865" t="s">
        <v>1810</v>
      </c>
      <c r="E2121" s="945">
        <v>0</v>
      </c>
      <c r="F2121" s="806">
        <v>23510200</v>
      </c>
      <c r="G2121" s="809" t="s">
        <v>266</v>
      </c>
      <c r="H2121" s="980"/>
      <c r="I2121" s="980">
        <v>900000</v>
      </c>
      <c r="J2121" s="980"/>
      <c r="K2121" s="900">
        <f t="shared" si="153"/>
        <v>900000</v>
      </c>
      <c r="L2121" s="980"/>
      <c r="M2121" s="980">
        <v>900000</v>
      </c>
      <c r="N2121" s="980"/>
      <c r="O2121" s="811"/>
    </row>
    <row r="2122" spans="1:15" x14ac:dyDescent="0.25">
      <c r="A2122" s="836" t="s">
        <v>258</v>
      </c>
      <c r="B2122" s="806" t="s">
        <v>52</v>
      </c>
      <c r="C2122" s="1039" t="s">
        <v>53</v>
      </c>
      <c r="D2122" s="865" t="s">
        <v>1810</v>
      </c>
      <c r="E2122" s="945">
        <v>0</v>
      </c>
      <c r="F2122" s="806">
        <v>23510200</v>
      </c>
      <c r="G2122" s="809" t="s">
        <v>266</v>
      </c>
      <c r="H2122" s="980"/>
      <c r="I2122" s="980">
        <v>100000</v>
      </c>
      <c r="J2122" s="980"/>
      <c r="K2122" s="900">
        <f t="shared" si="153"/>
        <v>100000</v>
      </c>
      <c r="L2122" s="980"/>
      <c r="M2122" s="980">
        <v>100000</v>
      </c>
      <c r="N2122" s="980"/>
      <c r="O2122" s="811"/>
    </row>
    <row r="2123" spans="1:15" x14ac:dyDescent="0.25">
      <c r="A2123" s="836" t="s">
        <v>258</v>
      </c>
      <c r="B2123" s="806" t="s">
        <v>5</v>
      </c>
      <c r="C2123" s="1039" t="s">
        <v>6</v>
      </c>
      <c r="D2123" s="865" t="s">
        <v>1810</v>
      </c>
      <c r="E2123" s="945">
        <v>0</v>
      </c>
      <c r="F2123" s="806">
        <v>23510200</v>
      </c>
      <c r="G2123" s="809" t="s">
        <v>266</v>
      </c>
      <c r="H2123" s="980"/>
      <c r="I2123" s="980">
        <v>5000000</v>
      </c>
      <c r="J2123" s="980"/>
      <c r="K2123" s="900">
        <f t="shared" si="153"/>
        <v>5000000</v>
      </c>
      <c r="L2123" s="980"/>
      <c r="M2123" s="980">
        <v>5000000</v>
      </c>
      <c r="N2123" s="980"/>
      <c r="O2123" s="811"/>
    </row>
    <row r="2124" spans="1:15" x14ac:dyDescent="0.25">
      <c r="A2124" s="836" t="s">
        <v>258</v>
      </c>
      <c r="B2124" s="806" t="s">
        <v>32</v>
      </c>
      <c r="C2124" s="1039" t="s">
        <v>33</v>
      </c>
      <c r="D2124" s="865" t="s">
        <v>1810</v>
      </c>
      <c r="E2124" s="945">
        <v>0</v>
      </c>
      <c r="F2124" s="806">
        <v>23510200</v>
      </c>
      <c r="G2124" s="809" t="s">
        <v>266</v>
      </c>
      <c r="H2124" s="980"/>
      <c r="I2124" s="980">
        <v>225000</v>
      </c>
      <c r="J2124" s="980"/>
      <c r="K2124" s="900">
        <f t="shared" si="153"/>
        <v>225000</v>
      </c>
      <c r="L2124" s="980"/>
      <c r="M2124" s="980">
        <v>225000</v>
      </c>
      <c r="N2124" s="980"/>
      <c r="O2124" s="811"/>
    </row>
    <row r="2125" spans="1:15" x14ac:dyDescent="0.25">
      <c r="A2125" s="836" t="s">
        <v>258</v>
      </c>
      <c r="B2125" s="806" t="s">
        <v>7</v>
      </c>
      <c r="C2125" s="1039" t="s">
        <v>8</v>
      </c>
      <c r="D2125" s="865" t="s">
        <v>1810</v>
      </c>
      <c r="E2125" s="945">
        <v>0</v>
      </c>
      <c r="F2125" s="806">
        <v>23510200</v>
      </c>
      <c r="G2125" s="809" t="s">
        <v>266</v>
      </c>
      <c r="H2125" s="980"/>
      <c r="I2125" s="980">
        <v>100000</v>
      </c>
      <c r="J2125" s="980"/>
      <c r="K2125" s="900">
        <f t="shared" si="153"/>
        <v>100000</v>
      </c>
      <c r="L2125" s="980"/>
      <c r="M2125" s="980">
        <v>100000</v>
      </c>
      <c r="N2125" s="980"/>
      <c r="O2125" s="811"/>
    </row>
    <row r="2126" spans="1:15" s="816" customFormat="1" x14ac:dyDescent="0.25">
      <c r="A2126" s="836" t="s">
        <v>258</v>
      </c>
      <c r="B2126" s="806" t="s">
        <v>9</v>
      </c>
      <c r="C2126" s="1039" t="s">
        <v>10</v>
      </c>
      <c r="D2126" s="865" t="s">
        <v>1810</v>
      </c>
      <c r="E2126" s="945">
        <v>0</v>
      </c>
      <c r="F2126" s="806">
        <v>23510200</v>
      </c>
      <c r="G2126" s="809" t="s">
        <v>266</v>
      </c>
      <c r="H2126" s="980"/>
      <c r="I2126" s="980">
        <v>100000</v>
      </c>
      <c r="J2126" s="980"/>
      <c r="K2126" s="900">
        <f t="shared" si="153"/>
        <v>100000</v>
      </c>
      <c r="L2126" s="980"/>
      <c r="M2126" s="980">
        <v>100000</v>
      </c>
      <c r="N2126" s="980"/>
      <c r="O2126" s="811"/>
    </row>
    <row r="2127" spans="1:15" x14ac:dyDescent="0.25">
      <c r="A2127" s="836" t="s">
        <v>258</v>
      </c>
      <c r="B2127" s="806" t="s">
        <v>13</v>
      </c>
      <c r="C2127" s="1039" t="s">
        <v>14</v>
      </c>
      <c r="D2127" s="865" t="s">
        <v>1810</v>
      </c>
      <c r="E2127" s="945">
        <v>0</v>
      </c>
      <c r="F2127" s="806">
        <v>23510200</v>
      </c>
      <c r="G2127" s="809" t="s">
        <v>266</v>
      </c>
      <c r="H2127" s="980"/>
      <c r="I2127" s="980">
        <v>7000000</v>
      </c>
      <c r="J2127" s="980"/>
      <c r="K2127" s="900">
        <f t="shared" si="153"/>
        <v>7000000</v>
      </c>
      <c r="L2127" s="980"/>
      <c r="M2127" s="980">
        <v>7000000</v>
      </c>
      <c r="N2127" s="980"/>
      <c r="O2127" s="811"/>
    </row>
    <row r="2128" spans="1:15" x14ac:dyDescent="0.25">
      <c r="A2128" s="836" t="s">
        <v>258</v>
      </c>
      <c r="B2128" s="806" t="s">
        <v>15</v>
      </c>
      <c r="C2128" s="1039" t="s">
        <v>436</v>
      </c>
      <c r="D2128" s="865" t="s">
        <v>1810</v>
      </c>
      <c r="E2128" s="945">
        <v>0</v>
      </c>
      <c r="F2128" s="806">
        <v>23510200</v>
      </c>
      <c r="G2128" s="809" t="s">
        <v>266</v>
      </c>
      <c r="H2128" s="980"/>
      <c r="I2128" s="980">
        <v>600000</v>
      </c>
      <c r="J2128" s="980"/>
      <c r="K2128" s="900">
        <f t="shared" si="153"/>
        <v>600000</v>
      </c>
      <c r="L2128" s="980"/>
      <c r="M2128" s="980">
        <v>600000</v>
      </c>
      <c r="N2128" s="980"/>
      <c r="O2128" s="811"/>
    </row>
    <row r="2129" spans="1:15" x14ac:dyDescent="0.25">
      <c r="A2129" s="836" t="s">
        <v>258</v>
      </c>
      <c r="B2129" s="806" t="s">
        <v>17</v>
      </c>
      <c r="C2129" s="1039" t="s">
        <v>18</v>
      </c>
      <c r="D2129" s="865" t="s">
        <v>1810</v>
      </c>
      <c r="E2129" s="945">
        <v>0</v>
      </c>
      <c r="F2129" s="806">
        <v>23510200</v>
      </c>
      <c r="G2129" s="809" t="s">
        <v>266</v>
      </c>
      <c r="H2129" s="980"/>
      <c r="I2129" s="980">
        <v>150000</v>
      </c>
      <c r="J2129" s="980"/>
      <c r="K2129" s="900">
        <f t="shared" si="153"/>
        <v>150000</v>
      </c>
      <c r="L2129" s="980"/>
      <c r="M2129" s="980">
        <v>150000</v>
      </c>
      <c r="N2129" s="980"/>
      <c r="O2129" s="811"/>
    </row>
    <row r="2130" spans="1:15" x14ac:dyDescent="0.25">
      <c r="A2130" s="836" t="s">
        <v>258</v>
      </c>
      <c r="B2130" s="806" t="s">
        <v>19</v>
      </c>
      <c r="C2130" s="1039" t="s">
        <v>20</v>
      </c>
      <c r="D2130" s="865" t="s">
        <v>1810</v>
      </c>
      <c r="E2130" s="945">
        <v>0</v>
      </c>
      <c r="F2130" s="806">
        <v>23510200</v>
      </c>
      <c r="G2130" s="809" t="s">
        <v>266</v>
      </c>
      <c r="H2130" s="980"/>
      <c r="I2130" s="980">
        <v>25000</v>
      </c>
      <c r="J2130" s="980"/>
      <c r="K2130" s="900">
        <f t="shared" si="153"/>
        <v>25000</v>
      </c>
      <c r="L2130" s="980"/>
      <c r="M2130" s="980">
        <v>25000</v>
      </c>
      <c r="N2130" s="980"/>
      <c r="O2130" s="811"/>
    </row>
    <row r="2131" spans="1:15" x14ac:dyDescent="0.25">
      <c r="A2131" s="836" t="s">
        <v>258</v>
      </c>
      <c r="B2131" s="806" t="s">
        <v>179</v>
      </c>
      <c r="C2131" s="1039" t="s">
        <v>180</v>
      </c>
      <c r="D2131" s="865" t="s">
        <v>1810</v>
      </c>
      <c r="E2131" s="945">
        <v>0</v>
      </c>
      <c r="F2131" s="806">
        <v>23510200</v>
      </c>
      <c r="G2131" s="809" t="s">
        <v>266</v>
      </c>
      <c r="H2131" s="980"/>
      <c r="I2131" s="980">
        <v>500000</v>
      </c>
      <c r="J2131" s="980"/>
      <c r="K2131" s="900">
        <f t="shared" si="153"/>
        <v>500000</v>
      </c>
      <c r="L2131" s="980"/>
      <c r="M2131" s="980">
        <v>500000</v>
      </c>
      <c r="N2131" s="980"/>
      <c r="O2131" s="811"/>
    </row>
    <row r="2132" spans="1:15" x14ac:dyDescent="0.25">
      <c r="A2132" s="836" t="s">
        <v>258</v>
      </c>
      <c r="B2132" s="806" t="s">
        <v>181</v>
      </c>
      <c r="C2132" s="1039" t="s">
        <v>182</v>
      </c>
      <c r="D2132" s="865" t="s">
        <v>1810</v>
      </c>
      <c r="E2132" s="945">
        <v>0</v>
      </c>
      <c r="F2132" s="806">
        <v>23510200</v>
      </c>
      <c r="G2132" s="809" t="s">
        <v>266</v>
      </c>
      <c r="H2132" s="980"/>
      <c r="I2132" s="980">
        <v>5000000</v>
      </c>
      <c r="J2132" s="980"/>
      <c r="K2132" s="900">
        <f t="shared" si="153"/>
        <v>5000000</v>
      </c>
      <c r="L2132" s="980"/>
      <c r="M2132" s="980">
        <v>5000000</v>
      </c>
      <c r="N2132" s="980"/>
      <c r="O2132" s="811"/>
    </row>
    <row r="2133" spans="1:15" x14ac:dyDescent="0.25">
      <c r="A2133" s="836" t="s">
        <v>258</v>
      </c>
      <c r="B2133" s="806" t="s">
        <v>37</v>
      </c>
      <c r="C2133" s="1039" t="s">
        <v>38</v>
      </c>
      <c r="D2133" s="865" t="s">
        <v>1810</v>
      </c>
      <c r="E2133" s="945">
        <v>0</v>
      </c>
      <c r="F2133" s="806">
        <v>23510200</v>
      </c>
      <c r="G2133" s="809" t="s">
        <v>266</v>
      </c>
      <c r="H2133" s="980"/>
      <c r="I2133" s="980">
        <v>360000</v>
      </c>
      <c r="J2133" s="980"/>
      <c r="K2133" s="900">
        <f t="shared" si="153"/>
        <v>360000</v>
      </c>
      <c r="L2133" s="980"/>
      <c r="M2133" s="980">
        <v>360000</v>
      </c>
      <c r="N2133" s="980"/>
      <c r="O2133" s="811"/>
    </row>
    <row r="2134" spans="1:15" x14ac:dyDescent="0.25">
      <c r="A2134" s="836" t="s">
        <v>258</v>
      </c>
      <c r="B2134" s="838"/>
      <c r="C2134" s="968" t="s">
        <v>312</v>
      </c>
      <c r="D2134" s="819"/>
      <c r="E2134" s="820"/>
      <c r="F2134" s="817"/>
      <c r="G2134" s="895"/>
      <c r="H2134" s="969">
        <v>787500</v>
      </c>
      <c r="I2134" s="969">
        <f>SUM(I2119:I2133)</f>
        <v>40600000</v>
      </c>
      <c r="J2134" s="969">
        <v>787500</v>
      </c>
      <c r="K2134" s="969">
        <f>SUM(K2119:K2133)</f>
        <v>40600000</v>
      </c>
      <c r="L2134" s="821"/>
      <c r="M2134" s="821">
        <f>SUM(M2119:M2133)</f>
        <v>40600000</v>
      </c>
      <c r="N2134" s="821"/>
      <c r="O2134" s="822"/>
    </row>
    <row r="2135" spans="1:15" x14ac:dyDescent="0.25">
      <c r="A2135" s="836"/>
      <c r="C2135" s="970"/>
      <c r="D2135" s="824"/>
      <c r="E2135" s="825"/>
      <c r="F2135" s="823"/>
      <c r="G2135" s="896"/>
      <c r="H2135" s="906"/>
      <c r="I2135" s="906"/>
      <c r="J2135" s="906"/>
      <c r="K2135" s="906"/>
      <c r="L2135" s="826"/>
      <c r="M2135" s="826"/>
      <c r="N2135" s="826"/>
      <c r="O2135" s="827"/>
    </row>
    <row r="2136" spans="1:15" x14ac:dyDescent="0.25">
      <c r="A2136" s="836"/>
      <c r="C2136" s="970"/>
      <c r="D2136" s="824"/>
      <c r="E2136" s="825"/>
      <c r="F2136" s="823"/>
      <c r="G2136" s="896"/>
      <c r="H2136" s="906"/>
      <c r="I2136" s="906"/>
      <c r="J2136" s="906"/>
      <c r="K2136" s="906"/>
      <c r="L2136" s="826"/>
      <c r="M2136" s="826"/>
      <c r="N2136" s="826"/>
      <c r="O2136" s="827"/>
    </row>
    <row r="2137" spans="1:15" x14ac:dyDescent="0.25">
      <c r="B2137" s="1127" t="s">
        <v>1397</v>
      </c>
      <c r="C2137" s="1127"/>
      <c r="D2137" s="1127"/>
      <c r="E2137" s="1127"/>
      <c r="F2137" s="1127"/>
      <c r="G2137" s="1127"/>
      <c r="H2137" s="1127"/>
      <c r="I2137" s="1127"/>
      <c r="J2137" s="1127"/>
      <c r="K2137" s="1127"/>
      <c r="L2137" s="1127"/>
      <c r="M2137" s="1127"/>
      <c r="N2137" s="1127"/>
      <c r="O2137" s="1127"/>
    </row>
    <row r="2138" spans="1:15" x14ac:dyDescent="0.25">
      <c r="B2138" s="854" t="s">
        <v>1627</v>
      </c>
      <c r="C2138" s="1041"/>
      <c r="D2138" s="855"/>
      <c r="E2138" s="855"/>
      <c r="F2138" s="855"/>
      <c r="G2138" s="855"/>
      <c r="H2138" s="856"/>
      <c r="I2138" s="856"/>
      <c r="J2138" s="856"/>
      <c r="K2138" s="856"/>
      <c r="L2138" s="856"/>
      <c r="M2138" s="856"/>
      <c r="N2138" s="856"/>
      <c r="O2138" s="857"/>
    </row>
    <row r="2139" spans="1:15" s="800" customFormat="1" ht="45" x14ac:dyDescent="0.25">
      <c r="B2139" s="1122" t="s">
        <v>971</v>
      </c>
      <c r="C2139" s="1085" t="s">
        <v>939</v>
      </c>
      <c r="D2139" s="1085" t="s">
        <v>1025</v>
      </c>
      <c r="E2139" s="1124" t="s">
        <v>1026</v>
      </c>
      <c r="F2139" s="1085" t="s">
        <v>1027</v>
      </c>
      <c r="G2139" s="1120" t="s">
        <v>1028</v>
      </c>
      <c r="H2139" s="801" t="s">
        <v>1868</v>
      </c>
      <c r="I2139" s="802" t="s">
        <v>1839</v>
      </c>
      <c r="J2139" s="801" t="s">
        <v>1868</v>
      </c>
      <c r="K2139" s="1128" t="s">
        <v>1957</v>
      </c>
      <c r="L2139" s="1128" t="s">
        <v>1956</v>
      </c>
      <c r="M2139" s="802" t="s">
        <v>1905</v>
      </c>
      <c r="N2139" s="1128" t="s">
        <v>1825</v>
      </c>
      <c r="O2139" s="835" t="s">
        <v>1856</v>
      </c>
    </row>
    <row r="2140" spans="1:15" s="800" customFormat="1" x14ac:dyDescent="0.25">
      <c r="B2140" s="1123"/>
      <c r="C2140" s="1086"/>
      <c r="D2140" s="1086"/>
      <c r="E2140" s="1125"/>
      <c r="F2140" s="1086"/>
      <c r="G2140" s="1121"/>
      <c r="H2140" s="803"/>
      <c r="I2140" s="803" t="s">
        <v>940</v>
      </c>
      <c r="J2140" s="803"/>
      <c r="K2140" s="1129"/>
      <c r="L2140" s="1129"/>
      <c r="M2140" s="803" t="s">
        <v>940</v>
      </c>
      <c r="N2140" s="1129"/>
      <c r="O2140" s="804"/>
    </row>
    <row r="2141" spans="1:15" s="887" customFormat="1" x14ac:dyDescent="0.25">
      <c r="A2141" s="836" t="s">
        <v>258</v>
      </c>
      <c r="B2141" s="865" t="s">
        <v>476</v>
      </c>
      <c r="C2141" s="967" t="s">
        <v>976</v>
      </c>
      <c r="D2141" s="865" t="s">
        <v>1810</v>
      </c>
      <c r="E2141" s="883">
        <v>0</v>
      </c>
      <c r="F2141" s="863" t="s">
        <v>27</v>
      </c>
      <c r="G2141" s="866" t="s">
        <v>235</v>
      </c>
      <c r="H2141" s="900">
        <v>0</v>
      </c>
      <c r="I2141" s="900">
        <v>12000000</v>
      </c>
      <c r="J2141" s="900">
        <v>0</v>
      </c>
      <c r="K2141" s="900">
        <f t="shared" ref="K2141:K2143" si="154">M2141-L2141</f>
        <v>7200000</v>
      </c>
      <c r="L2141" s="900"/>
      <c r="M2141" s="900">
        <f t="shared" ref="M2141:M2143" si="155">I2141-(I2141*40/100)</f>
        <v>7200000</v>
      </c>
      <c r="N2141" s="900"/>
      <c r="O2141" s="868"/>
    </row>
    <row r="2142" spans="1:15" s="887" customFormat="1" x14ac:dyDescent="0.25">
      <c r="A2142" s="836" t="s">
        <v>258</v>
      </c>
      <c r="B2142" s="863" t="s">
        <v>242</v>
      </c>
      <c r="C2142" s="967" t="s">
        <v>699</v>
      </c>
      <c r="D2142" s="865" t="s">
        <v>1810</v>
      </c>
      <c r="E2142" s="883">
        <v>0</v>
      </c>
      <c r="F2142" s="863" t="s">
        <v>27</v>
      </c>
      <c r="G2142" s="866" t="s">
        <v>235</v>
      </c>
      <c r="H2142" s="900">
        <v>0</v>
      </c>
      <c r="I2142" s="900">
        <v>5000000</v>
      </c>
      <c r="J2142" s="900">
        <v>0</v>
      </c>
      <c r="K2142" s="900">
        <f t="shared" si="154"/>
        <v>3000000</v>
      </c>
      <c r="L2142" s="900"/>
      <c r="M2142" s="900">
        <f t="shared" si="155"/>
        <v>3000000</v>
      </c>
      <c r="N2142" s="900"/>
      <c r="O2142" s="868"/>
    </row>
    <row r="2143" spans="1:15" s="887" customFormat="1" x14ac:dyDescent="0.25">
      <c r="A2143" s="836" t="s">
        <v>258</v>
      </c>
      <c r="B2143" s="865" t="s">
        <v>243</v>
      </c>
      <c r="C2143" s="967" t="s">
        <v>687</v>
      </c>
      <c r="D2143" s="865" t="s">
        <v>1810</v>
      </c>
      <c r="E2143" s="883">
        <v>0</v>
      </c>
      <c r="F2143" s="863" t="s">
        <v>27</v>
      </c>
      <c r="G2143" s="866" t="s">
        <v>235</v>
      </c>
      <c r="H2143" s="900">
        <v>0</v>
      </c>
      <c r="I2143" s="900">
        <v>130000000</v>
      </c>
      <c r="J2143" s="900">
        <v>0</v>
      </c>
      <c r="K2143" s="900">
        <f t="shared" si="154"/>
        <v>78000000</v>
      </c>
      <c r="L2143" s="900"/>
      <c r="M2143" s="900">
        <f t="shared" si="155"/>
        <v>78000000</v>
      </c>
      <c r="N2143" s="900"/>
      <c r="O2143" s="868"/>
    </row>
    <row r="2144" spans="1:15" s="887" customFormat="1" x14ac:dyDescent="0.25">
      <c r="A2144" s="836" t="s">
        <v>258</v>
      </c>
      <c r="B2144" s="869"/>
      <c r="C2144" s="1042" t="s">
        <v>26</v>
      </c>
      <c r="D2144" s="869"/>
      <c r="E2144" s="870"/>
      <c r="F2144" s="869"/>
      <c r="G2144" s="871"/>
      <c r="H2144" s="965">
        <f>SUM(H2141:H2143)</f>
        <v>0</v>
      </c>
      <c r="I2144" s="965">
        <f>SUM(I2141:I2143)</f>
        <v>147000000</v>
      </c>
      <c r="J2144" s="965">
        <f>SUM(J2141:J2143)</f>
        <v>0</v>
      </c>
      <c r="K2144" s="965">
        <f>SUM(K2141:K2143)</f>
        <v>88200000</v>
      </c>
      <c r="L2144" s="872"/>
      <c r="M2144" s="872">
        <f>SUM(M2141:M2143)</f>
        <v>88200000</v>
      </c>
      <c r="N2144" s="872"/>
      <c r="O2144" s="884"/>
    </row>
    <row r="2145" spans="1:15" s="887" customFormat="1" x14ac:dyDescent="0.25">
      <c r="A2145" s="836"/>
      <c r="B2145" s="875"/>
      <c r="C2145" s="1043"/>
      <c r="D2145" s="875"/>
      <c r="E2145" s="877"/>
      <c r="F2145" s="875"/>
      <c r="G2145" s="878"/>
      <c r="H2145" s="894"/>
      <c r="I2145" s="894"/>
      <c r="J2145" s="894"/>
      <c r="K2145" s="894"/>
      <c r="L2145" s="879"/>
      <c r="M2145" s="879"/>
      <c r="N2145" s="879"/>
      <c r="O2145" s="880"/>
    </row>
    <row r="2146" spans="1:15" s="887" customFormat="1" x14ac:dyDescent="0.25">
      <c r="A2146" s="836"/>
      <c r="B2146" s="875"/>
      <c r="C2146" s="1043"/>
      <c r="D2146" s="875"/>
      <c r="E2146" s="877"/>
      <c r="F2146" s="875"/>
      <c r="G2146" s="878"/>
      <c r="H2146" s="894"/>
      <c r="I2146" s="894"/>
      <c r="J2146" s="894"/>
      <c r="K2146" s="894"/>
      <c r="L2146" s="879"/>
      <c r="M2146" s="879"/>
      <c r="N2146" s="879"/>
      <c r="O2146" s="880"/>
    </row>
    <row r="2147" spans="1:15" x14ac:dyDescent="0.25">
      <c r="B2147" s="1127" t="s">
        <v>1396</v>
      </c>
      <c r="C2147" s="1127"/>
      <c r="D2147" s="1127"/>
      <c r="E2147" s="1127"/>
      <c r="F2147" s="1127"/>
      <c r="G2147" s="1127"/>
      <c r="H2147" s="1127"/>
      <c r="I2147" s="1127"/>
      <c r="J2147" s="1127"/>
      <c r="K2147" s="1127"/>
      <c r="L2147" s="1127"/>
      <c r="M2147" s="1127"/>
      <c r="N2147" s="1127"/>
      <c r="O2147" s="1127"/>
    </row>
    <row r="2148" spans="1:15" x14ac:dyDescent="0.25">
      <c r="B2148" s="854" t="s">
        <v>1628</v>
      </c>
      <c r="C2148" s="1041"/>
      <c r="D2148" s="855"/>
      <c r="E2148" s="855"/>
      <c r="F2148" s="855"/>
      <c r="G2148" s="855"/>
      <c r="H2148" s="856"/>
      <c r="I2148" s="856"/>
      <c r="J2148" s="856"/>
      <c r="K2148" s="856"/>
      <c r="L2148" s="856"/>
      <c r="M2148" s="856"/>
      <c r="N2148" s="856"/>
      <c r="O2148" s="857"/>
    </row>
    <row r="2149" spans="1:15" s="800" customFormat="1" ht="45" x14ac:dyDescent="0.25">
      <c r="B2149" s="1122" t="s">
        <v>971</v>
      </c>
      <c r="C2149" s="1085" t="s">
        <v>939</v>
      </c>
      <c r="D2149" s="1085" t="s">
        <v>1025</v>
      </c>
      <c r="E2149" s="1124" t="s">
        <v>1026</v>
      </c>
      <c r="F2149" s="1085" t="s">
        <v>1027</v>
      </c>
      <c r="G2149" s="1120" t="s">
        <v>1028</v>
      </c>
      <c r="H2149" s="801" t="s">
        <v>1868</v>
      </c>
      <c r="I2149" s="802" t="s">
        <v>1839</v>
      </c>
      <c r="J2149" s="801" t="s">
        <v>1868</v>
      </c>
      <c r="K2149" s="1128" t="s">
        <v>1957</v>
      </c>
      <c r="L2149" s="1128" t="s">
        <v>1956</v>
      </c>
      <c r="M2149" s="802" t="s">
        <v>1905</v>
      </c>
      <c r="N2149" s="1128" t="s">
        <v>1825</v>
      </c>
      <c r="O2149" s="835" t="s">
        <v>1856</v>
      </c>
    </row>
    <row r="2150" spans="1:15" s="800" customFormat="1" x14ac:dyDescent="0.25">
      <c r="B2150" s="1123"/>
      <c r="C2150" s="1086"/>
      <c r="D2150" s="1086"/>
      <c r="E2150" s="1125"/>
      <c r="F2150" s="1086"/>
      <c r="G2150" s="1121"/>
      <c r="H2150" s="803"/>
      <c r="I2150" s="803" t="s">
        <v>940</v>
      </c>
      <c r="J2150" s="803"/>
      <c r="K2150" s="1129"/>
      <c r="L2150" s="1129"/>
      <c r="M2150" s="803" t="s">
        <v>940</v>
      </c>
      <c r="N2150" s="1129"/>
      <c r="O2150" s="804"/>
    </row>
    <row r="2151" spans="1:15" x14ac:dyDescent="0.25">
      <c r="A2151" s="836" t="s">
        <v>264</v>
      </c>
      <c r="B2151" s="806" t="s">
        <v>24</v>
      </c>
      <c r="C2151" s="966" t="s">
        <v>290</v>
      </c>
      <c r="D2151" s="807" t="s">
        <v>1</v>
      </c>
      <c r="E2151" s="945">
        <v>0</v>
      </c>
      <c r="F2151" s="806" t="s">
        <v>27</v>
      </c>
      <c r="G2151" s="809" t="s">
        <v>266</v>
      </c>
      <c r="H2151" s="981">
        <v>91790056</v>
      </c>
      <c r="I2151" s="981">
        <v>225948000</v>
      </c>
      <c r="J2151" s="981">
        <v>91790056</v>
      </c>
      <c r="K2151" s="1015">
        <f t="shared" ref="K2151:K2166" si="156">M2151-L2151</f>
        <v>225948000</v>
      </c>
      <c r="L2151" s="810"/>
      <c r="M2151" s="810">
        <v>225948000</v>
      </c>
      <c r="N2151" s="810"/>
      <c r="O2151" s="885"/>
    </row>
    <row r="2152" spans="1:15" x14ac:dyDescent="0.25">
      <c r="A2152" s="836" t="s">
        <v>264</v>
      </c>
      <c r="B2152" s="806" t="s">
        <v>2</v>
      </c>
      <c r="C2152" s="1039" t="s">
        <v>60</v>
      </c>
      <c r="D2152" s="865" t="s">
        <v>1810</v>
      </c>
      <c r="E2152" s="945">
        <v>0</v>
      </c>
      <c r="F2152" s="806" t="s">
        <v>27</v>
      </c>
      <c r="G2152" s="809" t="s">
        <v>266</v>
      </c>
      <c r="H2152" s="980">
        <v>7000000</v>
      </c>
      <c r="I2152" s="980">
        <v>35000000</v>
      </c>
      <c r="J2152" s="980">
        <v>7000000</v>
      </c>
      <c r="K2152" s="900">
        <f t="shared" si="156"/>
        <v>25000000</v>
      </c>
      <c r="L2152" s="980"/>
      <c r="M2152" s="980">
        <v>25000000</v>
      </c>
      <c r="N2152" s="980"/>
      <c r="O2152" s="811"/>
    </row>
    <row r="2153" spans="1:15" x14ac:dyDescent="0.25">
      <c r="A2153" s="836" t="s">
        <v>264</v>
      </c>
      <c r="B2153" s="806" t="s">
        <v>3</v>
      </c>
      <c r="C2153" s="1039" t="s">
        <v>4</v>
      </c>
      <c r="D2153" s="865" t="s">
        <v>1810</v>
      </c>
      <c r="E2153" s="945">
        <v>0</v>
      </c>
      <c r="F2153" s="806" t="s">
        <v>27</v>
      </c>
      <c r="G2153" s="809" t="s">
        <v>266</v>
      </c>
      <c r="H2153" s="980">
        <v>500000</v>
      </c>
      <c r="I2153" s="980">
        <v>1000000</v>
      </c>
      <c r="J2153" s="980">
        <v>500000</v>
      </c>
      <c r="K2153" s="900">
        <f t="shared" si="156"/>
        <v>1000000</v>
      </c>
      <c r="L2153" s="980"/>
      <c r="M2153" s="980">
        <v>1000000</v>
      </c>
      <c r="N2153" s="980"/>
      <c r="O2153" s="1016"/>
    </row>
    <row r="2154" spans="1:15" x14ac:dyDescent="0.25">
      <c r="A2154" s="836" t="s">
        <v>264</v>
      </c>
      <c r="B2154" s="806" t="s">
        <v>85</v>
      </c>
      <c r="C2154" s="1039" t="s">
        <v>86</v>
      </c>
      <c r="D2154" s="865" t="s">
        <v>1810</v>
      </c>
      <c r="E2154" s="945">
        <v>0</v>
      </c>
      <c r="F2154" s="806" t="s">
        <v>27</v>
      </c>
      <c r="G2154" s="809" t="s">
        <v>266</v>
      </c>
      <c r="H2154" s="980"/>
      <c r="I2154" s="980">
        <v>500000</v>
      </c>
      <c r="J2154" s="980"/>
      <c r="K2154" s="900">
        <f t="shared" si="156"/>
        <v>500000</v>
      </c>
      <c r="L2154" s="980"/>
      <c r="M2154" s="980">
        <v>500000</v>
      </c>
      <c r="N2154" s="980"/>
      <c r="O2154" s="811"/>
    </row>
    <row r="2155" spans="1:15" x14ac:dyDescent="0.25">
      <c r="A2155" s="836" t="s">
        <v>264</v>
      </c>
      <c r="B2155" s="806" t="s">
        <v>117</v>
      </c>
      <c r="C2155" s="1039" t="s">
        <v>118</v>
      </c>
      <c r="D2155" s="865" t="s">
        <v>1810</v>
      </c>
      <c r="E2155" s="945">
        <v>0</v>
      </c>
      <c r="F2155" s="806" t="s">
        <v>27</v>
      </c>
      <c r="G2155" s="809" t="s">
        <v>266</v>
      </c>
      <c r="H2155" s="980">
        <v>500000</v>
      </c>
      <c r="I2155" s="980">
        <v>2000000</v>
      </c>
      <c r="J2155" s="980">
        <v>500000</v>
      </c>
      <c r="K2155" s="900">
        <f t="shared" si="156"/>
        <v>2000000</v>
      </c>
      <c r="L2155" s="980"/>
      <c r="M2155" s="980">
        <v>2000000</v>
      </c>
      <c r="N2155" s="980"/>
      <c r="O2155" s="811"/>
    </row>
    <row r="2156" spans="1:15" x14ac:dyDescent="0.25">
      <c r="A2156" s="836" t="s">
        <v>264</v>
      </c>
      <c r="B2156" s="806" t="s">
        <v>5</v>
      </c>
      <c r="C2156" s="1039" t="s">
        <v>6</v>
      </c>
      <c r="D2156" s="865" t="s">
        <v>1810</v>
      </c>
      <c r="E2156" s="945">
        <v>0</v>
      </c>
      <c r="F2156" s="806" t="s">
        <v>27</v>
      </c>
      <c r="G2156" s="809" t="s">
        <v>266</v>
      </c>
      <c r="H2156" s="980"/>
      <c r="I2156" s="980">
        <v>12188000</v>
      </c>
      <c r="J2156" s="980"/>
      <c r="K2156" s="900">
        <f t="shared" si="156"/>
        <v>12188000</v>
      </c>
      <c r="L2156" s="980"/>
      <c r="M2156" s="980">
        <v>12188000</v>
      </c>
      <c r="N2156" s="980"/>
      <c r="O2156" s="811"/>
    </row>
    <row r="2157" spans="1:15" x14ac:dyDescent="0.25">
      <c r="A2157" s="836" t="s">
        <v>264</v>
      </c>
      <c r="B2157" s="806" t="s">
        <v>71</v>
      </c>
      <c r="C2157" s="1039" t="s">
        <v>72</v>
      </c>
      <c r="D2157" s="865" t="s">
        <v>1810</v>
      </c>
      <c r="E2157" s="945">
        <v>0</v>
      </c>
      <c r="F2157" s="806" t="s">
        <v>27</v>
      </c>
      <c r="G2157" s="809" t="s">
        <v>266</v>
      </c>
      <c r="H2157" s="980"/>
      <c r="I2157" s="980">
        <v>1000000</v>
      </c>
      <c r="J2157" s="980"/>
      <c r="K2157" s="900">
        <f t="shared" si="156"/>
        <v>1000000</v>
      </c>
      <c r="L2157" s="980"/>
      <c r="M2157" s="980">
        <v>1000000</v>
      </c>
      <c r="N2157" s="980"/>
      <c r="O2157" s="811"/>
    </row>
    <row r="2158" spans="1:15" x14ac:dyDescent="0.25">
      <c r="A2158" s="836" t="s">
        <v>264</v>
      </c>
      <c r="B2158" s="806" t="s">
        <v>32</v>
      </c>
      <c r="C2158" s="1039" t="s">
        <v>33</v>
      </c>
      <c r="D2158" s="865" t="s">
        <v>1810</v>
      </c>
      <c r="E2158" s="945">
        <v>0</v>
      </c>
      <c r="F2158" s="806" t="s">
        <v>27</v>
      </c>
      <c r="G2158" s="809" t="s">
        <v>266</v>
      </c>
      <c r="H2158" s="980">
        <v>1000000</v>
      </c>
      <c r="I2158" s="980">
        <v>3200000</v>
      </c>
      <c r="J2158" s="980">
        <v>1000000</v>
      </c>
      <c r="K2158" s="900">
        <f t="shared" si="156"/>
        <v>3200000</v>
      </c>
      <c r="L2158" s="980"/>
      <c r="M2158" s="980">
        <v>3200000</v>
      </c>
      <c r="N2158" s="980"/>
      <c r="O2158" s="811"/>
    </row>
    <row r="2159" spans="1:15" s="816" customFormat="1" x14ac:dyDescent="0.25">
      <c r="A2159" s="836" t="s">
        <v>264</v>
      </c>
      <c r="B2159" s="806" t="s">
        <v>61</v>
      </c>
      <c r="C2159" s="1039" t="s">
        <v>75</v>
      </c>
      <c r="D2159" s="865" t="s">
        <v>1810</v>
      </c>
      <c r="E2159" s="945">
        <v>0</v>
      </c>
      <c r="F2159" s="806" t="s">
        <v>27</v>
      </c>
      <c r="G2159" s="809" t="s">
        <v>266</v>
      </c>
      <c r="H2159" s="980"/>
      <c r="I2159" s="980">
        <v>180000</v>
      </c>
      <c r="J2159" s="980"/>
      <c r="K2159" s="900">
        <f t="shared" si="156"/>
        <v>180000</v>
      </c>
      <c r="L2159" s="980"/>
      <c r="M2159" s="980">
        <v>180000</v>
      </c>
      <c r="N2159" s="980"/>
      <c r="O2159" s="811"/>
    </row>
    <row r="2160" spans="1:15" x14ac:dyDescent="0.25">
      <c r="A2160" s="836" t="s">
        <v>264</v>
      </c>
      <c r="B2160" s="806" t="s">
        <v>269</v>
      </c>
      <c r="C2160" s="1039" t="s">
        <v>270</v>
      </c>
      <c r="D2160" s="865" t="s">
        <v>1810</v>
      </c>
      <c r="E2160" s="945">
        <v>0</v>
      </c>
      <c r="F2160" s="806" t="s">
        <v>27</v>
      </c>
      <c r="G2160" s="809" t="s">
        <v>266</v>
      </c>
      <c r="H2160" s="980">
        <v>500000</v>
      </c>
      <c r="I2160" s="980">
        <v>2000000</v>
      </c>
      <c r="J2160" s="980">
        <v>500000</v>
      </c>
      <c r="K2160" s="900">
        <f t="shared" si="156"/>
        <v>2000000</v>
      </c>
      <c r="L2160" s="980"/>
      <c r="M2160" s="980">
        <v>2000000</v>
      </c>
      <c r="N2160" s="980"/>
      <c r="O2160" s="811"/>
    </row>
    <row r="2161" spans="1:15" x14ac:dyDescent="0.25">
      <c r="A2161" s="836" t="s">
        <v>264</v>
      </c>
      <c r="B2161" s="806" t="s">
        <v>15</v>
      </c>
      <c r="C2161" s="1039" t="s">
        <v>436</v>
      </c>
      <c r="D2161" s="865" t="s">
        <v>1810</v>
      </c>
      <c r="E2161" s="945">
        <v>0</v>
      </c>
      <c r="F2161" s="806" t="s">
        <v>27</v>
      </c>
      <c r="G2161" s="809" t="s">
        <v>266</v>
      </c>
      <c r="H2161" s="980"/>
      <c r="I2161" s="980">
        <v>400000</v>
      </c>
      <c r="J2161" s="980"/>
      <c r="K2161" s="900">
        <f t="shared" si="156"/>
        <v>400000</v>
      </c>
      <c r="L2161" s="980"/>
      <c r="M2161" s="980">
        <v>400000</v>
      </c>
      <c r="N2161" s="980"/>
      <c r="O2161" s="811"/>
    </row>
    <row r="2162" spans="1:15" x14ac:dyDescent="0.25">
      <c r="A2162" s="836" t="s">
        <v>264</v>
      </c>
      <c r="B2162" s="806" t="s">
        <v>17</v>
      </c>
      <c r="C2162" s="1039" t="s">
        <v>18</v>
      </c>
      <c r="D2162" s="865" t="s">
        <v>1810</v>
      </c>
      <c r="E2162" s="945">
        <v>0</v>
      </c>
      <c r="F2162" s="806" t="s">
        <v>27</v>
      </c>
      <c r="G2162" s="809" t="s">
        <v>266</v>
      </c>
      <c r="H2162" s="980"/>
      <c r="I2162" s="980">
        <v>300000</v>
      </c>
      <c r="J2162" s="980"/>
      <c r="K2162" s="900">
        <f t="shared" si="156"/>
        <v>300000</v>
      </c>
      <c r="L2162" s="980"/>
      <c r="M2162" s="980">
        <v>300000</v>
      </c>
      <c r="N2162" s="980"/>
      <c r="O2162" s="811"/>
    </row>
    <row r="2163" spans="1:15" x14ac:dyDescent="0.25">
      <c r="A2163" s="836" t="s">
        <v>264</v>
      </c>
      <c r="B2163" s="806" t="s">
        <v>19</v>
      </c>
      <c r="C2163" s="1039" t="s">
        <v>20</v>
      </c>
      <c r="D2163" s="865" t="s">
        <v>1810</v>
      </c>
      <c r="E2163" s="945">
        <v>0</v>
      </c>
      <c r="F2163" s="806" t="s">
        <v>27</v>
      </c>
      <c r="G2163" s="809" t="s">
        <v>266</v>
      </c>
      <c r="H2163" s="980"/>
      <c r="I2163" s="980">
        <v>20000</v>
      </c>
      <c r="J2163" s="980"/>
      <c r="K2163" s="900">
        <f t="shared" si="156"/>
        <v>20000</v>
      </c>
      <c r="L2163" s="980"/>
      <c r="M2163" s="980">
        <v>20000</v>
      </c>
      <c r="N2163" s="980"/>
      <c r="O2163" s="811"/>
    </row>
    <row r="2164" spans="1:15" x14ac:dyDescent="0.25">
      <c r="A2164" s="836" t="s">
        <v>264</v>
      </c>
      <c r="B2164" s="806" t="s">
        <v>22</v>
      </c>
      <c r="C2164" s="1039" t="s">
        <v>23</v>
      </c>
      <c r="D2164" s="865" t="s">
        <v>1810</v>
      </c>
      <c r="E2164" s="945">
        <v>0</v>
      </c>
      <c r="F2164" s="806" t="s">
        <v>27</v>
      </c>
      <c r="G2164" s="809" t="s">
        <v>266</v>
      </c>
      <c r="H2164" s="980"/>
      <c r="I2164" s="980">
        <v>300000</v>
      </c>
      <c r="J2164" s="980"/>
      <c r="K2164" s="900">
        <f t="shared" si="156"/>
        <v>300000</v>
      </c>
      <c r="L2164" s="980"/>
      <c r="M2164" s="980">
        <v>300000</v>
      </c>
      <c r="N2164" s="980"/>
      <c r="O2164" s="811"/>
    </row>
    <row r="2165" spans="1:15" x14ac:dyDescent="0.25">
      <c r="A2165" s="836" t="s">
        <v>264</v>
      </c>
      <c r="B2165" s="806" t="s">
        <v>37</v>
      </c>
      <c r="C2165" s="1039" t="s">
        <v>38</v>
      </c>
      <c r="D2165" s="865" t="s">
        <v>1810</v>
      </c>
      <c r="E2165" s="945">
        <v>0</v>
      </c>
      <c r="F2165" s="806" t="s">
        <v>27</v>
      </c>
      <c r="G2165" s="809" t="s">
        <v>266</v>
      </c>
      <c r="H2165" s="980">
        <v>500000</v>
      </c>
      <c r="I2165" s="980">
        <v>2400000</v>
      </c>
      <c r="J2165" s="980">
        <v>500000</v>
      </c>
      <c r="K2165" s="900">
        <f t="shared" si="156"/>
        <v>2400000</v>
      </c>
      <c r="L2165" s="980"/>
      <c r="M2165" s="980">
        <v>2400000</v>
      </c>
      <c r="N2165" s="980"/>
      <c r="O2165" s="811"/>
    </row>
    <row r="2166" spans="1:15" x14ac:dyDescent="0.25">
      <c r="A2166" s="836" t="s">
        <v>264</v>
      </c>
      <c r="B2166" s="806" t="s">
        <v>183</v>
      </c>
      <c r="C2166" s="1039" t="s">
        <v>184</v>
      </c>
      <c r="D2166" s="865" t="s">
        <v>1810</v>
      </c>
      <c r="E2166" s="945">
        <v>0</v>
      </c>
      <c r="F2166" s="806" t="s">
        <v>27</v>
      </c>
      <c r="G2166" s="809" t="s">
        <v>266</v>
      </c>
      <c r="H2166" s="980">
        <v>500000</v>
      </c>
      <c r="I2166" s="980">
        <v>2000000</v>
      </c>
      <c r="J2166" s="980">
        <v>500000</v>
      </c>
      <c r="K2166" s="900">
        <f t="shared" si="156"/>
        <v>2000000</v>
      </c>
      <c r="L2166" s="980"/>
      <c r="M2166" s="980">
        <v>2000000</v>
      </c>
      <c r="N2166" s="980"/>
      <c r="O2166" s="811"/>
    </row>
    <row r="2167" spans="1:15" x14ac:dyDescent="0.25">
      <c r="A2167" s="836" t="s">
        <v>264</v>
      </c>
      <c r="B2167" s="817"/>
      <c r="C2167" s="968" t="s">
        <v>312</v>
      </c>
      <c r="D2167" s="819"/>
      <c r="E2167" s="820"/>
      <c r="F2167" s="817"/>
      <c r="G2167" s="895"/>
      <c r="H2167" s="969">
        <f>SUM(H2152:H2166)</f>
        <v>10500000</v>
      </c>
      <c r="I2167" s="969">
        <f>SUM(I2152:I2166)</f>
        <v>62488000</v>
      </c>
      <c r="J2167" s="969">
        <f>SUM(J2152:J2166)</f>
        <v>10500000</v>
      </c>
      <c r="K2167" s="969">
        <f>SUM(K2152:K2166)</f>
        <v>52488000</v>
      </c>
      <c r="L2167" s="821"/>
      <c r="M2167" s="821">
        <f>SUM(M2152:M2166)</f>
        <v>52488000</v>
      </c>
      <c r="N2167" s="821"/>
      <c r="O2167" s="822"/>
    </row>
    <row r="2168" spans="1:15" x14ac:dyDescent="0.25">
      <c r="C2168" s="970"/>
      <c r="D2168" s="824"/>
      <c r="E2168" s="825"/>
      <c r="F2168" s="823"/>
      <c r="G2168" s="896"/>
      <c r="H2168" s="901"/>
      <c r="I2168" s="901"/>
      <c r="J2168" s="901"/>
      <c r="K2168" s="901"/>
      <c r="L2168" s="826"/>
      <c r="M2168" s="826"/>
      <c r="N2168" s="826"/>
      <c r="O2168" s="827"/>
    </row>
    <row r="2169" spans="1:15" x14ac:dyDescent="0.25">
      <c r="C2169" s="970"/>
      <c r="D2169" s="824"/>
      <c r="E2169" s="825"/>
      <c r="F2169" s="823"/>
      <c r="G2169" s="896"/>
      <c r="H2169" s="901"/>
      <c r="I2169" s="901"/>
      <c r="J2169" s="901"/>
      <c r="K2169" s="901"/>
      <c r="L2169" s="826"/>
      <c r="M2169" s="826"/>
      <c r="N2169" s="826"/>
      <c r="O2169" s="827"/>
    </row>
    <row r="2170" spans="1:15" x14ac:dyDescent="0.25">
      <c r="B2170" s="1127" t="s">
        <v>1397</v>
      </c>
      <c r="C2170" s="1127"/>
      <c r="D2170" s="1127"/>
      <c r="E2170" s="1127"/>
      <c r="F2170" s="1127"/>
      <c r="G2170" s="1127"/>
      <c r="H2170" s="1127"/>
      <c r="I2170" s="1127"/>
      <c r="J2170" s="1127"/>
      <c r="K2170" s="1127"/>
      <c r="L2170" s="1127"/>
      <c r="M2170" s="1127"/>
      <c r="N2170" s="1127"/>
      <c r="O2170" s="1127"/>
    </row>
    <row r="2171" spans="1:15" x14ac:dyDescent="0.25">
      <c r="B2171" s="854" t="s">
        <v>1628</v>
      </c>
      <c r="C2171" s="1041"/>
      <c r="D2171" s="855"/>
      <c r="E2171" s="855"/>
      <c r="F2171" s="855"/>
      <c r="G2171" s="855"/>
      <c r="H2171" s="856"/>
      <c r="I2171" s="856"/>
      <c r="J2171" s="856"/>
      <c r="K2171" s="856"/>
      <c r="L2171" s="856"/>
      <c r="M2171" s="856"/>
      <c r="N2171" s="856"/>
      <c r="O2171" s="857"/>
    </row>
    <row r="2172" spans="1:15" s="800" customFormat="1" ht="45" x14ac:dyDescent="0.25">
      <c r="B2172" s="1122" t="s">
        <v>971</v>
      </c>
      <c r="C2172" s="1085" t="s">
        <v>939</v>
      </c>
      <c r="D2172" s="1085" t="s">
        <v>1025</v>
      </c>
      <c r="E2172" s="1124" t="s">
        <v>1026</v>
      </c>
      <c r="F2172" s="1085" t="s">
        <v>1027</v>
      </c>
      <c r="G2172" s="1120" t="s">
        <v>1028</v>
      </c>
      <c r="H2172" s="801" t="s">
        <v>1868</v>
      </c>
      <c r="I2172" s="802" t="s">
        <v>1839</v>
      </c>
      <c r="J2172" s="801" t="s">
        <v>1868</v>
      </c>
      <c r="K2172" s="1128" t="s">
        <v>1957</v>
      </c>
      <c r="L2172" s="1128" t="s">
        <v>1956</v>
      </c>
      <c r="M2172" s="802" t="s">
        <v>1905</v>
      </c>
      <c r="N2172" s="1128" t="s">
        <v>1825</v>
      </c>
      <c r="O2172" s="835" t="s">
        <v>1856</v>
      </c>
    </row>
    <row r="2173" spans="1:15" s="800" customFormat="1" x14ac:dyDescent="0.25">
      <c r="B2173" s="1123"/>
      <c r="C2173" s="1086"/>
      <c r="D2173" s="1086"/>
      <c r="E2173" s="1125"/>
      <c r="F2173" s="1086"/>
      <c r="G2173" s="1121"/>
      <c r="H2173" s="803"/>
      <c r="I2173" s="803" t="s">
        <v>940</v>
      </c>
      <c r="J2173" s="803"/>
      <c r="K2173" s="1129"/>
      <c r="L2173" s="1129"/>
      <c r="M2173" s="803" t="s">
        <v>940</v>
      </c>
      <c r="N2173" s="1129"/>
      <c r="O2173" s="804"/>
    </row>
    <row r="2174" spans="1:15" s="887" customFormat="1" x14ac:dyDescent="0.25">
      <c r="A2174" s="836" t="s">
        <v>264</v>
      </c>
      <c r="B2174" s="863" t="s">
        <v>253</v>
      </c>
      <c r="C2174" s="967" t="s">
        <v>238</v>
      </c>
      <c r="D2174" s="865" t="s">
        <v>1810</v>
      </c>
      <c r="E2174" s="883">
        <v>0</v>
      </c>
      <c r="F2174" s="863" t="s">
        <v>27</v>
      </c>
      <c r="G2174" s="866" t="s">
        <v>235</v>
      </c>
      <c r="H2174" s="900">
        <v>0</v>
      </c>
      <c r="I2174" s="900">
        <v>5000000</v>
      </c>
      <c r="J2174" s="900">
        <v>0</v>
      </c>
      <c r="K2174" s="900">
        <f t="shared" ref="K2174:K2180" si="157">M2174-L2174</f>
        <v>3000000</v>
      </c>
      <c r="L2174" s="900"/>
      <c r="M2174" s="900">
        <f t="shared" ref="M2174:M2180" si="158">I2174-(I2174*40/100)</f>
        <v>3000000</v>
      </c>
      <c r="N2174" s="900"/>
      <c r="O2174" s="868"/>
    </row>
    <row r="2175" spans="1:15" s="887" customFormat="1" x14ac:dyDescent="0.25">
      <c r="A2175" s="836" t="s">
        <v>264</v>
      </c>
      <c r="B2175" s="865" t="s">
        <v>212</v>
      </c>
      <c r="C2175" s="967" t="s">
        <v>676</v>
      </c>
      <c r="D2175" s="865" t="s">
        <v>1810</v>
      </c>
      <c r="E2175" s="883">
        <v>0</v>
      </c>
      <c r="F2175" s="863" t="s">
        <v>27</v>
      </c>
      <c r="G2175" s="866" t="s">
        <v>235</v>
      </c>
      <c r="H2175" s="900">
        <v>0</v>
      </c>
      <c r="I2175" s="900">
        <v>30000000</v>
      </c>
      <c r="J2175" s="900">
        <v>0</v>
      </c>
      <c r="K2175" s="900">
        <f t="shared" si="157"/>
        <v>18000000</v>
      </c>
      <c r="L2175" s="900"/>
      <c r="M2175" s="900">
        <f t="shared" si="158"/>
        <v>18000000</v>
      </c>
      <c r="N2175" s="900"/>
      <c r="O2175" s="868"/>
    </row>
    <row r="2176" spans="1:15" s="887" customFormat="1" x14ac:dyDescent="0.25">
      <c r="A2176" s="836" t="s">
        <v>264</v>
      </c>
      <c r="B2176" s="865" t="s">
        <v>483</v>
      </c>
      <c r="C2176" s="967" t="s">
        <v>1067</v>
      </c>
      <c r="D2176" s="865" t="s">
        <v>1810</v>
      </c>
      <c r="E2176" s="883">
        <v>0</v>
      </c>
      <c r="F2176" s="863" t="s">
        <v>27</v>
      </c>
      <c r="G2176" s="866" t="s">
        <v>235</v>
      </c>
      <c r="H2176" s="900">
        <v>0</v>
      </c>
      <c r="I2176" s="900">
        <v>5000000</v>
      </c>
      <c r="J2176" s="900">
        <v>0</v>
      </c>
      <c r="K2176" s="900">
        <f t="shared" si="157"/>
        <v>3000000</v>
      </c>
      <c r="L2176" s="900"/>
      <c r="M2176" s="900">
        <f t="shared" si="158"/>
        <v>3000000</v>
      </c>
      <c r="N2176" s="900"/>
      <c r="O2176" s="868"/>
    </row>
    <row r="2177" spans="1:15" s="887" customFormat="1" x14ac:dyDescent="0.25">
      <c r="A2177" s="836" t="s">
        <v>264</v>
      </c>
      <c r="B2177" s="865" t="s">
        <v>243</v>
      </c>
      <c r="C2177" s="967" t="s">
        <v>687</v>
      </c>
      <c r="D2177" s="865" t="s">
        <v>1810</v>
      </c>
      <c r="E2177" s="883">
        <v>0</v>
      </c>
      <c r="F2177" s="863" t="s">
        <v>27</v>
      </c>
      <c r="G2177" s="866" t="s">
        <v>235</v>
      </c>
      <c r="H2177" s="900">
        <v>0</v>
      </c>
      <c r="I2177" s="900">
        <v>10000000</v>
      </c>
      <c r="J2177" s="900">
        <v>0</v>
      </c>
      <c r="K2177" s="900">
        <f t="shared" si="157"/>
        <v>6000000</v>
      </c>
      <c r="L2177" s="900"/>
      <c r="M2177" s="900">
        <f t="shared" si="158"/>
        <v>6000000</v>
      </c>
      <c r="N2177" s="900"/>
      <c r="O2177" s="868"/>
    </row>
    <row r="2178" spans="1:15" s="887" customFormat="1" x14ac:dyDescent="0.25">
      <c r="A2178" s="836" t="s">
        <v>264</v>
      </c>
      <c r="B2178" s="865" t="s">
        <v>158</v>
      </c>
      <c r="C2178" s="967" t="s">
        <v>366</v>
      </c>
      <c r="D2178" s="865" t="s">
        <v>1810</v>
      </c>
      <c r="E2178" s="883">
        <v>0</v>
      </c>
      <c r="F2178" s="863" t="s">
        <v>27</v>
      </c>
      <c r="G2178" s="866" t="s">
        <v>235</v>
      </c>
      <c r="H2178" s="900">
        <v>0</v>
      </c>
      <c r="I2178" s="900">
        <v>3000000</v>
      </c>
      <c r="J2178" s="900">
        <v>0</v>
      </c>
      <c r="K2178" s="900">
        <f t="shared" si="157"/>
        <v>1800000</v>
      </c>
      <c r="L2178" s="900"/>
      <c r="M2178" s="900">
        <f t="shared" si="158"/>
        <v>1800000</v>
      </c>
      <c r="N2178" s="900"/>
      <c r="O2178" s="868"/>
    </row>
    <row r="2179" spans="1:15" s="887" customFormat="1" x14ac:dyDescent="0.25">
      <c r="A2179" s="836" t="s">
        <v>264</v>
      </c>
      <c r="B2179" s="865" t="s">
        <v>453</v>
      </c>
      <c r="C2179" s="967" t="s">
        <v>678</v>
      </c>
      <c r="D2179" s="865" t="s">
        <v>1810</v>
      </c>
      <c r="E2179" s="883">
        <v>0</v>
      </c>
      <c r="F2179" s="863" t="s">
        <v>27</v>
      </c>
      <c r="G2179" s="866" t="s">
        <v>235</v>
      </c>
      <c r="H2179" s="900">
        <v>0</v>
      </c>
      <c r="I2179" s="900">
        <v>5000000</v>
      </c>
      <c r="J2179" s="900">
        <v>0</v>
      </c>
      <c r="K2179" s="900">
        <f t="shared" si="157"/>
        <v>3000000</v>
      </c>
      <c r="L2179" s="900"/>
      <c r="M2179" s="900">
        <f t="shared" si="158"/>
        <v>3000000</v>
      </c>
      <c r="N2179" s="900"/>
      <c r="O2179" s="868"/>
    </row>
    <row r="2180" spans="1:15" s="887" customFormat="1" x14ac:dyDescent="0.25">
      <c r="A2180" s="836" t="s">
        <v>264</v>
      </c>
      <c r="B2180" s="865" t="s">
        <v>474</v>
      </c>
      <c r="C2180" s="967" t="s">
        <v>164</v>
      </c>
      <c r="D2180" s="865" t="s">
        <v>1810</v>
      </c>
      <c r="E2180" s="883">
        <v>0</v>
      </c>
      <c r="F2180" s="863" t="s">
        <v>27</v>
      </c>
      <c r="G2180" s="866" t="s">
        <v>235</v>
      </c>
      <c r="H2180" s="900">
        <v>0</v>
      </c>
      <c r="I2180" s="900">
        <v>2000000</v>
      </c>
      <c r="J2180" s="900">
        <v>0</v>
      </c>
      <c r="K2180" s="900">
        <f t="shared" si="157"/>
        <v>1200000</v>
      </c>
      <c r="L2180" s="900"/>
      <c r="M2180" s="900">
        <f t="shared" si="158"/>
        <v>1200000</v>
      </c>
      <c r="N2180" s="900"/>
      <c r="O2180" s="868"/>
    </row>
    <row r="2181" spans="1:15" s="887" customFormat="1" x14ac:dyDescent="0.25">
      <c r="A2181" s="836" t="s">
        <v>264</v>
      </c>
      <c r="B2181" s="869"/>
      <c r="C2181" s="1042" t="s">
        <v>26</v>
      </c>
      <c r="D2181" s="869"/>
      <c r="E2181" s="870"/>
      <c r="F2181" s="869"/>
      <c r="G2181" s="871"/>
      <c r="H2181" s="965">
        <f>SUM(H2174:H2180)</f>
        <v>0</v>
      </c>
      <c r="I2181" s="965">
        <f>SUM(I2174:I2180)</f>
        <v>60000000</v>
      </c>
      <c r="J2181" s="965">
        <f>SUM(J2174:J2180)</f>
        <v>0</v>
      </c>
      <c r="K2181" s="965">
        <f>SUM(K2174:K2180)</f>
        <v>36000000</v>
      </c>
      <c r="L2181" s="872"/>
      <c r="M2181" s="872">
        <f>SUM(M2174:M2180)</f>
        <v>36000000</v>
      </c>
      <c r="N2181" s="872"/>
      <c r="O2181" s="884"/>
    </row>
    <row r="2182" spans="1:15" s="887" customFormat="1" x14ac:dyDescent="0.25">
      <c r="A2182" s="836"/>
      <c r="B2182" s="875"/>
      <c r="C2182" s="1043"/>
      <c r="D2182" s="875"/>
      <c r="E2182" s="877"/>
      <c r="F2182" s="875"/>
      <c r="G2182" s="878"/>
      <c r="H2182" s="894"/>
      <c r="I2182" s="894"/>
      <c r="J2182" s="894"/>
      <c r="K2182" s="894"/>
      <c r="L2182" s="879"/>
      <c r="M2182" s="879"/>
      <c r="N2182" s="879"/>
      <c r="O2182" s="880"/>
    </row>
    <row r="2183" spans="1:15" s="887" customFormat="1" x14ac:dyDescent="0.25">
      <c r="A2183" s="836"/>
      <c r="B2183" s="875"/>
      <c r="C2183" s="1043"/>
      <c r="D2183" s="875"/>
      <c r="E2183" s="877"/>
      <c r="F2183" s="875"/>
      <c r="G2183" s="878"/>
      <c r="H2183" s="894"/>
      <c r="I2183" s="894"/>
      <c r="J2183" s="894"/>
      <c r="K2183" s="894"/>
      <c r="L2183" s="879"/>
      <c r="M2183" s="879"/>
      <c r="N2183" s="879"/>
      <c r="O2183" s="880"/>
    </row>
    <row r="2184" spans="1:15" x14ac:dyDescent="0.25">
      <c r="B2184" s="1127" t="s">
        <v>1396</v>
      </c>
      <c r="C2184" s="1127"/>
      <c r="D2184" s="1127"/>
      <c r="E2184" s="1127"/>
      <c r="F2184" s="1127"/>
      <c r="G2184" s="1127"/>
      <c r="H2184" s="1127"/>
      <c r="I2184" s="1127"/>
      <c r="J2184" s="1127"/>
      <c r="K2184" s="1127"/>
      <c r="L2184" s="1127"/>
      <c r="M2184" s="1127"/>
      <c r="N2184" s="1127"/>
      <c r="O2184" s="1127"/>
    </row>
    <row r="2185" spans="1:15" x14ac:dyDescent="0.25">
      <c r="B2185" s="854" t="s">
        <v>1629</v>
      </c>
      <c r="C2185" s="1041"/>
      <c r="D2185" s="855"/>
      <c r="E2185" s="855"/>
      <c r="F2185" s="855"/>
      <c r="G2185" s="855"/>
      <c r="H2185" s="856"/>
      <c r="I2185" s="856"/>
      <c r="J2185" s="856"/>
      <c r="K2185" s="856"/>
      <c r="L2185" s="856"/>
      <c r="M2185" s="856"/>
      <c r="N2185" s="856"/>
      <c r="O2185" s="857"/>
    </row>
    <row r="2186" spans="1:15" s="800" customFormat="1" ht="45" x14ac:dyDescent="0.25">
      <c r="B2186" s="1122" t="s">
        <v>971</v>
      </c>
      <c r="C2186" s="1085" t="s">
        <v>939</v>
      </c>
      <c r="D2186" s="1085" t="s">
        <v>1025</v>
      </c>
      <c r="E2186" s="1124" t="s">
        <v>1026</v>
      </c>
      <c r="F2186" s="1085" t="s">
        <v>1027</v>
      </c>
      <c r="G2186" s="1120" t="s">
        <v>1028</v>
      </c>
      <c r="H2186" s="801" t="s">
        <v>1868</v>
      </c>
      <c r="I2186" s="802" t="s">
        <v>1839</v>
      </c>
      <c r="J2186" s="801" t="s">
        <v>1868</v>
      </c>
      <c r="K2186" s="1128" t="s">
        <v>1957</v>
      </c>
      <c r="L2186" s="1128" t="s">
        <v>1956</v>
      </c>
      <c r="M2186" s="802" t="s">
        <v>1905</v>
      </c>
      <c r="N2186" s="1128" t="s">
        <v>1825</v>
      </c>
      <c r="O2186" s="835" t="s">
        <v>1856</v>
      </c>
    </row>
    <row r="2187" spans="1:15" s="800" customFormat="1" x14ac:dyDescent="0.25">
      <c r="B2187" s="1123"/>
      <c r="C2187" s="1086"/>
      <c r="D2187" s="1086"/>
      <c r="E2187" s="1125"/>
      <c r="F2187" s="1086"/>
      <c r="G2187" s="1121"/>
      <c r="H2187" s="803"/>
      <c r="I2187" s="803" t="s">
        <v>940</v>
      </c>
      <c r="J2187" s="803"/>
      <c r="K2187" s="1129"/>
      <c r="L2187" s="1129"/>
      <c r="M2187" s="803" t="s">
        <v>940</v>
      </c>
      <c r="N2187" s="1129"/>
      <c r="O2187" s="804"/>
    </row>
    <row r="2188" spans="1:15" x14ac:dyDescent="0.25">
      <c r="A2188" s="836" t="s">
        <v>262</v>
      </c>
      <c r="B2188" s="806" t="s">
        <v>24</v>
      </c>
      <c r="C2188" s="966" t="s">
        <v>290</v>
      </c>
      <c r="D2188" s="807" t="s">
        <v>1</v>
      </c>
      <c r="E2188" s="945">
        <v>0</v>
      </c>
      <c r="F2188" s="806" t="s">
        <v>27</v>
      </c>
      <c r="G2188" s="809" t="s">
        <v>266</v>
      </c>
      <c r="H2188" s="981">
        <v>2006143</v>
      </c>
      <c r="I2188" s="981">
        <v>25000000</v>
      </c>
      <c r="J2188" s="981">
        <v>2006143</v>
      </c>
      <c r="K2188" s="1015">
        <f t="shared" ref="K2188:K2197" si="159">M2188-L2188</f>
        <v>10000000</v>
      </c>
      <c r="L2188" s="810"/>
      <c r="M2188" s="810">
        <v>10000000</v>
      </c>
      <c r="N2188" s="810"/>
      <c r="O2188" s="885"/>
    </row>
    <row r="2189" spans="1:15" x14ac:dyDescent="0.25">
      <c r="A2189" s="836" t="s">
        <v>262</v>
      </c>
      <c r="B2189" s="809" t="s">
        <v>25</v>
      </c>
      <c r="C2189" s="1039" t="s">
        <v>59</v>
      </c>
      <c r="D2189" s="865" t="s">
        <v>1810</v>
      </c>
      <c r="E2189" s="945">
        <v>0</v>
      </c>
      <c r="F2189" s="806" t="s">
        <v>27</v>
      </c>
      <c r="G2189" s="809" t="s">
        <v>266</v>
      </c>
      <c r="H2189" s="980"/>
      <c r="I2189" s="980">
        <v>200000</v>
      </c>
      <c r="J2189" s="980"/>
      <c r="K2189" s="900">
        <f t="shared" si="159"/>
        <v>200000</v>
      </c>
      <c r="L2189" s="815"/>
      <c r="M2189" s="815">
        <v>200000</v>
      </c>
      <c r="N2189" s="815"/>
      <c r="O2189" s="811"/>
    </row>
    <row r="2190" spans="1:15" x14ac:dyDescent="0.25">
      <c r="A2190" s="836" t="s">
        <v>262</v>
      </c>
      <c r="B2190" s="806" t="s">
        <v>2</v>
      </c>
      <c r="C2190" s="1039" t="s">
        <v>60</v>
      </c>
      <c r="D2190" s="865" t="s">
        <v>1810</v>
      </c>
      <c r="E2190" s="945">
        <v>0</v>
      </c>
      <c r="F2190" s="806" t="s">
        <v>27</v>
      </c>
      <c r="G2190" s="809" t="s">
        <v>266</v>
      </c>
      <c r="H2190" s="980"/>
      <c r="I2190" s="980">
        <v>300000</v>
      </c>
      <c r="J2190" s="980"/>
      <c r="K2190" s="900">
        <f t="shared" si="159"/>
        <v>300000</v>
      </c>
      <c r="L2190" s="815"/>
      <c r="M2190" s="815">
        <v>300000</v>
      </c>
      <c r="N2190" s="815"/>
      <c r="O2190" s="811"/>
    </row>
    <row r="2191" spans="1:15" x14ac:dyDescent="0.25">
      <c r="A2191" s="836" t="s">
        <v>262</v>
      </c>
      <c r="B2191" s="806" t="s">
        <v>3</v>
      </c>
      <c r="C2191" s="1039" t="s">
        <v>4</v>
      </c>
      <c r="D2191" s="865" t="s">
        <v>1810</v>
      </c>
      <c r="E2191" s="945">
        <v>0</v>
      </c>
      <c r="F2191" s="806" t="s">
        <v>27</v>
      </c>
      <c r="G2191" s="809" t="s">
        <v>266</v>
      </c>
      <c r="H2191" s="980"/>
      <c r="I2191" s="980">
        <v>100000</v>
      </c>
      <c r="J2191" s="980"/>
      <c r="K2191" s="900">
        <f t="shared" si="159"/>
        <v>100000</v>
      </c>
      <c r="L2191" s="815"/>
      <c r="M2191" s="815">
        <v>100000</v>
      </c>
      <c r="N2191" s="815"/>
      <c r="O2191" s="811"/>
    </row>
    <row r="2192" spans="1:15" x14ac:dyDescent="0.25">
      <c r="A2192" s="836" t="s">
        <v>262</v>
      </c>
      <c r="B2192" s="806" t="s">
        <v>136</v>
      </c>
      <c r="C2192" s="1039" t="s">
        <v>137</v>
      </c>
      <c r="D2192" s="865" t="s">
        <v>1810</v>
      </c>
      <c r="E2192" s="945">
        <v>0</v>
      </c>
      <c r="F2192" s="806" t="s">
        <v>27</v>
      </c>
      <c r="G2192" s="809" t="s">
        <v>266</v>
      </c>
      <c r="H2192" s="980">
        <v>8000000</v>
      </c>
      <c r="I2192" s="980">
        <v>10000000</v>
      </c>
      <c r="J2192" s="980">
        <v>8000000</v>
      </c>
      <c r="K2192" s="900">
        <f t="shared" si="159"/>
        <v>10000000</v>
      </c>
      <c r="L2192" s="980"/>
      <c r="M2192" s="980">
        <v>10000000</v>
      </c>
      <c r="N2192" s="980"/>
      <c r="O2192" s="811"/>
    </row>
    <row r="2193" spans="1:15" x14ac:dyDescent="0.25">
      <c r="A2193" s="836" t="s">
        <v>262</v>
      </c>
      <c r="B2193" s="806" t="s">
        <v>32</v>
      </c>
      <c r="C2193" s="1039" t="s">
        <v>33</v>
      </c>
      <c r="D2193" s="865" t="s">
        <v>1810</v>
      </c>
      <c r="E2193" s="945">
        <v>0</v>
      </c>
      <c r="F2193" s="806" t="s">
        <v>27</v>
      </c>
      <c r="G2193" s="809" t="s">
        <v>266</v>
      </c>
      <c r="H2193" s="980"/>
      <c r="I2193" s="980">
        <v>100000</v>
      </c>
      <c r="J2193" s="980"/>
      <c r="K2193" s="900">
        <f t="shared" si="159"/>
        <v>100000</v>
      </c>
      <c r="L2193" s="815"/>
      <c r="M2193" s="815">
        <v>100000</v>
      </c>
      <c r="N2193" s="815"/>
      <c r="O2193" s="811"/>
    </row>
    <row r="2194" spans="1:15" x14ac:dyDescent="0.25">
      <c r="A2194" s="836" t="s">
        <v>262</v>
      </c>
      <c r="B2194" s="806" t="s">
        <v>13</v>
      </c>
      <c r="C2194" s="1039" t="s">
        <v>14</v>
      </c>
      <c r="D2194" s="865" t="s">
        <v>1810</v>
      </c>
      <c r="E2194" s="945">
        <v>0</v>
      </c>
      <c r="F2194" s="806" t="s">
        <v>27</v>
      </c>
      <c r="G2194" s="809" t="s">
        <v>266</v>
      </c>
      <c r="H2194" s="980">
        <v>4000000</v>
      </c>
      <c r="I2194" s="980">
        <v>5800000</v>
      </c>
      <c r="J2194" s="980">
        <v>4000000</v>
      </c>
      <c r="K2194" s="900">
        <f t="shared" si="159"/>
        <v>5400000</v>
      </c>
      <c r="L2194" s="815"/>
      <c r="M2194" s="815">
        <v>5400000</v>
      </c>
      <c r="N2194" s="815"/>
      <c r="O2194" s="811"/>
    </row>
    <row r="2195" spans="1:15" x14ac:dyDescent="0.25">
      <c r="A2195" s="836" t="s">
        <v>262</v>
      </c>
      <c r="B2195" s="806" t="s">
        <v>15</v>
      </c>
      <c r="C2195" s="1039" t="s">
        <v>436</v>
      </c>
      <c r="D2195" s="865" t="s">
        <v>1810</v>
      </c>
      <c r="E2195" s="945">
        <v>0</v>
      </c>
      <c r="F2195" s="806" t="s">
        <v>27</v>
      </c>
      <c r="G2195" s="809" t="s">
        <v>266</v>
      </c>
      <c r="H2195" s="980"/>
      <c r="I2195" s="980">
        <v>100000</v>
      </c>
      <c r="J2195" s="980"/>
      <c r="K2195" s="900">
        <f t="shared" si="159"/>
        <v>100000</v>
      </c>
      <c r="L2195" s="815"/>
      <c r="M2195" s="815">
        <v>100000</v>
      </c>
      <c r="N2195" s="815"/>
      <c r="O2195" s="811"/>
    </row>
    <row r="2196" spans="1:15" x14ac:dyDescent="0.25">
      <c r="A2196" s="836" t="s">
        <v>262</v>
      </c>
      <c r="B2196" s="806" t="s">
        <v>19</v>
      </c>
      <c r="C2196" s="1039" t="s">
        <v>20</v>
      </c>
      <c r="D2196" s="865" t="s">
        <v>1810</v>
      </c>
      <c r="E2196" s="945">
        <v>0</v>
      </c>
      <c r="F2196" s="806" t="s">
        <v>27</v>
      </c>
      <c r="G2196" s="809" t="s">
        <v>266</v>
      </c>
      <c r="H2196" s="980"/>
      <c r="I2196" s="980">
        <v>20000</v>
      </c>
      <c r="J2196" s="980"/>
      <c r="K2196" s="900">
        <f t="shared" si="159"/>
        <v>20000</v>
      </c>
      <c r="L2196" s="815"/>
      <c r="M2196" s="815">
        <v>20000</v>
      </c>
      <c r="N2196" s="815"/>
      <c r="O2196" s="811"/>
    </row>
    <row r="2197" spans="1:15" x14ac:dyDescent="0.25">
      <c r="A2197" s="836" t="s">
        <v>262</v>
      </c>
      <c r="B2197" s="806" t="s">
        <v>37</v>
      </c>
      <c r="C2197" s="1039" t="s">
        <v>38</v>
      </c>
      <c r="D2197" s="865" t="s">
        <v>1810</v>
      </c>
      <c r="E2197" s="945">
        <v>0</v>
      </c>
      <c r="F2197" s="806" t="s">
        <v>27</v>
      </c>
      <c r="G2197" s="809" t="s">
        <v>266</v>
      </c>
      <c r="H2197" s="980"/>
      <c r="I2197" s="980">
        <v>80000</v>
      </c>
      <c r="J2197" s="980"/>
      <c r="K2197" s="900">
        <f t="shared" si="159"/>
        <v>80000</v>
      </c>
      <c r="L2197" s="815"/>
      <c r="M2197" s="815">
        <v>80000</v>
      </c>
      <c r="N2197" s="815"/>
      <c r="O2197" s="811"/>
    </row>
    <row r="2198" spans="1:15" x14ac:dyDescent="0.25">
      <c r="A2198" s="836" t="s">
        <v>262</v>
      </c>
      <c r="B2198" s="817"/>
      <c r="C2198" s="968" t="s">
        <v>312</v>
      </c>
      <c r="D2198" s="819"/>
      <c r="E2198" s="820"/>
      <c r="F2198" s="817"/>
      <c r="G2198" s="895"/>
      <c r="H2198" s="969">
        <f>SUM(H2189:H2197)</f>
        <v>12000000</v>
      </c>
      <c r="I2198" s="969">
        <f>SUM(I2189:I2197)</f>
        <v>16700000</v>
      </c>
      <c r="J2198" s="969">
        <f>SUM(J2189:J2197)</f>
        <v>12000000</v>
      </c>
      <c r="K2198" s="969">
        <f>SUM(K2189:K2197)</f>
        <v>16300000</v>
      </c>
      <c r="L2198" s="821"/>
      <c r="M2198" s="821">
        <f>SUM(M2189:M2197)</f>
        <v>16300000</v>
      </c>
      <c r="N2198" s="821"/>
      <c r="O2198" s="822"/>
    </row>
    <row r="2199" spans="1:15" x14ac:dyDescent="0.25">
      <c r="C2199" s="970"/>
      <c r="D2199" s="824"/>
      <c r="E2199" s="825"/>
      <c r="F2199" s="823"/>
      <c r="G2199" s="896"/>
      <c r="H2199" s="901"/>
      <c r="I2199" s="901"/>
      <c r="J2199" s="901"/>
      <c r="K2199" s="901"/>
      <c r="L2199" s="826"/>
      <c r="M2199" s="826"/>
      <c r="N2199" s="826"/>
      <c r="O2199" s="827"/>
    </row>
    <row r="2200" spans="1:15" x14ac:dyDescent="0.25">
      <c r="C2200" s="970"/>
      <c r="D2200" s="824"/>
      <c r="E2200" s="825"/>
      <c r="F2200" s="823"/>
      <c r="G2200" s="896"/>
      <c r="H2200" s="901"/>
      <c r="I2200" s="901"/>
      <c r="J2200" s="901"/>
      <c r="K2200" s="901"/>
      <c r="L2200" s="826"/>
      <c r="M2200" s="826"/>
      <c r="N2200" s="826"/>
      <c r="O2200" s="827"/>
    </row>
    <row r="2201" spans="1:15" x14ac:dyDescent="0.25">
      <c r="B2201" s="1127" t="s">
        <v>1397</v>
      </c>
      <c r="C2201" s="1127"/>
      <c r="D2201" s="1127"/>
      <c r="E2201" s="1127"/>
      <c r="F2201" s="1127"/>
      <c r="G2201" s="1127"/>
      <c r="H2201" s="1127"/>
      <c r="I2201" s="1127"/>
      <c r="J2201" s="1127"/>
      <c r="K2201" s="1127"/>
      <c r="L2201" s="1127"/>
      <c r="M2201" s="1127"/>
      <c r="N2201" s="1127"/>
      <c r="O2201" s="1127"/>
    </row>
    <row r="2202" spans="1:15" x14ac:dyDescent="0.25">
      <c r="B2202" s="854" t="s">
        <v>1629</v>
      </c>
      <c r="C2202" s="1041"/>
      <c r="D2202" s="855"/>
      <c r="E2202" s="855"/>
      <c r="F2202" s="855"/>
      <c r="G2202" s="855"/>
      <c r="H2202" s="856"/>
      <c r="I2202" s="856"/>
      <c r="J2202" s="856"/>
      <c r="K2202" s="856"/>
      <c r="L2202" s="856"/>
      <c r="M2202" s="856"/>
      <c r="N2202" s="856"/>
      <c r="O2202" s="857"/>
    </row>
    <row r="2203" spans="1:15" s="800" customFormat="1" ht="45" x14ac:dyDescent="0.25">
      <c r="B2203" s="1122" t="s">
        <v>971</v>
      </c>
      <c r="C2203" s="1085" t="s">
        <v>939</v>
      </c>
      <c r="D2203" s="1085" t="s">
        <v>1025</v>
      </c>
      <c r="E2203" s="1124" t="s">
        <v>1026</v>
      </c>
      <c r="F2203" s="1085" t="s">
        <v>1027</v>
      </c>
      <c r="G2203" s="1120" t="s">
        <v>1028</v>
      </c>
      <c r="H2203" s="801" t="s">
        <v>1868</v>
      </c>
      <c r="I2203" s="802" t="s">
        <v>1839</v>
      </c>
      <c r="J2203" s="801" t="s">
        <v>1868</v>
      </c>
      <c r="K2203" s="1128" t="s">
        <v>1957</v>
      </c>
      <c r="L2203" s="1128" t="s">
        <v>1956</v>
      </c>
      <c r="M2203" s="802" t="s">
        <v>1905</v>
      </c>
      <c r="N2203" s="1128" t="s">
        <v>1825</v>
      </c>
      <c r="O2203" s="835" t="s">
        <v>1856</v>
      </c>
    </row>
    <row r="2204" spans="1:15" s="800" customFormat="1" x14ac:dyDescent="0.25">
      <c r="B2204" s="1123"/>
      <c r="C2204" s="1086"/>
      <c r="D2204" s="1086"/>
      <c r="E2204" s="1125"/>
      <c r="F2204" s="1086"/>
      <c r="G2204" s="1121"/>
      <c r="H2204" s="803"/>
      <c r="I2204" s="803" t="s">
        <v>940</v>
      </c>
      <c r="J2204" s="803"/>
      <c r="K2204" s="1129"/>
      <c r="L2204" s="1129"/>
      <c r="M2204" s="803" t="s">
        <v>940</v>
      </c>
      <c r="N2204" s="1129"/>
      <c r="O2204" s="804"/>
    </row>
    <row r="2205" spans="1:15" s="887" customFormat="1" x14ac:dyDescent="0.25">
      <c r="A2205" s="836" t="s">
        <v>262</v>
      </c>
      <c r="B2205" s="865" t="s">
        <v>470</v>
      </c>
      <c r="C2205" s="967" t="s">
        <v>1066</v>
      </c>
      <c r="D2205" s="865" t="s">
        <v>1810</v>
      </c>
      <c r="E2205" s="883">
        <v>0</v>
      </c>
      <c r="F2205" s="806" t="s">
        <v>27</v>
      </c>
      <c r="G2205" s="866" t="s">
        <v>235</v>
      </c>
      <c r="H2205" s="900">
        <v>0</v>
      </c>
      <c r="I2205" s="900">
        <v>9000000</v>
      </c>
      <c r="J2205" s="900">
        <v>0</v>
      </c>
      <c r="K2205" s="900">
        <f>M2205-L2205</f>
        <v>5000000</v>
      </c>
      <c r="L2205" s="867"/>
      <c r="M2205" s="867">
        <v>5000000</v>
      </c>
      <c r="N2205" s="867"/>
      <c r="O2205" s="868"/>
    </row>
    <row r="2206" spans="1:15" s="887" customFormat="1" x14ac:dyDescent="0.25">
      <c r="A2206" s="836" t="s">
        <v>262</v>
      </c>
      <c r="B2206" s="863" t="s">
        <v>206</v>
      </c>
      <c r="C2206" s="967" t="s">
        <v>1863</v>
      </c>
      <c r="D2206" s="865" t="s">
        <v>1810</v>
      </c>
      <c r="E2206" s="883">
        <v>0</v>
      </c>
      <c r="F2206" s="806" t="s">
        <v>27</v>
      </c>
      <c r="G2206" s="866" t="s">
        <v>235</v>
      </c>
      <c r="H2206" s="900">
        <v>0</v>
      </c>
      <c r="I2206" s="900">
        <v>500000</v>
      </c>
      <c r="J2206" s="900">
        <v>0</v>
      </c>
      <c r="K2206" s="900">
        <f t="shared" ref="K2206:K2207" si="160">M2206-L2206</f>
        <v>0</v>
      </c>
      <c r="L2206" s="867"/>
      <c r="M2206" s="867">
        <v>0</v>
      </c>
      <c r="N2206" s="867"/>
      <c r="O2206" s="868"/>
    </row>
    <row r="2207" spans="1:15" s="887" customFormat="1" x14ac:dyDescent="0.25">
      <c r="A2207" s="836" t="s">
        <v>262</v>
      </c>
      <c r="B2207" s="863" t="s">
        <v>207</v>
      </c>
      <c r="C2207" s="967" t="s">
        <v>220</v>
      </c>
      <c r="D2207" s="865" t="s">
        <v>1810</v>
      </c>
      <c r="E2207" s="883">
        <v>0</v>
      </c>
      <c r="F2207" s="806" t="s">
        <v>27</v>
      </c>
      <c r="G2207" s="866" t="s">
        <v>235</v>
      </c>
      <c r="H2207" s="900">
        <v>0</v>
      </c>
      <c r="I2207" s="900">
        <v>500000</v>
      </c>
      <c r="J2207" s="900">
        <v>0</v>
      </c>
      <c r="K2207" s="900">
        <f t="shared" si="160"/>
        <v>0</v>
      </c>
      <c r="L2207" s="867"/>
      <c r="M2207" s="867">
        <v>0</v>
      </c>
      <c r="N2207" s="867"/>
      <c r="O2207" s="868"/>
    </row>
    <row r="2208" spans="1:15" s="887" customFormat="1" x14ac:dyDescent="0.25">
      <c r="A2208" s="836" t="s">
        <v>262</v>
      </c>
      <c r="B2208" s="869"/>
      <c r="C2208" s="1042" t="s">
        <v>26</v>
      </c>
      <c r="D2208" s="869"/>
      <c r="E2208" s="870"/>
      <c r="F2208" s="869"/>
      <c r="G2208" s="871"/>
      <c r="H2208" s="965">
        <f>SUM(H2205:H2207)</f>
        <v>0</v>
      </c>
      <c r="I2208" s="965">
        <f>SUM(I2205:I2207)</f>
        <v>10000000</v>
      </c>
      <c r="J2208" s="965">
        <f>SUM(J2205:J2207)</f>
        <v>0</v>
      </c>
      <c r="K2208" s="965">
        <f>SUM(K2205:K2207)</f>
        <v>5000000</v>
      </c>
      <c r="L2208" s="872"/>
      <c r="M2208" s="872">
        <f>SUM(M2205:M2207)</f>
        <v>5000000</v>
      </c>
      <c r="N2208" s="872"/>
      <c r="O2208" s="884"/>
    </row>
    <row r="2209" spans="1:15" s="887" customFormat="1" x14ac:dyDescent="0.25">
      <c r="B2209" s="875"/>
      <c r="C2209" s="1043"/>
      <c r="D2209" s="875"/>
      <c r="E2209" s="877"/>
      <c r="F2209" s="875"/>
      <c r="G2209" s="878"/>
      <c r="H2209" s="902"/>
      <c r="I2209" s="902"/>
      <c r="J2209" s="902"/>
      <c r="K2209" s="902"/>
      <c r="L2209" s="879"/>
      <c r="M2209" s="879"/>
      <c r="N2209" s="879"/>
      <c r="O2209" s="880"/>
    </row>
    <row r="2210" spans="1:15" s="887" customFormat="1" x14ac:dyDescent="0.25">
      <c r="B2210" s="875"/>
      <c r="C2210" s="1043"/>
      <c r="D2210" s="875"/>
      <c r="E2210" s="877"/>
      <c r="F2210" s="875"/>
      <c r="G2210" s="878"/>
      <c r="H2210" s="902"/>
      <c r="I2210" s="902"/>
      <c r="J2210" s="902"/>
      <c r="K2210" s="902"/>
      <c r="L2210" s="879"/>
      <c r="M2210" s="879"/>
      <c r="N2210" s="879"/>
      <c r="O2210" s="880"/>
    </row>
    <row r="2211" spans="1:15" x14ac:dyDescent="0.25">
      <c r="B2211" s="1127" t="s">
        <v>1396</v>
      </c>
      <c r="C2211" s="1127"/>
      <c r="D2211" s="1127"/>
      <c r="E2211" s="1127"/>
      <c r="F2211" s="1127"/>
      <c r="G2211" s="1127"/>
      <c r="H2211" s="1127"/>
      <c r="I2211" s="1127"/>
      <c r="J2211" s="1127"/>
      <c r="K2211" s="1127"/>
      <c r="L2211" s="1127"/>
      <c r="M2211" s="1127"/>
      <c r="N2211" s="1127"/>
      <c r="O2211" s="1127"/>
    </row>
    <row r="2212" spans="1:15" x14ac:dyDescent="0.25">
      <c r="B2212" s="854" t="s">
        <v>1630</v>
      </c>
      <c r="C2212" s="1041"/>
      <c r="D2212" s="855"/>
      <c r="E2212" s="855"/>
      <c r="F2212" s="855"/>
      <c r="G2212" s="855"/>
      <c r="H2212" s="856"/>
      <c r="I2212" s="856"/>
      <c r="J2212" s="856"/>
      <c r="K2212" s="856"/>
      <c r="L2212" s="856"/>
      <c r="M2212" s="856"/>
      <c r="N2212" s="856"/>
      <c r="O2212" s="857"/>
    </row>
    <row r="2213" spans="1:15" s="800" customFormat="1" ht="45" x14ac:dyDescent="0.25">
      <c r="B2213" s="1122" t="s">
        <v>971</v>
      </c>
      <c r="C2213" s="1085" t="s">
        <v>939</v>
      </c>
      <c r="D2213" s="1085" t="s">
        <v>1025</v>
      </c>
      <c r="E2213" s="1124" t="s">
        <v>1026</v>
      </c>
      <c r="F2213" s="1085" t="s">
        <v>1027</v>
      </c>
      <c r="G2213" s="1120" t="s">
        <v>1028</v>
      </c>
      <c r="H2213" s="801" t="s">
        <v>1868</v>
      </c>
      <c r="I2213" s="802" t="s">
        <v>1839</v>
      </c>
      <c r="J2213" s="801" t="s">
        <v>1868</v>
      </c>
      <c r="K2213" s="1128" t="s">
        <v>1957</v>
      </c>
      <c r="L2213" s="1128" t="s">
        <v>1956</v>
      </c>
      <c r="M2213" s="802" t="s">
        <v>1905</v>
      </c>
      <c r="N2213" s="1128" t="s">
        <v>1825</v>
      </c>
      <c r="O2213" s="835" t="s">
        <v>1856</v>
      </c>
    </row>
    <row r="2214" spans="1:15" s="800" customFormat="1" x14ac:dyDescent="0.25">
      <c r="B2214" s="1123"/>
      <c r="C2214" s="1086"/>
      <c r="D2214" s="1086"/>
      <c r="E2214" s="1125"/>
      <c r="F2214" s="1086"/>
      <c r="G2214" s="1121"/>
      <c r="H2214" s="803"/>
      <c r="I2214" s="803" t="s">
        <v>940</v>
      </c>
      <c r="J2214" s="803"/>
      <c r="K2214" s="1129"/>
      <c r="L2214" s="1129"/>
      <c r="M2214" s="803" t="s">
        <v>940</v>
      </c>
      <c r="N2214" s="1129"/>
      <c r="O2214" s="804"/>
    </row>
    <row r="2215" spans="1:15" x14ac:dyDescent="0.25">
      <c r="A2215" s="836" t="s">
        <v>1813</v>
      </c>
      <c r="B2215" s="809" t="s">
        <v>25</v>
      </c>
      <c r="C2215" s="1039" t="s">
        <v>59</v>
      </c>
      <c r="D2215" s="865" t="s">
        <v>1810</v>
      </c>
      <c r="E2215" s="945">
        <v>0</v>
      </c>
      <c r="F2215" s="806" t="s">
        <v>27</v>
      </c>
      <c r="G2215" s="809" t="s">
        <v>266</v>
      </c>
      <c r="H2215" s="980"/>
      <c r="I2215" s="980">
        <v>175000</v>
      </c>
      <c r="J2215" s="980"/>
      <c r="K2215" s="900">
        <f t="shared" ref="K2215:K2221" si="161">M2215-L2215</f>
        <v>175000</v>
      </c>
      <c r="L2215" s="815"/>
      <c r="M2215" s="815">
        <v>175000</v>
      </c>
      <c r="N2215" s="815"/>
      <c r="O2215" s="811"/>
    </row>
    <row r="2216" spans="1:15" x14ac:dyDescent="0.25">
      <c r="A2216" s="836" t="s">
        <v>1813</v>
      </c>
      <c r="B2216" s="806" t="s">
        <v>2</v>
      </c>
      <c r="C2216" s="1039" t="s">
        <v>60</v>
      </c>
      <c r="D2216" s="865" t="s">
        <v>1810</v>
      </c>
      <c r="E2216" s="945">
        <v>0</v>
      </c>
      <c r="F2216" s="806" t="s">
        <v>27</v>
      </c>
      <c r="G2216" s="809" t="s">
        <v>266</v>
      </c>
      <c r="H2216" s="980"/>
      <c r="I2216" s="980">
        <v>405000</v>
      </c>
      <c r="J2216" s="980"/>
      <c r="K2216" s="900">
        <f t="shared" si="161"/>
        <v>205000</v>
      </c>
      <c r="L2216" s="815"/>
      <c r="M2216" s="815">
        <v>205000</v>
      </c>
      <c r="N2216" s="815"/>
      <c r="O2216" s="811"/>
    </row>
    <row r="2217" spans="1:15" x14ac:dyDescent="0.25">
      <c r="A2217" s="836" t="s">
        <v>1813</v>
      </c>
      <c r="B2217" s="806" t="s">
        <v>3</v>
      </c>
      <c r="C2217" s="1039" t="s">
        <v>4</v>
      </c>
      <c r="D2217" s="865" t="s">
        <v>1810</v>
      </c>
      <c r="E2217" s="945">
        <v>0</v>
      </c>
      <c r="F2217" s="806" t="s">
        <v>27</v>
      </c>
      <c r="G2217" s="809" t="s">
        <v>266</v>
      </c>
      <c r="H2217" s="980"/>
      <c r="I2217" s="980">
        <v>210000</v>
      </c>
      <c r="J2217" s="980"/>
      <c r="K2217" s="900">
        <f t="shared" si="161"/>
        <v>110000</v>
      </c>
      <c r="L2217" s="815"/>
      <c r="M2217" s="815">
        <v>110000</v>
      </c>
      <c r="N2217" s="815"/>
      <c r="O2217" s="811"/>
    </row>
    <row r="2218" spans="1:15" x14ac:dyDescent="0.25">
      <c r="A2218" s="836" t="s">
        <v>1813</v>
      </c>
      <c r="B2218" s="806" t="s">
        <v>32</v>
      </c>
      <c r="C2218" s="1039" t="s">
        <v>440</v>
      </c>
      <c r="D2218" s="865" t="s">
        <v>1810</v>
      </c>
      <c r="E2218" s="945">
        <v>0</v>
      </c>
      <c r="F2218" s="806" t="s">
        <v>27</v>
      </c>
      <c r="G2218" s="809" t="s">
        <v>266</v>
      </c>
      <c r="H2218" s="980"/>
      <c r="I2218" s="980">
        <v>100000</v>
      </c>
      <c r="J2218" s="980"/>
      <c r="K2218" s="900">
        <f t="shared" si="161"/>
        <v>100000</v>
      </c>
      <c r="L2218" s="815"/>
      <c r="M2218" s="815">
        <v>100000</v>
      </c>
      <c r="N2218" s="815"/>
      <c r="O2218" s="811"/>
    </row>
    <row r="2219" spans="1:15" x14ac:dyDescent="0.25">
      <c r="A2219" s="836" t="s">
        <v>1813</v>
      </c>
      <c r="B2219" s="806" t="s">
        <v>15</v>
      </c>
      <c r="C2219" s="1039" t="s">
        <v>436</v>
      </c>
      <c r="D2219" s="865" t="s">
        <v>1810</v>
      </c>
      <c r="E2219" s="945">
        <v>0</v>
      </c>
      <c r="F2219" s="806" t="s">
        <v>27</v>
      </c>
      <c r="G2219" s="809" t="s">
        <v>266</v>
      </c>
      <c r="H2219" s="980"/>
      <c r="I2219" s="980">
        <v>300000</v>
      </c>
      <c r="J2219" s="980"/>
      <c r="K2219" s="900">
        <f t="shared" si="161"/>
        <v>100000</v>
      </c>
      <c r="L2219" s="815"/>
      <c r="M2219" s="815">
        <v>100000</v>
      </c>
      <c r="N2219" s="815"/>
      <c r="O2219" s="811"/>
    </row>
    <row r="2220" spans="1:15" x14ac:dyDescent="0.25">
      <c r="A2220" s="836" t="s">
        <v>1813</v>
      </c>
      <c r="B2220" s="806" t="s">
        <v>19</v>
      </c>
      <c r="C2220" s="1039" t="s">
        <v>20</v>
      </c>
      <c r="D2220" s="865" t="s">
        <v>1810</v>
      </c>
      <c r="E2220" s="945">
        <v>0</v>
      </c>
      <c r="F2220" s="806" t="s">
        <v>27</v>
      </c>
      <c r="G2220" s="809" t="s">
        <v>266</v>
      </c>
      <c r="H2220" s="980"/>
      <c r="I2220" s="980">
        <v>10000</v>
      </c>
      <c r="J2220" s="980"/>
      <c r="K2220" s="900">
        <f t="shared" si="161"/>
        <v>10000</v>
      </c>
      <c r="L2220" s="815"/>
      <c r="M2220" s="815">
        <v>10000</v>
      </c>
      <c r="N2220" s="815"/>
      <c r="O2220" s="811"/>
    </row>
    <row r="2221" spans="1:15" x14ac:dyDescent="0.25">
      <c r="A2221" s="836" t="s">
        <v>1813</v>
      </c>
      <c r="B2221" s="838"/>
      <c r="C2221" s="968" t="s">
        <v>312</v>
      </c>
      <c r="D2221" s="839"/>
      <c r="E2221" s="840"/>
      <c r="F2221" s="838"/>
      <c r="G2221" s="895"/>
      <c r="H2221" s="969">
        <v>350000</v>
      </c>
      <c r="I2221" s="969">
        <f>SUM(I2215:I2220)</f>
        <v>1200000</v>
      </c>
      <c r="J2221" s="969">
        <v>350000</v>
      </c>
      <c r="K2221" s="957">
        <f t="shared" si="161"/>
        <v>700000</v>
      </c>
      <c r="L2221" s="821"/>
      <c r="M2221" s="821">
        <f>SUM(M2215:M2220)</f>
        <v>700000</v>
      </c>
      <c r="N2221" s="821"/>
      <c r="O2221" s="822"/>
    </row>
    <row r="2222" spans="1:15" s="887" customFormat="1" x14ac:dyDescent="0.25">
      <c r="B2222" s="875"/>
      <c r="C2222" s="1043"/>
      <c r="D2222" s="875"/>
      <c r="E2222" s="877"/>
      <c r="F2222" s="875"/>
      <c r="G2222" s="878"/>
      <c r="H2222" s="902"/>
      <c r="I2222" s="902"/>
      <c r="J2222" s="902"/>
      <c r="K2222" s="902"/>
      <c r="L2222" s="879"/>
      <c r="M2222" s="879"/>
      <c r="N2222" s="879"/>
      <c r="O2222" s="880"/>
    </row>
    <row r="2223" spans="1:15" s="887" customFormat="1" x14ac:dyDescent="0.25">
      <c r="B2223" s="875"/>
      <c r="C2223" s="1043"/>
      <c r="D2223" s="875"/>
      <c r="E2223" s="877"/>
      <c r="F2223" s="875"/>
      <c r="G2223" s="878"/>
      <c r="H2223" s="902"/>
      <c r="I2223" s="902"/>
      <c r="J2223" s="902"/>
      <c r="K2223" s="902"/>
      <c r="L2223" s="879"/>
      <c r="M2223" s="879"/>
      <c r="N2223" s="879"/>
      <c r="O2223" s="880"/>
    </row>
    <row r="2224" spans="1:15" x14ac:dyDescent="0.25">
      <c r="B2224" s="1127" t="s">
        <v>1396</v>
      </c>
      <c r="C2224" s="1127"/>
      <c r="D2224" s="1127"/>
      <c r="E2224" s="1127"/>
      <c r="F2224" s="1127"/>
      <c r="G2224" s="1127"/>
      <c r="H2224" s="1127"/>
      <c r="I2224" s="1127"/>
      <c r="J2224" s="1127"/>
      <c r="K2224" s="1127"/>
      <c r="L2224" s="1127"/>
      <c r="M2224" s="1127"/>
      <c r="N2224" s="1127"/>
      <c r="O2224" s="1127"/>
    </row>
    <row r="2225" spans="1:15" x14ac:dyDescent="0.25">
      <c r="B2225" s="854" t="s">
        <v>1631</v>
      </c>
      <c r="C2225" s="1041"/>
      <c r="D2225" s="855"/>
      <c r="E2225" s="855"/>
      <c r="F2225" s="855"/>
      <c r="G2225" s="855"/>
      <c r="H2225" s="856"/>
      <c r="I2225" s="856"/>
      <c r="J2225" s="856"/>
      <c r="K2225" s="856"/>
      <c r="L2225" s="856"/>
      <c r="M2225" s="856"/>
      <c r="N2225" s="856"/>
      <c r="O2225" s="857"/>
    </row>
    <row r="2226" spans="1:15" s="800" customFormat="1" ht="45" x14ac:dyDescent="0.25">
      <c r="B2226" s="1122" t="s">
        <v>971</v>
      </c>
      <c r="C2226" s="1085" t="s">
        <v>939</v>
      </c>
      <c r="D2226" s="1085" t="s">
        <v>1025</v>
      </c>
      <c r="E2226" s="1124" t="s">
        <v>1026</v>
      </c>
      <c r="F2226" s="1085" t="s">
        <v>1027</v>
      </c>
      <c r="G2226" s="1120" t="s">
        <v>1028</v>
      </c>
      <c r="H2226" s="801" t="s">
        <v>1868</v>
      </c>
      <c r="I2226" s="802" t="s">
        <v>1839</v>
      </c>
      <c r="J2226" s="801" t="s">
        <v>1868</v>
      </c>
      <c r="K2226" s="1128" t="s">
        <v>1957</v>
      </c>
      <c r="L2226" s="1128" t="s">
        <v>1956</v>
      </c>
      <c r="M2226" s="802" t="s">
        <v>1905</v>
      </c>
      <c r="N2226" s="1128" t="s">
        <v>1825</v>
      </c>
      <c r="O2226" s="835" t="s">
        <v>1856</v>
      </c>
    </row>
    <row r="2227" spans="1:15" s="800" customFormat="1" x14ac:dyDescent="0.25">
      <c r="B2227" s="1123"/>
      <c r="C2227" s="1086"/>
      <c r="D2227" s="1086"/>
      <c r="E2227" s="1125"/>
      <c r="F2227" s="1086"/>
      <c r="G2227" s="1121"/>
      <c r="H2227" s="803"/>
      <c r="I2227" s="803" t="s">
        <v>940</v>
      </c>
      <c r="J2227" s="803"/>
      <c r="K2227" s="1129"/>
      <c r="L2227" s="1129"/>
      <c r="M2227" s="803" t="s">
        <v>940</v>
      </c>
      <c r="N2227" s="1129"/>
      <c r="O2227" s="804"/>
    </row>
    <row r="2228" spans="1:15" x14ac:dyDescent="0.25">
      <c r="A2228" s="836" t="s">
        <v>1814</v>
      </c>
      <c r="B2228" s="809" t="s">
        <v>25</v>
      </c>
      <c r="C2228" s="1039" t="s">
        <v>59</v>
      </c>
      <c r="D2228" s="865" t="s">
        <v>1810</v>
      </c>
      <c r="E2228" s="945">
        <v>0</v>
      </c>
      <c r="F2228" s="806" t="s">
        <v>27</v>
      </c>
      <c r="G2228" s="809" t="s">
        <v>266</v>
      </c>
      <c r="H2228" s="980"/>
      <c r="I2228" s="980">
        <v>475000</v>
      </c>
      <c r="J2228" s="980"/>
      <c r="K2228" s="900">
        <f>M2228-L2228</f>
        <v>175000</v>
      </c>
      <c r="L2228" s="815"/>
      <c r="M2228" s="815">
        <v>175000</v>
      </c>
      <c r="N2228" s="815"/>
      <c r="O2228" s="811"/>
    </row>
    <row r="2229" spans="1:15" x14ac:dyDescent="0.25">
      <c r="A2229" s="836" t="s">
        <v>1814</v>
      </c>
      <c r="B2229" s="806" t="s">
        <v>2</v>
      </c>
      <c r="C2229" s="1039" t="s">
        <v>60</v>
      </c>
      <c r="D2229" s="865" t="s">
        <v>1810</v>
      </c>
      <c r="E2229" s="945">
        <v>0</v>
      </c>
      <c r="F2229" s="806" t="s">
        <v>27</v>
      </c>
      <c r="G2229" s="809" t="s">
        <v>266</v>
      </c>
      <c r="H2229" s="980"/>
      <c r="I2229" s="980">
        <v>150000</v>
      </c>
      <c r="J2229" s="980"/>
      <c r="K2229" s="900">
        <f t="shared" ref="K2229:K2233" si="162">M2229-L2229</f>
        <v>150000</v>
      </c>
      <c r="L2229" s="815"/>
      <c r="M2229" s="815">
        <v>150000</v>
      </c>
      <c r="N2229" s="815"/>
      <c r="O2229" s="811"/>
    </row>
    <row r="2230" spans="1:15" x14ac:dyDescent="0.25">
      <c r="A2230" s="836" t="s">
        <v>1814</v>
      </c>
      <c r="B2230" s="806" t="s">
        <v>3</v>
      </c>
      <c r="C2230" s="1039" t="s">
        <v>4</v>
      </c>
      <c r="D2230" s="865" t="s">
        <v>1810</v>
      </c>
      <c r="E2230" s="945">
        <v>0</v>
      </c>
      <c r="F2230" s="806" t="s">
        <v>27</v>
      </c>
      <c r="G2230" s="809" t="s">
        <v>266</v>
      </c>
      <c r="H2230" s="980"/>
      <c r="I2230" s="980">
        <v>395000</v>
      </c>
      <c r="J2230" s="980"/>
      <c r="K2230" s="900">
        <f t="shared" si="162"/>
        <v>295000</v>
      </c>
      <c r="L2230" s="815"/>
      <c r="M2230" s="815">
        <v>295000</v>
      </c>
      <c r="N2230" s="815"/>
      <c r="O2230" s="811"/>
    </row>
    <row r="2231" spans="1:15" x14ac:dyDescent="0.25">
      <c r="A2231" s="836" t="s">
        <v>1814</v>
      </c>
      <c r="B2231" s="806" t="s">
        <v>32</v>
      </c>
      <c r="C2231" s="1039" t="s">
        <v>440</v>
      </c>
      <c r="D2231" s="865" t="s">
        <v>1810</v>
      </c>
      <c r="E2231" s="945">
        <v>0</v>
      </c>
      <c r="F2231" s="806" t="s">
        <v>27</v>
      </c>
      <c r="G2231" s="809" t="s">
        <v>266</v>
      </c>
      <c r="H2231" s="980"/>
      <c r="I2231" s="980">
        <v>180000</v>
      </c>
      <c r="J2231" s="980"/>
      <c r="K2231" s="900">
        <f t="shared" si="162"/>
        <v>130000</v>
      </c>
      <c r="L2231" s="815"/>
      <c r="M2231" s="815">
        <v>130000</v>
      </c>
      <c r="N2231" s="815"/>
      <c r="O2231" s="811"/>
    </row>
    <row r="2232" spans="1:15" x14ac:dyDescent="0.25">
      <c r="A2232" s="836" t="s">
        <v>1814</v>
      </c>
      <c r="B2232" s="806" t="s">
        <v>15</v>
      </c>
      <c r="C2232" s="1039" t="s">
        <v>436</v>
      </c>
      <c r="D2232" s="865" t="s">
        <v>1810</v>
      </c>
      <c r="E2232" s="945">
        <v>0</v>
      </c>
      <c r="F2232" s="806" t="s">
        <v>27</v>
      </c>
      <c r="G2232" s="809" t="s">
        <v>266</v>
      </c>
      <c r="H2232" s="980"/>
      <c r="I2232" s="980">
        <v>590000</v>
      </c>
      <c r="J2232" s="980"/>
      <c r="K2232" s="900">
        <f t="shared" si="162"/>
        <v>290000</v>
      </c>
      <c r="L2232" s="815"/>
      <c r="M2232" s="815">
        <v>290000</v>
      </c>
      <c r="N2232" s="815"/>
      <c r="O2232" s="811"/>
    </row>
    <row r="2233" spans="1:15" x14ac:dyDescent="0.25">
      <c r="A2233" s="836" t="s">
        <v>1814</v>
      </c>
      <c r="B2233" s="806" t="s">
        <v>19</v>
      </c>
      <c r="C2233" s="1039" t="s">
        <v>20</v>
      </c>
      <c r="D2233" s="865" t="s">
        <v>1810</v>
      </c>
      <c r="E2233" s="945">
        <v>0</v>
      </c>
      <c r="F2233" s="806" t="s">
        <v>27</v>
      </c>
      <c r="G2233" s="809" t="s">
        <v>266</v>
      </c>
      <c r="H2233" s="980"/>
      <c r="I2233" s="980">
        <v>10000</v>
      </c>
      <c r="J2233" s="980"/>
      <c r="K2233" s="900">
        <f t="shared" si="162"/>
        <v>10000</v>
      </c>
      <c r="L2233" s="815"/>
      <c r="M2233" s="815">
        <v>10000</v>
      </c>
      <c r="N2233" s="815"/>
      <c r="O2233" s="811"/>
    </row>
    <row r="2234" spans="1:15" x14ac:dyDescent="0.25">
      <c r="A2234" s="836" t="s">
        <v>1814</v>
      </c>
      <c r="B2234" s="838"/>
      <c r="C2234" s="968" t="s">
        <v>312</v>
      </c>
      <c r="D2234" s="839"/>
      <c r="E2234" s="840"/>
      <c r="F2234" s="838"/>
      <c r="G2234" s="895"/>
      <c r="H2234" s="969">
        <v>525000</v>
      </c>
      <c r="I2234" s="969">
        <f>SUM(I2228:I2233)</f>
        <v>1800000</v>
      </c>
      <c r="J2234" s="969">
        <v>525000</v>
      </c>
      <c r="K2234" s="969">
        <f>SUM(K2228:K2233)</f>
        <v>1050000</v>
      </c>
      <c r="L2234" s="821"/>
      <c r="M2234" s="821">
        <f>SUM(M2228:M2233)</f>
        <v>1050000</v>
      </c>
      <c r="N2234" s="821"/>
      <c r="O2234" s="822"/>
    </row>
    <row r="2235" spans="1:15" s="887" customFormat="1" x14ac:dyDescent="0.25">
      <c r="B2235" s="875"/>
      <c r="C2235" s="1043"/>
      <c r="D2235" s="875"/>
      <c r="E2235" s="877"/>
      <c r="F2235" s="875"/>
      <c r="G2235" s="878"/>
      <c r="H2235" s="902"/>
      <c r="I2235" s="902"/>
      <c r="J2235" s="902"/>
      <c r="K2235" s="902"/>
      <c r="L2235" s="879"/>
      <c r="M2235" s="879"/>
      <c r="N2235" s="879"/>
      <c r="O2235" s="880"/>
    </row>
    <row r="2236" spans="1:15" s="887" customFormat="1" x14ac:dyDescent="0.25">
      <c r="B2236" s="875"/>
      <c r="C2236" s="1043"/>
      <c r="D2236" s="875"/>
      <c r="E2236" s="877"/>
      <c r="F2236" s="875"/>
      <c r="G2236" s="878"/>
      <c r="H2236" s="902"/>
      <c r="I2236" s="902"/>
      <c r="J2236" s="902"/>
      <c r="K2236" s="902"/>
      <c r="L2236" s="879"/>
      <c r="M2236" s="879"/>
      <c r="N2236" s="879"/>
      <c r="O2236" s="880"/>
    </row>
    <row r="2237" spans="1:15" x14ac:dyDescent="0.25">
      <c r="B2237" s="1127" t="s">
        <v>1396</v>
      </c>
      <c r="C2237" s="1127"/>
      <c r="D2237" s="1127"/>
      <c r="E2237" s="1127"/>
      <c r="F2237" s="1127"/>
      <c r="G2237" s="1127"/>
      <c r="H2237" s="1127"/>
      <c r="I2237" s="1127"/>
      <c r="J2237" s="1127"/>
      <c r="K2237" s="1127"/>
      <c r="L2237" s="1127"/>
      <c r="M2237" s="1127"/>
      <c r="N2237" s="1127"/>
      <c r="O2237" s="1127"/>
    </row>
    <row r="2238" spans="1:15" x14ac:dyDescent="0.25">
      <c r="B2238" s="854" t="s">
        <v>1632</v>
      </c>
      <c r="C2238" s="1041"/>
      <c r="D2238" s="855"/>
      <c r="E2238" s="855"/>
      <c r="F2238" s="855"/>
      <c r="G2238" s="855"/>
      <c r="H2238" s="856"/>
      <c r="I2238" s="856"/>
      <c r="J2238" s="856"/>
      <c r="K2238" s="856"/>
      <c r="L2238" s="856"/>
      <c r="M2238" s="856"/>
      <c r="N2238" s="856"/>
      <c r="O2238" s="857"/>
    </row>
    <row r="2239" spans="1:15" s="800" customFormat="1" ht="45" x14ac:dyDescent="0.25">
      <c r="B2239" s="1122" t="s">
        <v>971</v>
      </c>
      <c r="C2239" s="1085" t="s">
        <v>939</v>
      </c>
      <c r="D2239" s="1085" t="s">
        <v>1025</v>
      </c>
      <c r="E2239" s="1124" t="s">
        <v>1026</v>
      </c>
      <c r="F2239" s="1085" t="s">
        <v>1027</v>
      </c>
      <c r="G2239" s="1120" t="s">
        <v>1028</v>
      </c>
      <c r="H2239" s="801" t="s">
        <v>1868</v>
      </c>
      <c r="I2239" s="802" t="s">
        <v>1839</v>
      </c>
      <c r="J2239" s="801" t="s">
        <v>1868</v>
      </c>
      <c r="K2239" s="1128" t="s">
        <v>1957</v>
      </c>
      <c r="L2239" s="1128" t="s">
        <v>1956</v>
      </c>
      <c r="M2239" s="802" t="s">
        <v>1905</v>
      </c>
      <c r="N2239" s="1128" t="s">
        <v>1825</v>
      </c>
      <c r="O2239" s="835" t="s">
        <v>1856</v>
      </c>
    </row>
    <row r="2240" spans="1:15" s="800" customFormat="1" x14ac:dyDescent="0.25">
      <c r="B2240" s="1123"/>
      <c r="C2240" s="1086"/>
      <c r="D2240" s="1086"/>
      <c r="E2240" s="1125"/>
      <c r="F2240" s="1086"/>
      <c r="G2240" s="1121"/>
      <c r="H2240" s="803"/>
      <c r="I2240" s="803" t="s">
        <v>940</v>
      </c>
      <c r="J2240" s="803"/>
      <c r="K2240" s="1129"/>
      <c r="L2240" s="1129"/>
      <c r="M2240" s="803" t="s">
        <v>940</v>
      </c>
      <c r="N2240" s="1129"/>
      <c r="O2240" s="804"/>
    </row>
    <row r="2241" spans="1:15" x14ac:dyDescent="0.25">
      <c r="A2241" s="836" t="s">
        <v>1815</v>
      </c>
      <c r="B2241" s="809" t="s">
        <v>25</v>
      </c>
      <c r="C2241" s="1039" t="s">
        <v>59</v>
      </c>
      <c r="D2241" s="865" t="s">
        <v>1810</v>
      </c>
      <c r="E2241" s="945">
        <v>0</v>
      </c>
      <c r="F2241" s="806" t="s">
        <v>27</v>
      </c>
      <c r="G2241" s="809" t="s">
        <v>266</v>
      </c>
      <c r="H2241" s="980"/>
      <c r="I2241" s="980">
        <v>245000</v>
      </c>
      <c r="J2241" s="980"/>
      <c r="K2241" s="900">
        <f t="shared" ref="K2241:K2244" si="163">M2241-L2241</f>
        <v>145000</v>
      </c>
      <c r="L2241" s="815"/>
      <c r="M2241" s="815">
        <v>145000</v>
      </c>
      <c r="N2241" s="815"/>
      <c r="O2241" s="811"/>
    </row>
    <row r="2242" spans="1:15" x14ac:dyDescent="0.25">
      <c r="A2242" s="836" t="s">
        <v>1815</v>
      </c>
      <c r="B2242" s="806" t="s">
        <v>3</v>
      </c>
      <c r="C2242" s="1039" t="s">
        <v>4</v>
      </c>
      <c r="D2242" s="865" t="s">
        <v>1810</v>
      </c>
      <c r="E2242" s="945">
        <v>0</v>
      </c>
      <c r="F2242" s="806" t="s">
        <v>27</v>
      </c>
      <c r="G2242" s="809" t="s">
        <v>266</v>
      </c>
      <c r="H2242" s="980"/>
      <c r="I2242" s="980">
        <v>50000</v>
      </c>
      <c r="J2242" s="980"/>
      <c r="K2242" s="900">
        <f t="shared" si="163"/>
        <v>50000</v>
      </c>
      <c r="L2242" s="815"/>
      <c r="M2242" s="815">
        <v>50000</v>
      </c>
      <c r="N2242" s="815"/>
      <c r="O2242" s="811"/>
    </row>
    <row r="2243" spans="1:15" s="816" customFormat="1" x14ac:dyDescent="0.25">
      <c r="A2243" s="836" t="s">
        <v>1815</v>
      </c>
      <c r="B2243" s="806" t="s">
        <v>32</v>
      </c>
      <c r="C2243" s="1039" t="s">
        <v>440</v>
      </c>
      <c r="D2243" s="865" t="s">
        <v>1810</v>
      </c>
      <c r="E2243" s="945">
        <v>0</v>
      </c>
      <c r="F2243" s="806" t="s">
        <v>27</v>
      </c>
      <c r="G2243" s="809" t="s">
        <v>266</v>
      </c>
      <c r="H2243" s="980"/>
      <c r="I2243" s="980">
        <v>75000</v>
      </c>
      <c r="J2243" s="980"/>
      <c r="K2243" s="900">
        <f t="shared" si="163"/>
        <v>75000</v>
      </c>
      <c r="L2243" s="815"/>
      <c r="M2243" s="815">
        <v>75000</v>
      </c>
      <c r="N2243" s="815"/>
      <c r="O2243" s="811"/>
    </row>
    <row r="2244" spans="1:15" x14ac:dyDescent="0.25">
      <c r="A2244" s="836" t="s">
        <v>1815</v>
      </c>
      <c r="B2244" s="806" t="s">
        <v>15</v>
      </c>
      <c r="C2244" s="1039" t="s">
        <v>436</v>
      </c>
      <c r="D2244" s="865" t="s">
        <v>1810</v>
      </c>
      <c r="E2244" s="945">
        <v>0</v>
      </c>
      <c r="F2244" s="806" t="s">
        <v>27</v>
      </c>
      <c r="G2244" s="809" t="s">
        <v>266</v>
      </c>
      <c r="H2244" s="980"/>
      <c r="I2244" s="980">
        <v>110000</v>
      </c>
      <c r="J2244" s="980"/>
      <c r="K2244" s="900">
        <f t="shared" si="163"/>
        <v>110000</v>
      </c>
      <c r="L2244" s="815"/>
      <c r="M2244" s="815">
        <v>110000</v>
      </c>
      <c r="N2244" s="815"/>
      <c r="O2244" s="811"/>
    </row>
    <row r="2245" spans="1:15" x14ac:dyDescent="0.25">
      <c r="A2245" s="836" t="s">
        <v>1815</v>
      </c>
      <c r="B2245" s="838"/>
      <c r="C2245" s="968" t="s">
        <v>312</v>
      </c>
      <c r="D2245" s="839"/>
      <c r="E2245" s="840"/>
      <c r="F2245" s="838"/>
      <c r="G2245" s="895"/>
      <c r="H2245" s="969">
        <v>70000</v>
      </c>
      <c r="I2245" s="969">
        <f>SUM(I2241:I2244)</f>
        <v>480000</v>
      </c>
      <c r="J2245" s="969">
        <v>70000</v>
      </c>
      <c r="K2245" s="969">
        <f>SUM(K2241:K2244)</f>
        <v>380000</v>
      </c>
      <c r="L2245" s="821"/>
      <c r="M2245" s="821">
        <f>SUM(M2241:M2244)</f>
        <v>380000</v>
      </c>
      <c r="N2245" s="821"/>
      <c r="O2245" s="822"/>
    </row>
    <row r="2246" spans="1:15" x14ac:dyDescent="0.25">
      <c r="A2246" s="836"/>
      <c r="C2246" s="970"/>
      <c r="G2246" s="896"/>
      <c r="H2246" s="906"/>
      <c r="I2246" s="906"/>
      <c r="J2246" s="906"/>
      <c r="K2246" s="906"/>
      <c r="L2246" s="826"/>
      <c r="M2246" s="826"/>
      <c r="N2246" s="826"/>
      <c r="O2246" s="827"/>
    </row>
    <row r="2247" spans="1:15" x14ac:dyDescent="0.25">
      <c r="A2247" s="836"/>
      <c r="C2247" s="970"/>
      <c r="G2247" s="896"/>
      <c r="H2247" s="906"/>
      <c r="I2247" s="906"/>
      <c r="J2247" s="906"/>
      <c r="K2247" s="906"/>
      <c r="L2247" s="826"/>
      <c r="M2247" s="826"/>
      <c r="N2247" s="826"/>
      <c r="O2247" s="827"/>
    </row>
    <row r="2248" spans="1:15" x14ac:dyDescent="0.25">
      <c r="B2248" s="1127" t="s">
        <v>1396</v>
      </c>
      <c r="C2248" s="1127"/>
      <c r="D2248" s="1127"/>
      <c r="E2248" s="1127"/>
      <c r="F2248" s="1127"/>
      <c r="G2248" s="1127"/>
      <c r="H2248" s="1127"/>
      <c r="I2248" s="1127"/>
      <c r="J2248" s="1127"/>
      <c r="K2248" s="1127"/>
      <c r="L2248" s="1127"/>
      <c r="M2248" s="1127"/>
      <c r="N2248" s="1127"/>
      <c r="O2248" s="1127"/>
    </row>
    <row r="2249" spans="1:15" x14ac:dyDescent="0.25">
      <c r="B2249" s="854" t="s">
        <v>1633</v>
      </c>
      <c r="C2249" s="1041"/>
      <c r="D2249" s="855"/>
      <c r="E2249" s="855"/>
      <c r="F2249" s="855"/>
      <c r="G2249" s="855"/>
      <c r="H2249" s="856"/>
      <c r="I2249" s="856"/>
      <c r="J2249" s="856"/>
      <c r="K2249" s="856"/>
      <c r="L2249" s="856"/>
      <c r="M2249" s="856"/>
      <c r="N2249" s="856"/>
      <c r="O2249" s="857"/>
    </row>
    <row r="2250" spans="1:15" s="800" customFormat="1" ht="45" x14ac:dyDescent="0.25">
      <c r="B2250" s="1122" t="s">
        <v>971</v>
      </c>
      <c r="C2250" s="1085" t="s">
        <v>939</v>
      </c>
      <c r="D2250" s="1085" t="s">
        <v>1025</v>
      </c>
      <c r="E2250" s="1124" t="s">
        <v>1026</v>
      </c>
      <c r="F2250" s="1085" t="s">
        <v>1027</v>
      </c>
      <c r="G2250" s="1120" t="s">
        <v>1028</v>
      </c>
      <c r="H2250" s="802" t="s">
        <v>1868</v>
      </c>
      <c r="I2250" s="802" t="s">
        <v>1839</v>
      </c>
      <c r="J2250" s="802" t="s">
        <v>1868</v>
      </c>
      <c r="K2250" s="1128" t="s">
        <v>1957</v>
      </c>
      <c r="L2250" s="1128" t="s">
        <v>1956</v>
      </c>
      <c r="M2250" s="802" t="s">
        <v>1905</v>
      </c>
      <c r="N2250" s="1128" t="s">
        <v>1825</v>
      </c>
      <c r="O2250" s="835" t="s">
        <v>1856</v>
      </c>
    </row>
    <row r="2251" spans="1:15" s="800" customFormat="1" x14ac:dyDescent="0.25">
      <c r="B2251" s="1123"/>
      <c r="C2251" s="1086"/>
      <c r="D2251" s="1086"/>
      <c r="E2251" s="1125"/>
      <c r="F2251" s="1086"/>
      <c r="G2251" s="1121"/>
      <c r="H2251" s="803"/>
      <c r="I2251" s="803" t="s">
        <v>940</v>
      </c>
      <c r="J2251" s="803"/>
      <c r="K2251" s="1129"/>
      <c r="L2251" s="1129"/>
      <c r="M2251" s="803" t="s">
        <v>940</v>
      </c>
      <c r="N2251" s="1129"/>
      <c r="O2251" s="804"/>
    </row>
    <row r="2252" spans="1:15" x14ac:dyDescent="0.25">
      <c r="A2252" s="836" t="s">
        <v>272</v>
      </c>
      <c r="B2252" s="806" t="s">
        <v>24</v>
      </c>
      <c r="C2252" s="966" t="s">
        <v>290</v>
      </c>
      <c r="D2252" s="807" t="s">
        <v>1</v>
      </c>
      <c r="E2252" s="945">
        <v>0</v>
      </c>
      <c r="F2252" s="806" t="s">
        <v>27</v>
      </c>
      <c r="G2252" s="809" t="s">
        <v>266</v>
      </c>
      <c r="H2252" s="981">
        <v>193444814</v>
      </c>
      <c r="I2252" s="981">
        <v>510128330</v>
      </c>
      <c r="J2252" s="981">
        <v>193444814</v>
      </c>
      <c r="K2252" s="1015">
        <f t="shared" ref="K2252:K2271" si="164">M2252-L2252</f>
        <v>510128330</v>
      </c>
      <c r="L2252" s="810"/>
      <c r="M2252" s="810">
        <v>510128330</v>
      </c>
      <c r="N2252" s="810"/>
      <c r="O2252" s="885"/>
    </row>
    <row r="2253" spans="1:15" x14ac:dyDescent="0.25">
      <c r="A2253" s="836" t="s">
        <v>272</v>
      </c>
      <c r="B2253" s="809" t="s">
        <v>25</v>
      </c>
      <c r="C2253" s="1039" t="s">
        <v>59</v>
      </c>
      <c r="D2253" s="865" t="s">
        <v>1810</v>
      </c>
      <c r="E2253" s="945">
        <v>0</v>
      </c>
      <c r="F2253" s="806" t="s">
        <v>27</v>
      </c>
      <c r="G2253" s="809" t="s">
        <v>266</v>
      </c>
      <c r="H2253" s="980"/>
      <c r="I2253" s="980">
        <v>5600000</v>
      </c>
      <c r="J2253" s="980"/>
      <c r="K2253" s="900">
        <f t="shared" si="164"/>
        <v>5600000</v>
      </c>
      <c r="L2253" s="980"/>
      <c r="M2253" s="980">
        <v>5600000</v>
      </c>
      <c r="N2253" s="980"/>
      <c r="O2253" s="811"/>
    </row>
    <row r="2254" spans="1:15" x14ac:dyDescent="0.25">
      <c r="A2254" s="836" t="s">
        <v>272</v>
      </c>
      <c r="B2254" s="806" t="s">
        <v>2</v>
      </c>
      <c r="C2254" s="1039" t="s">
        <v>60</v>
      </c>
      <c r="D2254" s="865" t="s">
        <v>1810</v>
      </c>
      <c r="E2254" s="945">
        <v>0</v>
      </c>
      <c r="F2254" s="806" t="s">
        <v>27</v>
      </c>
      <c r="G2254" s="809" t="s">
        <v>266</v>
      </c>
      <c r="H2254" s="980"/>
      <c r="I2254" s="980">
        <v>800000</v>
      </c>
      <c r="J2254" s="980"/>
      <c r="K2254" s="900">
        <f t="shared" si="164"/>
        <v>800000</v>
      </c>
      <c r="L2254" s="980"/>
      <c r="M2254" s="980">
        <v>800000</v>
      </c>
      <c r="N2254" s="980"/>
      <c r="O2254" s="811"/>
    </row>
    <row r="2255" spans="1:15" x14ac:dyDescent="0.25">
      <c r="A2255" s="836" t="s">
        <v>272</v>
      </c>
      <c r="B2255" s="806" t="s">
        <v>3</v>
      </c>
      <c r="C2255" s="1039" t="s">
        <v>4</v>
      </c>
      <c r="D2255" s="865" t="s">
        <v>1810</v>
      </c>
      <c r="E2255" s="945">
        <v>0</v>
      </c>
      <c r="F2255" s="806" t="s">
        <v>27</v>
      </c>
      <c r="G2255" s="809" t="s">
        <v>266</v>
      </c>
      <c r="H2255" s="980">
        <v>1000000</v>
      </c>
      <c r="I2255" s="980">
        <v>3600000</v>
      </c>
      <c r="J2255" s="980">
        <v>1000000</v>
      </c>
      <c r="K2255" s="900">
        <f t="shared" si="164"/>
        <v>3600000</v>
      </c>
      <c r="L2255" s="980"/>
      <c r="M2255" s="980">
        <v>3600000</v>
      </c>
      <c r="N2255" s="980"/>
      <c r="O2255" s="811"/>
    </row>
    <row r="2256" spans="1:15" x14ac:dyDescent="0.25">
      <c r="A2256" s="836" t="s">
        <v>272</v>
      </c>
      <c r="B2256" s="806" t="s">
        <v>97</v>
      </c>
      <c r="C2256" s="1039" t="s">
        <v>98</v>
      </c>
      <c r="D2256" s="865" t="s">
        <v>1810</v>
      </c>
      <c r="E2256" s="945">
        <v>0</v>
      </c>
      <c r="F2256" s="806" t="s">
        <v>27</v>
      </c>
      <c r="G2256" s="809" t="s">
        <v>266</v>
      </c>
      <c r="H2256" s="980"/>
      <c r="I2256" s="980">
        <v>600000</v>
      </c>
      <c r="J2256" s="980"/>
      <c r="K2256" s="900">
        <f t="shared" si="164"/>
        <v>600000</v>
      </c>
      <c r="L2256" s="980"/>
      <c r="M2256" s="980">
        <v>600000</v>
      </c>
      <c r="N2256" s="980"/>
      <c r="O2256" s="811"/>
    </row>
    <row r="2257" spans="1:15" x14ac:dyDescent="0.25">
      <c r="A2257" s="836" t="s">
        <v>272</v>
      </c>
      <c r="B2257" s="806" t="s">
        <v>52</v>
      </c>
      <c r="C2257" s="1039" t="s">
        <v>53</v>
      </c>
      <c r="D2257" s="865" t="s">
        <v>1810</v>
      </c>
      <c r="E2257" s="945">
        <v>0</v>
      </c>
      <c r="F2257" s="806" t="s">
        <v>27</v>
      </c>
      <c r="G2257" s="809" t="s">
        <v>266</v>
      </c>
      <c r="H2257" s="980"/>
      <c r="I2257" s="980">
        <v>2000000</v>
      </c>
      <c r="J2257" s="980"/>
      <c r="K2257" s="900">
        <f t="shared" si="164"/>
        <v>2000000</v>
      </c>
      <c r="L2257" s="980"/>
      <c r="M2257" s="980">
        <v>2000000</v>
      </c>
      <c r="N2257" s="980"/>
      <c r="O2257" s="811"/>
    </row>
    <row r="2258" spans="1:15" x14ac:dyDescent="0.25">
      <c r="A2258" s="836" t="s">
        <v>272</v>
      </c>
      <c r="B2258" s="806" t="s">
        <v>117</v>
      </c>
      <c r="C2258" s="1039" t="s">
        <v>118</v>
      </c>
      <c r="D2258" s="865" t="s">
        <v>1810</v>
      </c>
      <c r="E2258" s="945">
        <v>0</v>
      </c>
      <c r="F2258" s="806" t="s">
        <v>27</v>
      </c>
      <c r="G2258" s="809" t="s">
        <v>266</v>
      </c>
      <c r="H2258" s="980">
        <v>1000000</v>
      </c>
      <c r="I2258" s="980">
        <v>3000000</v>
      </c>
      <c r="J2258" s="980">
        <v>1000000</v>
      </c>
      <c r="K2258" s="900">
        <f t="shared" si="164"/>
        <v>3000000</v>
      </c>
      <c r="L2258" s="980"/>
      <c r="M2258" s="980">
        <v>3000000</v>
      </c>
      <c r="N2258" s="980"/>
      <c r="O2258" s="811"/>
    </row>
    <row r="2259" spans="1:15" x14ac:dyDescent="0.25">
      <c r="A2259" s="836" t="s">
        <v>272</v>
      </c>
      <c r="B2259" s="806" t="s">
        <v>5</v>
      </c>
      <c r="C2259" s="1039" t="s">
        <v>6</v>
      </c>
      <c r="D2259" s="865" t="s">
        <v>1810</v>
      </c>
      <c r="E2259" s="945">
        <v>0</v>
      </c>
      <c r="F2259" s="806" t="s">
        <v>27</v>
      </c>
      <c r="G2259" s="809" t="s">
        <v>266</v>
      </c>
      <c r="H2259" s="980">
        <v>20000000</v>
      </c>
      <c r="I2259" s="980">
        <v>30000000</v>
      </c>
      <c r="J2259" s="980">
        <v>20000000</v>
      </c>
      <c r="K2259" s="900">
        <f t="shared" si="164"/>
        <v>30000000</v>
      </c>
      <c r="L2259" s="980"/>
      <c r="M2259" s="980">
        <v>30000000</v>
      </c>
      <c r="N2259" s="980"/>
      <c r="O2259" s="811"/>
    </row>
    <row r="2260" spans="1:15" x14ac:dyDescent="0.25">
      <c r="A2260" s="836" t="s">
        <v>272</v>
      </c>
      <c r="B2260" s="806" t="s">
        <v>71</v>
      </c>
      <c r="C2260" s="1039" t="s">
        <v>72</v>
      </c>
      <c r="D2260" s="865" t="s">
        <v>1810</v>
      </c>
      <c r="E2260" s="945">
        <v>0</v>
      </c>
      <c r="F2260" s="806" t="s">
        <v>27</v>
      </c>
      <c r="G2260" s="809" t="s">
        <v>266</v>
      </c>
      <c r="H2260" s="980"/>
      <c r="I2260" s="980">
        <v>3000000</v>
      </c>
      <c r="J2260" s="980"/>
      <c r="K2260" s="900">
        <f t="shared" si="164"/>
        <v>3000000</v>
      </c>
      <c r="L2260" s="980"/>
      <c r="M2260" s="980">
        <v>3000000</v>
      </c>
      <c r="N2260" s="980"/>
      <c r="O2260" s="811"/>
    </row>
    <row r="2261" spans="1:15" x14ac:dyDescent="0.25">
      <c r="A2261" s="836" t="s">
        <v>272</v>
      </c>
      <c r="B2261" s="806" t="s">
        <v>32</v>
      </c>
      <c r="C2261" s="1039" t="s">
        <v>33</v>
      </c>
      <c r="D2261" s="865" t="s">
        <v>1810</v>
      </c>
      <c r="E2261" s="945">
        <v>0</v>
      </c>
      <c r="F2261" s="806" t="s">
        <v>27</v>
      </c>
      <c r="G2261" s="809" t="s">
        <v>266</v>
      </c>
      <c r="H2261" s="980">
        <v>500000</v>
      </c>
      <c r="I2261" s="980">
        <v>1200000</v>
      </c>
      <c r="J2261" s="980">
        <v>500000</v>
      </c>
      <c r="K2261" s="900">
        <f t="shared" si="164"/>
        <v>1200000</v>
      </c>
      <c r="L2261" s="980"/>
      <c r="M2261" s="980">
        <v>1200000</v>
      </c>
      <c r="N2261" s="980"/>
      <c r="O2261" s="811"/>
    </row>
    <row r="2262" spans="1:15" x14ac:dyDescent="0.25">
      <c r="A2262" s="836" t="s">
        <v>272</v>
      </c>
      <c r="B2262" s="806" t="s">
        <v>7</v>
      </c>
      <c r="C2262" s="1039" t="s">
        <v>8</v>
      </c>
      <c r="D2262" s="865" t="s">
        <v>1810</v>
      </c>
      <c r="E2262" s="945">
        <v>0</v>
      </c>
      <c r="F2262" s="806" t="s">
        <v>27</v>
      </c>
      <c r="G2262" s="809" t="s">
        <v>266</v>
      </c>
      <c r="H2262" s="980"/>
      <c r="I2262" s="980">
        <v>500000</v>
      </c>
      <c r="J2262" s="980"/>
      <c r="K2262" s="900">
        <f t="shared" si="164"/>
        <v>500000</v>
      </c>
      <c r="L2262" s="980"/>
      <c r="M2262" s="980">
        <v>500000</v>
      </c>
      <c r="N2262" s="980"/>
      <c r="O2262" s="811"/>
    </row>
    <row r="2263" spans="1:15" x14ac:dyDescent="0.25">
      <c r="A2263" s="836" t="s">
        <v>272</v>
      </c>
      <c r="B2263" s="806" t="s">
        <v>34</v>
      </c>
      <c r="C2263" s="1039" t="s">
        <v>761</v>
      </c>
      <c r="D2263" s="865" t="s">
        <v>1810</v>
      </c>
      <c r="E2263" s="945">
        <v>0</v>
      </c>
      <c r="F2263" s="806" t="s">
        <v>27</v>
      </c>
      <c r="G2263" s="809" t="s">
        <v>266</v>
      </c>
      <c r="H2263" s="980"/>
      <c r="I2263" s="980">
        <v>200000</v>
      </c>
      <c r="J2263" s="980"/>
      <c r="K2263" s="900">
        <f t="shared" si="164"/>
        <v>200000</v>
      </c>
      <c r="L2263" s="980"/>
      <c r="M2263" s="980">
        <v>200000</v>
      </c>
      <c r="N2263" s="980"/>
      <c r="O2263" s="811"/>
    </row>
    <row r="2264" spans="1:15" x14ac:dyDescent="0.25">
      <c r="A2264" s="836" t="s">
        <v>272</v>
      </c>
      <c r="B2264" s="806" t="s">
        <v>9</v>
      </c>
      <c r="C2264" s="1039" t="s">
        <v>10</v>
      </c>
      <c r="D2264" s="865" t="s">
        <v>1810</v>
      </c>
      <c r="E2264" s="945">
        <v>0</v>
      </c>
      <c r="F2264" s="806" t="s">
        <v>27</v>
      </c>
      <c r="G2264" s="809" t="s">
        <v>266</v>
      </c>
      <c r="H2264" s="980"/>
      <c r="I2264" s="980">
        <v>804000</v>
      </c>
      <c r="J2264" s="980"/>
      <c r="K2264" s="900">
        <f t="shared" si="164"/>
        <v>804000</v>
      </c>
      <c r="L2264" s="980"/>
      <c r="M2264" s="980">
        <v>804000</v>
      </c>
      <c r="N2264" s="980"/>
      <c r="O2264" s="811"/>
    </row>
    <row r="2265" spans="1:15" s="816" customFormat="1" x14ac:dyDescent="0.25">
      <c r="A2265" s="836" t="s">
        <v>272</v>
      </c>
      <c r="B2265" s="806" t="s">
        <v>11</v>
      </c>
      <c r="C2265" s="1039" t="s">
        <v>12</v>
      </c>
      <c r="D2265" s="865" t="s">
        <v>1810</v>
      </c>
      <c r="E2265" s="945">
        <v>0</v>
      </c>
      <c r="F2265" s="806" t="s">
        <v>27</v>
      </c>
      <c r="G2265" s="809" t="s">
        <v>266</v>
      </c>
      <c r="H2265" s="980">
        <v>11575000</v>
      </c>
      <c r="I2265" s="980">
        <v>150000000</v>
      </c>
      <c r="J2265" s="980">
        <v>11575000</v>
      </c>
      <c r="K2265" s="900">
        <f t="shared" si="164"/>
        <v>150000000</v>
      </c>
      <c r="L2265" s="980"/>
      <c r="M2265" s="980">
        <v>150000000</v>
      </c>
      <c r="N2265" s="980"/>
      <c r="O2265" s="811"/>
    </row>
    <row r="2266" spans="1:15" x14ac:dyDescent="0.25">
      <c r="A2266" s="836" t="s">
        <v>272</v>
      </c>
      <c r="B2266" s="806" t="s">
        <v>13</v>
      </c>
      <c r="C2266" s="1039" t="s">
        <v>14</v>
      </c>
      <c r="D2266" s="865" t="s">
        <v>1810</v>
      </c>
      <c r="E2266" s="945">
        <v>0</v>
      </c>
      <c r="F2266" s="806" t="s">
        <v>27</v>
      </c>
      <c r="G2266" s="809" t="s">
        <v>266</v>
      </c>
      <c r="H2266" s="980"/>
      <c r="I2266" s="980">
        <v>14000000</v>
      </c>
      <c r="J2266" s="980"/>
      <c r="K2266" s="900">
        <f t="shared" si="164"/>
        <v>14000000</v>
      </c>
      <c r="L2266" s="980"/>
      <c r="M2266" s="980">
        <v>14000000</v>
      </c>
      <c r="N2266" s="980"/>
      <c r="O2266" s="811"/>
    </row>
    <row r="2267" spans="1:15" x14ac:dyDescent="0.25">
      <c r="A2267" s="836" t="s">
        <v>272</v>
      </c>
      <c r="B2267" s="806" t="s">
        <v>17</v>
      </c>
      <c r="C2267" s="1039" t="s">
        <v>18</v>
      </c>
      <c r="D2267" s="865" t="s">
        <v>1810</v>
      </c>
      <c r="E2267" s="945">
        <v>0</v>
      </c>
      <c r="F2267" s="806" t="s">
        <v>27</v>
      </c>
      <c r="G2267" s="809" t="s">
        <v>266</v>
      </c>
      <c r="H2267" s="980"/>
      <c r="I2267" s="980">
        <v>600000</v>
      </c>
      <c r="J2267" s="980"/>
      <c r="K2267" s="900">
        <f t="shared" si="164"/>
        <v>600000</v>
      </c>
      <c r="L2267" s="980"/>
      <c r="M2267" s="980">
        <v>600000</v>
      </c>
      <c r="N2267" s="980"/>
      <c r="O2267" s="811"/>
    </row>
    <row r="2268" spans="1:15" x14ac:dyDescent="0.25">
      <c r="A2268" s="836" t="s">
        <v>272</v>
      </c>
      <c r="B2268" s="806" t="s">
        <v>47</v>
      </c>
      <c r="C2268" s="1039" t="s">
        <v>48</v>
      </c>
      <c r="D2268" s="865" t="s">
        <v>1810</v>
      </c>
      <c r="E2268" s="945">
        <v>0</v>
      </c>
      <c r="F2268" s="806" t="s">
        <v>27</v>
      </c>
      <c r="G2268" s="809" t="s">
        <v>266</v>
      </c>
      <c r="H2268" s="980">
        <v>1000000</v>
      </c>
      <c r="I2268" s="980">
        <v>3000000</v>
      </c>
      <c r="J2268" s="980">
        <v>1000000</v>
      </c>
      <c r="K2268" s="900">
        <f t="shared" si="164"/>
        <v>3000000</v>
      </c>
      <c r="L2268" s="980"/>
      <c r="M2268" s="980">
        <v>3000000</v>
      </c>
      <c r="N2268" s="980"/>
      <c r="O2268" s="811"/>
    </row>
    <row r="2269" spans="1:15" x14ac:dyDescent="0.25">
      <c r="A2269" s="836" t="s">
        <v>272</v>
      </c>
      <c r="B2269" s="806" t="s">
        <v>19</v>
      </c>
      <c r="C2269" s="1039" t="s">
        <v>20</v>
      </c>
      <c r="D2269" s="865" t="s">
        <v>1810</v>
      </c>
      <c r="E2269" s="945">
        <v>0</v>
      </c>
      <c r="F2269" s="806" t="s">
        <v>27</v>
      </c>
      <c r="G2269" s="809" t="s">
        <v>266</v>
      </c>
      <c r="H2269" s="980"/>
      <c r="I2269" s="980">
        <v>200000</v>
      </c>
      <c r="J2269" s="980"/>
      <c r="K2269" s="900">
        <f t="shared" si="164"/>
        <v>200000</v>
      </c>
      <c r="L2269" s="980"/>
      <c r="M2269" s="980">
        <v>200000</v>
      </c>
      <c r="N2269" s="980"/>
      <c r="O2269" s="811"/>
    </row>
    <row r="2270" spans="1:15" x14ac:dyDescent="0.25">
      <c r="A2270" s="836" t="s">
        <v>272</v>
      </c>
      <c r="B2270" s="806" t="s">
        <v>181</v>
      </c>
      <c r="C2270" s="1039" t="s">
        <v>182</v>
      </c>
      <c r="D2270" s="865" t="s">
        <v>1810</v>
      </c>
      <c r="E2270" s="945">
        <v>0</v>
      </c>
      <c r="F2270" s="806" t="s">
        <v>27</v>
      </c>
      <c r="G2270" s="809" t="s">
        <v>266</v>
      </c>
      <c r="H2270" s="980"/>
      <c r="I2270" s="980">
        <v>40000000</v>
      </c>
      <c r="J2270" s="980"/>
      <c r="K2270" s="900">
        <f t="shared" si="164"/>
        <v>40000000</v>
      </c>
      <c r="L2270" s="980"/>
      <c r="M2270" s="980">
        <v>40000000</v>
      </c>
      <c r="N2270" s="980"/>
      <c r="O2270" s="811"/>
    </row>
    <row r="2271" spans="1:15" x14ac:dyDescent="0.25">
      <c r="A2271" s="836" t="s">
        <v>272</v>
      </c>
      <c r="B2271" s="806" t="s">
        <v>37</v>
      </c>
      <c r="C2271" s="1039" t="s">
        <v>38</v>
      </c>
      <c r="D2271" s="865" t="s">
        <v>1810</v>
      </c>
      <c r="E2271" s="945">
        <v>0</v>
      </c>
      <c r="F2271" s="806" t="s">
        <v>27</v>
      </c>
      <c r="G2271" s="809" t="s">
        <v>266</v>
      </c>
      <c r="H2271" s="980"/>
      <c r="I2271" s="980">
        <v>1700000</v>
      </c>
      <c r="J2271" s="980"/>
      <c r="K2271" s="900">
        <f t="shared" si="164"/>
        <v>1700000</v>
      </c>
      <c r="L2271" s="980"/>
      <c r="M2271" s="980">
        <v>1700000</v>
      </c>
      <c r="N2271" s="980"/>
      <c r="O2271" s="811"/>
    </row>
    <row r="2272" spans="1:15" x14ac:dyDescent="0.25">
      <c r="A2272" s="836" t="s">
        <v>272</v>
      </c>
      <c r="B2272" s="817"/>
      <c r="C2272" s="968" t="s">
        <v>289</v>
      </c>
      <c r="D2272" s="819"/>
      <c r="E2272" s="820"/>
      <c r="F2272" s="817"/>
      <c r="G2272" s="895"/>
      <c r="H2272" s="969">
        <f>SUM(H2253:H2271)</f>
        <v>35075000</v>
      </c>
      <c r="I2272" s="969">
        <f>SUM(I2253:I2271)</f>
        <v>260804000</v>
      </c>
      <c r="J2272" s="969">
        <f>SUM(J2253:J2271)</f>
        <v>35075000</v>
      </c>
      <c r="K2272" s="969">
        <f>SUM(K2253:K2271)</f>
        <v>260804000</v>
      </c>
      <c r="L2272" s="821"/>
      <c r="M2272" s="821">
        <f>SUM(M2253:M2271)</f>
        <v>260804000</v>
      </c>
      <c r="N2272" s="821"/>
      <c r="O2272" s="822"/>
    </row>
    <row r="2273" spans="1:15" x14ac:dyDescent="0.25">
      <c r="A2273" s="836"/>
      <c r="B2273" s="823"/>
      <c r="C2273" s="970"/>
      <c r="D2273" s="824"/>
      <c r="E2273" s="825"/>
      <c r="F2273" s="823"/>
      <c r="G2273" s="896"/>
      <c r="H2273" s="906"/>
      <c r="I2273" s="906"/>
      <c r="J2273" s="906"/>
      <c r="K2273" s="906"/>
      <c r="L2273" s="826"/>
      <c r="M2273" s="826"/>
      <c r="N2273" s="826"/>
      <c r="O2273" s="827"/>
    </row>
    <row r="2274" spans="1:15" x14ac:dyDescent="0.25">
      <c r="A2274" s="836"/>
      <c r="B2274" s="823"/>
      <c r="C2274" s="970"/>
      <c r="D2274" s="824"/>
      <c r="E2274" s="825"/>
      <c r="F2274" s="823"/>
      <c r="G2274" s="896"/>
      <c r="H2274" s="906"/>
      <c r="I2274" s="906"/>
      <c r="J2274" s="906"/>
      <c r="K2274" s="906"/>
      <c r="L2274" s="826"/>
      <c r="M2274" s="826"/>
      <c r="N2274" s="826"/>
      <c r="O2274" s="827"/>
    </row>
    <row r="2275" spans="1:15" x14ac:dyDescent="0.25">
      <c r="B2275" s="1127" t="s">
        <v>1397</v>
      </c>
      <c r="C2275" s="1127"/>
      <c r="D2275" s="1127"/>
      <c r="E2275" s="1127"/>
      <c r="F2275" s="1127"/>
      <c r="G2275" s="1127"/>
      <c r="H2275" s="1127"/>
      <c r="I2275" s="1127"/>
      <c r="J2275" s="1127"/>
      <c r="K2275" s="1127"/>
      <c r="L2275" s="1127"/>
      <c r="M2275" s="1127"/>
      <c r="N2275" s="1127"/>
      <c r="O2275" s="1127"/>
    </row>
    <row r="2276" spans="1:15" x14ac:dyDescent="0.25">
      <c r="B2276" s="854" t="s">
        <v>1633</v>
      </c>
      <c r="C2276" s="1041"/>
      <c r="D2276" s="855"/>
      <c r="E2276" s="855"/>
      <c r="F2276" s="855"/>
      <c r="G2276" s="855"/>
      <c r="H2276" s="856"/>
      <c r="I2276" s="856"/>
      <c r="J2276" s="856"/>
      <c r="K2276" s="856"/>
      <c r="L2276" s="856"/>
      <c r="M2276" s="856"/>
      <c r="N2276" s="856"/>
      <c r="O2276" s="857"/>
    </row>
    <row r="2277" spans="1:15" s="800" customFormat="1" ht="45" x14ac:dyDescent="0.25">
      <c r="B2277" s="1122" t="s">
        <v>971</v>
      </c>
      <c r="C2277" s="1085" t="s">
        <v>939</v>
      </c>
      <c r="D2277" s="1085" t="s">
        <v>1025</v>
      </c>
      <c r="E2277" s="1124" t="s">
        <v>1026</v>
      </c>
      <c r="F2277" s="1085" t="s">
        <v>1027</v>
      </c>
      <c r="G2277" s="1120" t="s">
        <v>1028</v>
      </c>
      <c r="H2277" s="801" t="s">
        <v>1868</v>
      </c>
      <c r="I2277" s="802" t="s">
        <v>1839</v>
      </c>
      <c r="J2277" s="801" t="s">
        <v>1868</v>
      </c>
      <c r="K2277" s="1128" t="s">
        <v>1957</v>
      </c>
      <c r="L2277" s="1128" t="s">
        <v>1956</v>
      </c>
      <c r="M2277" s="802" t="s">
        <v>1905</v>
      </c>
      <c r="N2277" s="1128" t="s">
        <v>1825</v>
      </c>
      <c r="O2277" s="835" t="s">
        <v>1856</v>
      </c>
    </row>
    <row r="2278" spans="1:15" s="800" customFormat="1" x14ac:dyDescent="0.25">
      <c r="B2278" s="1123"/>
      <c r="C2278" s="1086"/>
      <c r="D2278" s="1086"/>
      <c r="E2278" s="1125"/>
      <c r="F2278" s="1086"/>
      <c r="G2278" s="1121"/>
      <c r="H2278" s="803"/>
      <c r="I2278" s="803" t="s">
        <v>940</v>
      </c>
      <c r="J2278" s="803"/>
      <c r="K2278" s="1129"/>
      <c r="L2278" s="1129"/>
      <c r="M2278" s="803" t="s">
        <v>940</v>
      </c>
      <c r="N2278" s="1129"/>
      <c r="O2278" s="804"/>
    </row>
    <row r="2279" spans="1:15" s="887" customFormat="1" x14ac:dyDescent="0.25">
      <c r="A2279" s="836" t="s">
        <v>272</v>
      </c>
      <c r="B2279" s="863" t="s">
        <v>253</v>
      </c>
      <c r="C2279" s="967" t="s">
        <v>238</v>
      </c>
      <c r="D2279" s="865" t="s">
        <v>1810</v>
      </c>
      <c r="E2279" s="883">
        <v>0</v>
      </c>
      <c r="F2279" s="863" t="s">
        <v>27</v>
      </c>
      <c r="G2279" s="866" t="s">
        <v>235</v>
      </c>
      <c r="H2279" s="900">
        <v>20000000</v>
      </c>
      <c r="I2279" s="900">
        <v>150000000</v>
      </c>
      <c r="J2279" s="900">
        <v>20000000</v>
      </c>
      <c r="K2279" s="900">
        <f t="shared" ref="K2279:K2293" si="165">M2279-L2279</f>
        <v>90000000</v>
      </c>
      <c r="L2279" s="900"/>
      <c r="M2279" s="900">
        <f>I2279-(I2279*40/100)</f>
        <v>90000000</v>
      </c>
      <c r="N2279" s="900"/>
      <c r="O2279" s="868"/>
    </row>
    <row r="2280" spans="1:15" s="887" customFormat="1" x14ac:dyDescent="0.25">
      <c r="A2280" s="836" t="s">
        <v>272</v>
      </c>
      <c r="B2280" s="865" t="s">
        <v>212</v>
      </c>
      <c r="C2280" s="967" t="s">
        <v>676</v>
      </c>
      <c r="D2280" s="865" t="s">
        <v>1810</v>
      </c>
      <c r="E2280" s="883">
        <v>0</v>
      </c>
      <c r="F2280" s="863" t="s">
        <v>27</v>
      </c>
      <c r="G2280" s="866" t="s">
        <v>235</v>
      </c>
      <c r="H2280" s="900">
        <v>15000000</v>
      </c>
      <c r="I2280" s="900">
        <v>70000000</v>
      </c>
      <c r="J2280" s="900">
        <v>15000000</v>
      </c>
      <c r="K2280" s="900">
        <f t="shared" si="165"/>
        <v>42000000</v>
      </c>
      <c r="L2280" s="900"/>
      <c r="M2280" s="900">
        <f t="shared" ref="M2280:M2293" si="166">I2280-(I2280*40/100)</f>
        <v>42000000</v>
      </c>
      <c r="N2280" s="900"/>
      <c r="O2280" s="868"/>
    </row>
    <row r="2281" spans="1:15" s="887" customFormat="1" x14ac:dyDescent="0.25">
      <c r="A2281" s="836" t="s">
        <v>272</v>
      </c>
      <c r="B2281" s="863" t="s">
        <v>161</v>
      </c>
      <c r="C2281" s="967" t="s">
        <v>233</v>
      </c>
      <c r="D2281" s="865" t="s">
        <v>1810</v>
      </c>
      <c r="E2281" s="883">
        <v>0</v>
      </c>
      <c r="F2281" s="863" t="s">
        <v>27</v>
      </c>
      <c r="G2281" s="866" t="s">
        <v>235</v>
      </c>
      <c r="H2281" s="900"/>
      <c r="I2281" s="900">
        <v>60000000</v>
      </c>
      <c r="J2281" s="900"/>
      <c r="K2281" s="900">
        <f t="shared" si="165"/>
        <v>36000000</v>
      </c>
      <c r="L2281" s="900"/>
      <c r="M2281" s="900">
        <f t="shared" si="166"/>
        <v>36000000</v>
      </c>
      <c r="N2281" s="900"/>
      <c r="O2281" s="868"/>
    </row>
    <row r="2282" spans="1:15" s="887" customFormat="1" x14ac:dyDescent="0.25">
      <c r="A2282" s="836" t="s">
        <v>272</v>
      </c>
      <c r="B2282" s="865" t="s">
        <v>697</v>
      </c>
      <c r="C2282" s="967" t="s">
        <v>430</v>
      </c>
      <c r="D2282" s="865" t="s">
        <v>1810</v>
      </c>
      <c r="E2282" s="883">
        <v>0</v>
      </c>
      <c r="F2282" s="863" t="s">
        <v>27</v>
      </c>
      <c r="G2282" s="866" t="s">
        <v>235</v>
      </c>
      <c r="H2282" s="900"/>
      <c r="I2282" s="900">
        <v>30000000</v>
      </c>
      <c r="J2282" s="900"/>
      <c r="K2282" s="900">
        <f t="shared" si="165"/>
        <v>18000000</v>
      </c>
      <c r="L2282" s="900"/>
      <c r="M2282" s="900">
        <f t="shared" si="166"/>
        <v>18000000</v>
      </c>
      <c r="N2282" s="900"/>
      <c r="O2282" s="868"/>
    </row>
    <row r="2283" spans="1:15" s="887" customFormat="1" x14ac:dyDescent="0.25">
      <c r="A2283" s="836" t="s">
        <v>272</v>
      </c>
      <c r="B2283" s="865" t="s">
        <v>350</v>
      </c>
      <c r="C2283" s="967" t="s">
        <v>743</v>
      </c>
      <c r="D2283" s="865" t="s">
        <v>1810</v>
      </c>
      <c r="E2283" s="883">
        <v>0</v>
      </c>
      <c r="F2283" s="863" t="s">
        <v>27</v>
      </c>
      <c r="G2283" s="866" t="s">
        <v>235</v>
      </c>
      <c r="H2283" s="900"/>
      <c r="I2283" s="900">
        <v>6000000</v>
      </c>
      <c r="J2283" s="900"/>
      <c r="K2283" s="900">
        <f t="shared" si="165"/>
        <v>3600000</v>
      </c>
      <c r="L2283" s="900"/>
      <c r="M2283" s="900">
        <f t="shared" si="166"/>
        <v>3600000</v>
      </c>
      <c r="N2283" s="900"/>
      <c r="O2283" s="868"/>
    </row>
    <row r="2284" spans="1:15" s="887" customFormat="1" x14ac:dyDescent="0.25">
      <c r="A2284" s="836" t="s">
        <v>272</v>
      </c>
      <c r="B2284" s="865" t="s">
        <v>342</v>
      </c>
      <c r="C2284" s="967" t="s">
        <v>509</v>
      </c>
      <c r="D2284" s="865" t="s">
        <v>1810</v>
      </c>
      <c r="E2284" s="883">
        <v>0</v>
      </c>
      <c r="F2284" s="863" t="s">
        <v>27</v>
      </c>
      <c r="G2284" s="866" t="s">
        <v>235</v>
      </c>
      <c r="H2284" s="900"/>
      <c r="I2284" s="900">
        <v>15000000</v>
      </c>
      <c r="J2284" s="900"/>
      <c r="K2284" s="900">
        <f t="shared" si="165"/>
        <v>9000000</v>
      </c>
      <c r="L2284" s="900"/>
      <c r="M2284" s="900">
        <f t="shared" si="166"/>
        <v>9000000</v>
      </c>
      <c r="N2284" s="900"/>
      <c r="O2284" s="868"/>
    </row>
    <row r="2285" spans="1:15" s="887" customFormat="1" x14ac:dyDescent="0.25">
      <c r="A2285" s="836" t="s">
        <v>272</v>
      </c>
      <c r="B2285" s="865" t="s">
        <v>239</v>
      </c>
      <c r="C2285" s="967" t="s">
        <v>485</v>
      </c>
      <c r="D2285" s="865" t="s">
        <v>1810</v>
      </c>
      <c r="E2285" s="883">
        <v>0</v>
      </c>
      <c r="F2285" s="863" t="s">
        <v>27</v>
      </c>
      <c r="G2285" s="866" t="s">
        <v>235</v>
      </c>
      <c r="H2285" s="900"/>
      <c r="I2285" s="900">
        <v>36000000</v>
      </c>
      <c r="J2285" s="900"/>
      <c r="K2285" s="900">
        <f t="shared" si="165"/>
        <v>21600000</v>
      </c>
      <c r="L2285" s="900"/>
      <c r="M2285" s="900">
        <f t="shared" si="166"/>
        <v>21600000</v>
      </c>
      <c r="N2285" s="900"/>
      <c r="O2285" s="868"/>
    </row>
    <row r="2286" spans="1:15" s="887" customFormat="1" x14ac:dyDescent="0.25">
      <c r="A2286" s="836" t="s">
        <v>272</v>
      </c>
      <c r="B2286" s="865" t="s">
        <v>243</v>
      </c>
      <c r="C2286" s="967" t="s">
        <v>687</v>
      </c>
      <c r="D2286" s="865" t="s">
        <v>1810</v>
      </c>
      <c r="E2286" s="883">
        <v>0</v>
      </c>
      <c r="F2286" s="863" t="s">
        <v>27</v>
      </c>
      <c r="G2286" s="866" t="s">
        <v>235</v>
      </c>
      <c r="H2286" s="900"/>
      <c r="I2286" s="900">
        <v>30000000</v>
      </c>
      <c r="J2286" s="900"/>
      <c r="K2286" s="900">
        <f t="shared" si="165"/>
        <v>18000000</v>
      </c>
      <c r="L2286" s="900"/>
      <c r="M2286" s="900">
        <f t="shared" si="166"/>
        <v>18000000</v>
      </c>
      <c r="N2286" s="900"/>
      <c r="O2286" s="868"/>
    </row>
    <row r="2287" spans="1:15" s="887" customFormat="1" x14ac:dyDescent="0.25">
      <c r="A2287" s="836" t="s">
        <v>272</v>
      </c>
      <c r="B2287" s="865" t="s">
        <v>158</v>
      </c>
      <c r="C2287" s="967" t="s">
        <v>366</v>
      </c>
      <c r="D2287" s="865" t="s">
        <v>1810</v>
      </c>
      <c r="E2287" s="883">
        <v>0</v>
      </c>
      <c r="F2287" s="863" t="s">
        <v>27</v>
      </c>
      <c r="G2287" s="866" t="s">
        <v>235</v>
      </c>
      <c r="H2287" s="900"/>
      <c r="I2287" s="900">
        <v>8000000</v>
      </c>
      <c r="J2287" s="900"/>
      <c r="K2287" s="900">
        <f t="shared" si="165"/>
        <v>4800000</v>
      </c>
      <c r="L2287" s="900"/>
      <c r="M2287" s="900">
        <f t="shared" si="166"/>
        <v>4800000</v>
      </c>
      <c r="N2287" s="900"/>
      <c r="O2287" s="868"/>
    </row>
    <row r="2288" spans="1:15" s="887" customFormat="1" x14ac:dyDescent="0.25">
      <c r="A2288" s="836" t="s">
        <v>272</v>
      </c>
      <c r="B2288" s="863" t="s">
        <v>206</v>
      </c>
      <c r="C2288" s="967" t="s">
        <v>1863</v>
      </c>
      <c r="D2288" s="865" t="s">
        <v>1810</v>
      </c>
      <c r="E2288" s="883">
        <v>0</v>
      </c>
      <c r="F2288" s="863" t="s">
        <v>27</v>
      </c>
      <c r="G2288" s="866" t="s">
        <v>235</v>
      </c>
      <c r="H2288" s="900">
        <v>5000000</v>
      </c>
      <c r="I2288" s="900">
        <v>10000000</v>
      </c>
      <c r="J2288" s="900">
        <v>5000000</v>
      </c>
      <c r="K2288" s="900">
        <f t="shared" si="165"/>
        <v>6000000</v>
      </c>
      <c r="L2288" s="900"/>
      <c r="M2288" s="900">
        <f t="shared" si="166"/>
        <v>6000000</v>
      </c>
      <c r="N2288" s="900"/>
      <c r="O2288" s="868"/>
    </row>
    <row r="2289" spans="1:15" s="887" customFormat="1" x14ac:dyDescent="0.25">
      <c r="A2289" s="836" t="s">
        <v>272</v>
      </c>
      <c r="B2289" s="865" t="s">
        <v>207</v>
      </c>
      <c r="C2289" s="967" t="s">
        <v>220</v>
      </c>
      <c r="D2289" s="865" t="s">
        <v>1810</v>
      </c>
      <c r="E2289" s="883">
        <v>0</v>
      </c>
      <c r="F2289" s="863" t="s">
        <v>27</v>
      </c>
      <c r="G2289" s="866" t="s">
        <v>235</v>
      </c>
      <c r="H2289" s="900">
        <v>5000000</v>
      </c>
      <c r="I2289" s="900">
        <v>10000000</v>
      </c>
      <c r="J2289" s="900">
        <v>5000000</v>
      </c>
      <c r="K2289" s="900">
        <f t="shared" si="165"/>
        <v>6000000</v>
      </c>
      <c r="L2289" s="900"/>
      <c r="M2289" s="900">
        <f t="shared" si="166"/>
        <v>6000000</v>
      </c>
      <c r="N2289" s="900"/>
      <c r="O2289" s="868"/>
    </row>
    <row r="2290" spans="1:15" s="887" customFormat="1" x14ac:dyDescent="0.25">
      <c r="A2290" s="836" t="s">
        <v>272</v>
      </c>
      <c r="B2290" s="865" t="s">
        <v>208</v>
      </c>
      <c r="C2290" s="967" t="s">
        <v>751</v>
      </c>
      <c r="D2290" s="865" t="s">
        <v>1810</v>
      </c>
      <c r="E2290" s="883">
        <v>0</v>
      </c>
      <c r="F2290" s="863" t="s">
        <v>27</v>
      </c>
      <c r="G2290" s="866" t="s">
        <v>235</v>
      </c>
      <c r="H2290" s="900"/>
      <c r="I2290" s="900">
        <v>10000000</v>
      </c>
      <c r="J2290" s="900"/>
      <c r="K2290" s="900">
        <f t="shared" si="165"/>
        <v>6000000</v>
      </c>
      <c r="L2290" s="900"/>
      <c r="M2290" s="900">
        <f t="shared" si="166"/>
        <v>6000000</v>
      </c>
      <c r="N2290" s="900"/>
      <c r="O2290" s="868"/>
    </row>
    <row r="2291" spans="1:15" s="887" customFormat="1" x14ac:dyDescent="0.25">
      <c r="A2291" s="836" t="s">
        <v>272</v>
      </c>
      <c r="B2291" s="865" t="s">
        <v>228</v>
      </c>
      <c r="C2291" s="967" t="s">
        <v>498</v>
      </c>
      <c r="D2291" s="865" t="s">
        <v>1810</v>
      </c>
      <c r="E2291" s="883">
        <v>0</v>
      </c>
      <c r="F2291" s="863" t="s">
        <v>27</v>
      </c>
      <c r="G2291" s="866" t="s">
        <v>235</v>
      </c>
      <c r="H2291" s="900"/>
      <c r="I2291" s="900">
        <v>5000000</v>
      </c>
      <c r="J2291" s="900"/>
      <c r="K2291" s="900">
        <f t="shared" si="165"/>
        <v>3000000</v>
      </c>
      <c r="L2291" s="900"/>
      <c r="M2291" s="900">
        <f t="shared" si="166"/>
        <v>3000000</v>
      </c>
      <c r="N2291" s="900"/>
      <c r="O2291" s="868"/>
    </row>
    <row r="2292" spans="1:15" s="887" customFormat="1" x14ac:dyDescent="0.25">
      <c r="A2292" s="836" t="s">
        <v>272</v>
      </c>
      <c r="B2292" s="865" t="s">
        <v>983</v>
      </c>
      <c r="C2292" s="967" t="s">
        <v>754</v>
      </c>
      <c r="D2292" s="865" t="s">
        <v>1810</v>
      </c>
      <c r="E2292" s="883">
        <v>0</v>
      </c>
      <c r="F2292" s="863" t="s">
        <v>27</v>
      </c>
      <c r="G2292" s="866" t="s">
        <v>235</v>
      </c>
      <c r="H2292" s="900">
        <v>5000000</v>
      </c>
      <c r="I2292" s="900">
        <v>5000000</v>
      </c>
      <c r="J2292" s="900">
        <v>5000000</v>
      </c>
      <c r="K2292" s="900">
        <f t="shared" si="165"/>
        <v>3000000</v>
      </c>
      <c r="L2292" s="900"/>
      <c r="M2292" s="900">
        <f t="shared" si="166"/>
        <v>3000000</v>
      </c>
      <c r="N2292" s="900"/>
      <c r="O2292" s="868"/>
    </row>
    <row r="2293" spans="1:15" s="887" customFormat="1" x14ac:dyDescent="0.25">
      <c r="A2293" s="836" t="s">
        <v>272</v>
      </c>
      <c r="B2293" s="865" t="s">
        <v>467</v>
      </c>
      <c r="C2293" s="967" t="s">
        <v>163</v>
      </c>
      <c r="D2293" s="865" t="s">
        <v>1810</v>
      </c>
      <c r="E2293" s="883">
        <v>0</v>
      </c>
      <c r="F2293" s="863" t="s">
        <v>27</v>
      </c>
      <c r="G2293" s="866" t="s">
        <v>235</v>
      </c>
      <c r="H2293" s="900"/>
      <c r="I2293" s="900">
        <v>5000000</v>
      </c>
      <c r="J2293" s="900"/>
      <c r="K2293" s="900">
        <f t="shared" si="165"/>
        <v>3000000</v>
      </c>
      <c r="L2293" s="900"/>
      <c r="M2293" s="900">
        <f t="shared" si="166"/>
        <v>3000000</v>
      </c>
      <c r="N2293" s="900"/>
      <c r="O2293" s="868"/>
    </row>
    <row r="2294" spans="1:15" s="887" customFormat="1" x14ac:dyDescent="0.25">
      <c r="A2294" s="836" t="s">
        <v>272</v>
      </c>
      <c r="B2294" s="869"/>
      <c r="C2294" s="1042" t="s">
        <v>26</v>
      </c>
      <c r="D2294" s="869"/>
      <c r="E2294" s="870"/>
      <c r="F2294" s="869"/>
      <c r="G2294" s="871"/>
      <c r="H2294" s="1017">
        <f>SUM(H2279:H2293)</f>
        <v>50000000</v>
      </c>
      <c r="I2294" s="965">
        <f>SUM(I2279:I2293)</f>
        <v>450000000</v>
      </c>
      <c r="J2294" s="1017">
        <f>SUM(J2279:J2293)</f>
        <v>50000000</v>
      </c>
      <c r="K2294" s="1017">
        <f>SUM(K2279:K2293)</f>
        <v>270000000</v>
      </c>
      <c r="L2294" s="872"/>
      <c r="M2294" s="872">
        <f>SUM(M2279:M2293)</f>
        <v>270000000</v>
      </c>
      <c r="N2294" s="872"/>
      <c r="O2294" s="884"/>
    </row>
    <row r="2295" spans="1:15" s="887" customFormat="1" x14ac:dyDescent="0.25">
      <c r="B2295" s="875"/>
      <c r="C2295" s="1043"/>
      <c r="D2295" s="875"/>
      <c r="E2295" s="877"/>
      <c r="F2295" s="875"/>
      <c r="G2295" s="878"/>
      <c r="H2295" s="902"/>
      <c r="I2295" s="902"/>
      <c r="J2295" s="902"/>
      <c r="K2295" s="902"/>
      <c r="L2295" s="879"/>
      <c r="M2295" s="879"/>
      <c r="N2295" s="879"/>
      <c r="O2295" s="880"/>
    </row>
    <row r="2296" spans="1:15" s="887" customFormat="1" x14ac:dyDescent="0.25">
      <c r="B2296" s="875"/>
      <c r="C2296" s="1043"/>
      <c r="D2296" s="875"/>
      <c r="E2296" s="877"/>
      <c r="F2296" s="875"/>
      <c r="G2296" s="878"/>
      <c r="H2296" s="902"/>
      <c r="I2296" s="902"/>
      <c r="J2296" s="902"/>
      <c r="K2296" s="902"/>
      <c r="L2296" s="879"/>
      <c r="M2296" s="879"/>
      <c r="N2296" s="879"/>
      <c r="O2296" s="880"/>
    </row>
    <row r="2297" spans="1:15" x14ac:dyDescent="0.25">
      <c r="B2297" s="1127" t="s">
        <v>1396</v>
      </c>
      <c r="C2297" s="1127"/>
      <c r="D2297" s="1127"/>
      <c r="E2297" s="1127"/>
      <c r="F2297" s="1127"/>
      <c r="G2297" s="1127"/>
      <c r="H2297" s="1127"/>
      <c r="I2297" s="1127"/>
      <c r="J2297" s="1127"/>
      <c r="K2297" s="1127"/>
      <c r="L2297" s="1127"/>
      <c r="M2297" s="1127"/>
      <c r="N2297" s="1127"/>
      <c r="O2297" s="1127"/>
    </row>
    <row r="2298" spans="1:15" x14ac:dyDescent="0.25">
      <c r="B2298" s="854" t="s">
        <v>1870</v>
      </c>
      <c r="C2298" s="1041"/>
      <c r="D2298" s="855"/>
      <c r="E2298" s="855"/>
      <c r="F2298" s="855"/>
      <c r="G2298" s="855"/>
      <c r="H2298" s="856"/>
      <c r="I2298" s="856"/>
      <c r="J2298" s="856"/>
      <c r="K2298" s="856"/>
      <c r="L2298" s="856"/>
      <c r="M2298" s="856"/>
      <c r="N2298" s="856"/>
      <c r="O2298" s="857"/>
    </row>
    <row r="2299" spans="1:15" s="800" customFormat="1" ht="45" x14ac:dyDescent="0.25">
      <c r="B2299" s="1122" t="s">
        <v>971</v>
      </c>
      <c r="C2299" s="1085" t="s">
        <v>939</v>
      </c>
      <c r="D2299" s="1085" t="s">
        <v>1025</v>
      </c>
      <c r="E2299" s="1124" t="s">
        <v>1026</v>
      </c>
      <c r="F2299" s="1085" t="s">
        <v>1027</v>
      </c>
      <c r="G2299" s="1120" t="s">
        <v>1028</v>
      </c>
      <c r="H2299" s="801" t="s">
        <v>1868</v>
      </c>
      <c r="I2299" s="802" t="s">
        <v>1839</v>
      </c>
      <c r="J2299" s="801" t="s">
        <v>1868</v>
      </c>
      <c r="K2299" s="1128" t="s">
        <v>1957</v>
      </c>
      <c r="L2299" s="1128" t="s">
        <v>1956</v>
      </c>
      <c r="M2299" s="802" t="s">
        <v>1905</v>
      </c>
      <c r="N2299" s="1128" t="s">
        <v>1825</v>
      </c>
      <c r="O2299" s="835" t="s">
        <v>1856</v>
      </c>
    </row>
    <row r="2300" spans="1:15" s="800" customFormat="1" x14ac:dyDescent="0.25">
      <c r="B2300" s="1123"/>
      <c r="C2300" s="1086"/>
      <c r="D2300" s="1086"/>
      <c r="E2300" s="1125"/>
      <c r="F2300" s="1086"/>
      <c r="G2300" s="1121"/>
      <c r="H2300" s="803"/>
      <c r="I2300" s="803" t="s">
        <v>940</v>
      </c>
      <c r="J2300" s="803"/>
      <c r="K2300" s="1129"/>
      <c r="L2300" s="1129"/>
      <c r="M2300" s="803" t="s">
        <v>940</v>
      </c>
      <c r="N2300" s="1129"/>
      <c r="O2300" s="804"/>
    </row>
    <row r="2301" spans="1:15" x14ac:dyDescent="0.25">
      <c r="A2301" s="836" t="s">
        <v>273</v>
      </c>
      <c r="B2301" s="809" t="s">
        <v>25</v>
      </c>
      <c r="C2301" s="1039" t="s">
        <v>59</v>
      </c>
      <c r="D2301" s="865" t="s">
        <v>1810</v>
      </c>
      <c r="E2301" s="945">
        <v>0</v>
      </c>
      <c r="F2301" s="806" t="s">
        <v>27</v>
      </c>
      <c r="G2301" s="809" t="s">
        <v>266</v>
      </c>
      <c r="H2301" s="980">
        <v>5000000</v>
      </c>
      <c r="I2301" s="980">
        <v>18000000</v>
      </c>
      <c r="J2301" s="980">
        <v>5000000</v>
      </c>
      <c r="K2301" s="900">
        <f t="shared" ref="K2301:K2307" si="167">M2301-L2301</f>
        <v>9000000</v>
      </c>
      <c r="L2301" s="815"/>
      <c r="M2301" s="815">
        <f>I2301/2</f>
        <v>9000000</v>
      </c>
      <c r="N2301" s="815"/>
      <c r="O2301" s="811"/>
    </row>
    <row r="2302" spans="1:15" x14ac:dyDescent="0.25">
      <c r="A2302" s="836" t="s">
        <v>273</v>
      </c>
      <c r="B2302" s="806" t="s">
        <v>2</v>
      </c>
      <c r="C2302" s="1039" t="s">
        <v>60</v>
      </c>
      <c r="D2302" s="865" t="s">
        <v>1810</v>
      </c>
      <c r="E2302" s="945">
        <v>0</v>
      </c>
      <c r="F2302" s="806" t="s">
        <v>27</v>
      </c>
      <c r="G2302" s="809" t="s">
        <v>266</v>
      </c>
      <c r="H2302" s="980"/>
      <c r="I2302" s="980">
        <v>8000000</v>
      </c>
      <c r="J2302" s="980"/>
      <c r="K2302" s="900">
        <f t="shared" si="167"/>
        <v>4000000</v>
      </c>
      <c r="L2302" s="815"/>
      <c r="M2302" s="815">
        <f>I2302/2</f>
        <v>4000000</v>
      </c>
      <c r="N2302" s="815"/>
      <c r="O2302" s="811"/>
    </row>
    <row r="2303" spans="1:15" x14ac:dyDescent="0.25">
      <c r="A2303" s="836" t="s">
        <v>273</v>
      </c>
      <c r="B2303" s="806" t="s">
        <v>3</v>
      </c>
      <c r="C2303" s="1039" t="s">
        <v>4</v>
      </c>
      <c r="D2303" s="865" t="s">
        <v>1810</v>
      </c>
      <c r="E2303" s="945">
        <v>0</v>
      </c>
      <c r="F2303" s="806" t="s">
        <v>27</v>
      </c>
      <c r="G2303" s="809" t="s">
        <v>266</v>
      </c>
      <c r="H2303" s="980">
        <v>3000000</v>
      </c>
      <c r="I2303" s="980">
        <v>18000000</v>
      </c>
      <c r="J2303" s="980">
        <v>3000000</v>
      </c>
      <c r="K2303" s="900">
        <f t="shared" si="167"/>
        <v>9000000</v>
      </c>
      <c r="L2303" s="815"/>
      <c r="M2303" s="815">
        <f t="shared" ref="M2303:M2306" si="168">I2303/2</f>
        <v>9000000</v>
      </c>
      <c r="N2303" s="815"/>
      <c r="O2303" s="811"/>
    </row>
    <row r="2304" spans="1:15" x14ac:dyDescent="0.25">
      <c r="A2304" s="836" t="s">
        <v>273</v>
      </c>
      <c r="B2304" s="806" t="s">
        <v>52</v>
      </c>
      <c r="C2304" s="1039" t="s">
        <v>53</v>
      </c>
      <c r="D2304" s="865" t="s">
        <v>1810</v>
      </c>
      <c r="E2304" s="945">
        <v>0</v>
      </c>
      <c r="F2304" s="806" t="s">
        <v>27</v>
      </c>
      <c r="G2304" s="809" t="s">
        <v>266</v>
      </c>
      <c r="H2304" s="980"/>
      <c r="I2304" s="980">
        <v>8000000</v>
      </c>
      <c r="J2304" s="980"/>
      <c r="K2304" s="900">
        <f t="shared" si="167"/>
        <v>4000000</v>
      </c>
      <c r="L2304" s="815"/>
      <c r="M2304" s="815">
        <f t="shared" si="168"/>
        <v>4000000</v>
      </c>
      <c r="N2304" s="815"/>
      <c r="O2304" s="811"/>
    </row>
    <row r="2305" spans="1:15" x14ac:dyDescent="0.25">
      <c r="A2305" s="836" t="s">
        <v>273</v>
      </c>
      <c r="B2305" s="806" t="s">
        <v>32</v>
      </c>
      <c r="C2305" s="1039" t="s">
        <v>33</v>
      </c>
      <c r="D2305" s="865" t="s">
        <v>1810</v>
      </c>
      <c r="E2305" s="945">
        <v>0</v>
      </c>
      <c r="F2305" s="806" t="s">
        <v>27</v>
      </c>
      <c r="G2305" s="809" t="s">
        <v>266</v>
      </c>
      <c r="H2305" s="980">
        <v>2000000</v>
      </c>
      <c r="I2305" s="980">
        <v>16000000</v>
      </c>
      <c r="J2305" s="980">
        <v>2000000</v>
      </c>
      <c r="K2305" s="900">
        <f t="shared" si="167"/>
        <v>8000000</v>
      </c>
      <c r="L2305" s="815"/>
      <c r="M2305" s="815">
        <f t="shared" si="168"/>
        <v>8000000</v>
      </c>
      <c r="N2305" s="815"/>
      <c r="O2305" s="811"/>
    </row>
    <row r="2306" spans="1:15" x14ac:dyDescent="0.25">
      <c r="A2306" s="836" t="s">
        <v>273</v>
      </c>
      <c r="B2306" s="806" t="s">
        <v>15</v>
      </c>
      <c r="C2306" s="1039" t="s">
        <v>436</v>
      </c>
      <c r="D2306" s="865" t="s">
        <v>1810</v>
      </c>
      <c r="E2306" s="945">
        <v>0</v>
      </c>
      <c r="F2306" s="806" t="s">
        <v>27</v>
      </c>
      <c r="G2306" s="809" t="s">
        <v>266</v>
      </c>
      <c r="H2306" s="980"/>
      <c r="I2306" s="980">
        <v>11000000</v>
      </c>
      <c r="J2306" s="980"/>
      <c r="K2306" s="900">
        <f t="shared" si="167"/>
        <v>5500000</v>
      </c>
      <c r="L2306" s="815"/>
      <c r="M2306" s="815">
        <f t="shared" si="168"/>
        <v>5500000</v>
      </c>
      <c r="N2306" s="815"/>
      <c r="O2306" s="811"/>
    </row>
    <row r="2307" spans="1:15" x14ac:dyDescent="0.25">
      <c r="A2307" s="836" t="s">
        <v>273</v>
      </c>
      <c r="B2307" s="806" t="s">
        <v>19</v>
      </c>
      <c r="C2307" s="1039" t="s">
        <v>20</v>
      </c>
      <c r="D2307" s="865" t="s">
        <v>1810</v>
      </c>
      <c r="E2307" s="945">
        <v>0</v>
      </c>
      <c r="F2307" s="806" t="s">
        <v>27</v>
      </c>
      <c r="G2307" s="809" t="s">
        <v>266</v>
      </c>
      <c r="H2307" s="980"/>
      <c r="I2307" s="980">
        <v>400000</v>
      </c>
      <c r="J2307" s="980"/>
      <c r="K2307" s="900">
        <f t="shared" si="167"/>
        <v>500000</v>
      </c>
      <c r="L2307" s="815"/>
      <c r="M2307" s="815">
        <v>500000</v>
      </c>
      <c r="N2307" s="815"/>
      <c r="O2307" s="811"/>
    </row>
    <row r="2308" spans="1:15" x14ac:dyDescent="0.25">
      <c r="A2308" s="836" t="s">
        <v>273</v>
      </c>
      <c r="B2308" s="817"/>
      <c r="C2308" s="968" t="s">
        <v>312</v>
      </c>
      <c r="D2308" s="819"/>
      <c r="E2308" s="820"/>
      <c r="F2308" s="817"/>
      <c r="G2308" s="895"/>
      <c r="H2308" s="969">
        <f>SUM(H2301:H2307)</f>
        <v>10000000</v>
      </c>
      <c r="I2308" s="969">
        <f>SUM(I2301:I2307)</f>
        <v>79400000</v>
      </c>
      <c r="J2308" s="969">
        <f>SUM(J2301:J2307)</f>
        <v>10000000</v>
      </c>
      <c r="K2308" s="969">
        <f>SUM(K2301:K2307)</f>
        <v>40000000</v>
      </c>
      <c r="L2308" s="969"/>
      <c r="M2308" s="969">
        <f>SUM(M2301:M2307)</f>
        <v>40000000</v>
      </c>
      <c r="N2308" s="969"/>
      <c r="O2308" s="822"/>
    </row>
    <row r="2309" spans="1:15" x14ac:dyDescent="0.25">
      <c r="A2309" s="836"/>
      <c r="B2309" s="823"/>
      <c r="C2309" s="970"/>
      <c r="D2309" s="824"/>
      <c r="E2309" s="825"/>
      <c r="F2309" s="823"/>
      <c r="G2309" s="896"/>
      <c r="H2309" s="906"/>
      <c r="I2309" s="906"/>
      <c r="J2309" s="906"/>
      <c r="K2309" s="906"/>
      <c r="L2309" s="906"/>
      <c r="M2309" s="906"/>
      <c r="N2309" s="906"/>
      <c r="O2309" s="827"/>
    </row>
    <row r="2310" spans="1:15" x14ac:dyDescent="0.25">
      <c r="A2310" s="836"/>
      <c r="B2310" s="823"/>
      <c r="C2310" s="970"/>
      <c r="D2310" s="824"/>
      <c r="E2310" s="825"/>
      <c r="F2310" s="823"/>
      <c r="G2310" s="896"/>
      <c r="H2310" s="906"/>
      <c r="I2310" s="906"/>
      <c r="J2310" s="906"/>
      <c r="K2310" s="906"/>
      <c r="L2310" s="906"/>
      <c r="M2310" s="906"/>
      <c r="N2310" s="906"/>
      <c r="O2310" s="827"/>
    </row>
    <row r="2311" spans="1:15" x14ac:dyDescent="0.25">
      <c r="B2311" s="1127" t="s">
        <v>1396</v>
      </c>
      <c r="C2311" s="1127"/>
      <c r="D2311" s="1127"/>
      <c r="E2311" s="1127"/>
      <c r="F2311" s="1127"/>
      <c r="G2311" s="1127"/>
      <c r="H2311" s="1127"/>
      <c r="I2311" s="1127"/>
      <c r="J2311" s="1127"/>
      <c r="K2311" s="1127"/>
      <c r="L2311" s="1127"/>
      <c r="M2311" s="1127"/>
      <c r="N2311" s="1127"/>
      <c r="O2311" s="1127"/>
    </row>
    <row r="2312" spans="1:15" x14ac:dyDescent="0.25">
      <c r="B2312" s="854" t="s">
        <v>1634</v>
      </c>
      <c r="C2312" s="1041"/>
      <c r="D2312" s="855"/>
      <c r="E2312" s="855"/>
      <c r="F2312" s="855"/>
      <c r="G2312" s="855"/>
      <c r="H2312" s="856"/>
      <c r="I2312" s="856"/>
      <c r="J2312" s="856"/>
      <c r="K2312" s="856"/>
      <c r="L2312" s="856"/>
      <c r="M2312" s="856"/>
      <c r="N2312" s="856"/>
      <c r="O2312" s="857"/>
    </row>
    <row r="2313" spans="1:15" s="800" customFormat="1" ht="45" x14ac:dyDescent="0.25">
      <c r="B2313" s="1122" t="s">
        <v>971</v>
      </c>
      <c r="C2313" s="1085" t="s">
        <v>939</v>
      </c>
      <c r="D2313" s="1085" t="s">
        <v>1025</v>
      </c>
      <c r="E2313" s="1124" t="s">
        <v>1026</v>
      </c>
      <c r="F2313" s="1085" t="s">
        <v>1027</v>
      </c>
      <c r="G2313" s="1120" t="s">
        <v>1028</v>
      </c>
      <c r="H2313" s="801" t="s">
        <v>1868</v>
      </c>
      <c r="I2313" s="802" t="s">
        <v>1839</v>
      </c>
      <c r="J2313" s="801" t="s">
        <v>1868</v>
      </c>
      <c r="K2313" s="1128" t="s">
        <v>1957</v>
      </c>
      <c r="L2313" s="1128" t="s">
        <v>1956</v>
      </c>
      <c r="M2313" s="802" t="s">
        <v>1905</v>
      </c>
      <c r="N2313" s="1128" t="s">
        <v>1825</v>
      </c>
      <c r="O2313" s="835" t="s">
        <v>1856</v>
      </c>
    </row>
    <row r="2314" spans="1:15" s="800" customFormat="1" x14ac:dyDescent="0.25">
      <c r="B2314" s="1123"/>
      <c r="C2314" s="1086"/>
      <c r="D2314" s="1086"/>
      <c r="E2314" s="1125"/>
      <c r="F2314" s="1086"/>
      <c r="G2314" s="1121"/>
      <c r="H2314" s="803"/>
      <c r="I2314" s="803" t="s">
        <v>940</v>
      </c>
      <c r="J2314" s="803"/>
      <c r="K2314" s="1129"/>
      <c r="L2314" s="1129"/>
      <c r="M2314" s="803" t="s">
        <v>940</v>
      </c>
      <c r="N2314" s="1129"/>
      <c r="O2314" s="804"/>
    </row>
    <row r="2315" spans="1:15" x14ac:dyDescent="0.25">
      <c r="A2315" s="836" t="s">
        <v>274</v>
      </c>
      <c r="B2315" s="806" t="s">
        <v>24</v>
      </c>
      <c r="C2315" s="966" t="s">
        <v>290</v>
      </c>
      <c r="D2315" s="807" t="s">
        <v>1</v>
      </c>
      <c r="E2315" s="945">
        <v>0</v>
      </c>
      <c r="F2315" s="806" t="s">
        <v>27</v>
      </c>
      <c r="G2315" s="809" t="s">
        <v>266</v>
      </c>
      <c r="H2315" s="981">
        <v>112210570</v>
      </c>
      <c r="I2315" s="981">
        <v>303127020</v>
      </c>
      <c r="J2315" s="981">
        <v>112210570</v>
      </c>
      <c r="K2315" s="1015">
        <f t="shared" ref="K2315:K2325" si="169">M2315-L2315</f>
        <v>303127020</v>
      </c>
      <c r="L2315" s="810"/>
      <c r="M2315" s="810">
        <v>303127020</v>
      </c>
      <c r="N2315" s="810"/>
      <c r="O2315" s="885"/>
    </row>
    <row r="2316" spans="1:15" x14ac:dyDescent="0.25">
      <c r="A2316" s="836" t="s">
        <v>274</v>
      </c>
      <c r="B2316" s="809" t="s">
        <v>25</v>
      </c>
      <c r="C2316" s="1039" t="s">
        <v>59</v>
      </c>
      <c r="D2316" s="865" t="s">
        <v>1810</v>
      </c>
      <c r="E2316" s="945">
        <v>0</v>
      </c>
      <c r="F2316" s="806" t="s">
        <v>27</v>
      </c>
      <c r="G2316" s="809" t="s">
        <v>266</v>
      </c>
      <c r="H2316" s="980"/>
      <c r="I2316" s="980">
        <v>1650000</v>
      </c>
      <c r="J2316" s="980"/>
      <c r="K2316" s="900">
        <f t="shared" si="169"/>
        <v>1050000</v>
      </c>
      <c r="L2316" s="815"/>
      <c r="M2316" s="815">
        <v>1050000</v>
      </c>
      <c r="N2316" s="815"/>
      <c r="O2316" s="811"/>
    </row>
    <row r="2317" spans="1:15" x14ac:dyDescent="0.25">
      <c r="A2317" s="836" t="s">
        <v>274</v>
      </c>
      <c r="B2317" s="806" t="s">
        <v>2</v>
      </c>
      <c r="C2317" s="1039" t="s">
        <v>60</v>
      </c>
      <c r="D2317" s="865" t="s">
        <v>1810</v>
      </c>
      <c r="E2317" s="945">
        <v>0</v>
      </c>
      <c r="F2317" s="806" t="s">
        <v>27</v>
      </c>
      <c r="G2317" s="809" t="s">
        <v>266</v>
      </c>
      <c r="H2317" s="980"/>
      <c r="I2317" s="980">
        <v>900000</v>
      </c>
      <c r="J2317" s="980"/>
      <c r="K2317" s="900">
        <f t="shared" si="169"/>
        <v>500000</v>
      </c>
      <c r="L2317" s="815"/>
      <c r="M2317" s="815">
        <v>500000</v>
      </c>
      <c r="N2317" s="815"/>
      <c r="O2317" s="811"/>
    </row>
    <row r="2318" spans="1:15" x14ac:dyDescent="0.25">
      <c r="A2318" s="836" t="s">
        <v>274</v>
      </c>
      <c r="B2318" s="806" t="s">
        <v>67</v>
      </c>
      <c r="C2318" s="1039" t="s">
        <v>92</v>
      </c>
      <c r="D2318" s="865" t="s">
        <v>1810</v>
      </c>
      <c r="E2318" s="945">
        <v>0</v>
      </c>
      <c r="F2318" s="806" t="s">
        <v>27</v>
      </c>
      <c r="G2318" s="809" t="s">
        <v>266</v>
      </c>
      <c r="H2318" s="980"/>
      <c r="I2318" s="980">
        <v>525000</v>
      </c>
      <c r="J2318" s="980"/>
      <c r="K2318" s="900">
        <f t="shared" si="169"/>
        <v>325000</v>
      </c>
      <c r="L2318" s="815"/>
      <c r="M2318" s="815">
        <v>325000</v>
      </c>
      <c r="N2318" s="815"/>
      <c r="O2318" s="811"/>
    </row>
    <row r="2319" spans="1:15" x14ac:dyDescent="0.25">
      <c r="A2319" s="836" t="s">
        <v>274</v>
      </c>
      <c r="B2319" s="806" t="s">
        <v>3</v>
      </c>
      <c r="C2319" s="1039" t="s">
        <v>4</v>
      </c>
      <c r="D2319" s="865" t="s">
        <v>1810</v>
      </c>
      <c r="E2319" s="945">
        <v>0</v>
      </c>
      <c r="F2319" s="806" t="s">
        <v>27</v>
      </c>
      <c r="G2319" s="809" t="s">
        <v>266</v>
      </c>
      <c r="H2319" s="980"/>
      <c r="I2319" s="980">
        <v>795000</v>
      </c>
      <c r="J2319" s="980"/>
      <c r="K2319" s="900">
        <f t="shared" si="169"/>
        <v>495000</v>
      </c>
      <c r="L2319" s="815"/>
      <c r="M2319" s="815">
        <v>495000</v>
      </c>
      <c r="N2319" s="815"/>
      <c r="O2319" s="811"/>
    </row>
    <row r="2320" spans="1:15" x14ac:dyDescent="0.25">
      <c r="A2320" s="836" t="s">
        <v>274</v>
      </c>
      <c r="B2320" s="806" t="s">
        <v>7</v>
      </c>
      <c r="C2320" s="1039" t="s">
        <v>8</v>
      </c>
      <c r="D2320" s="865" t="s">
        <v>1810</v>
      </c>
      <c r="E2320" s="945">
        <v>0</v>
      </c>
      <c r="F2320" s="806" t="s">
        <v>27</v>
      </c>
      <c r="G2320" s="809" t="s">
        <v>266</v>
      </c>
      <c r="H2320" s="980"/>
      <c r="I2320" s="980">
        <v>700000</v>
      </c>
      <c r="J2320" s="980"/>
      <c r="K2320" s="900">
        <f t="shared" si="169"/>
        <v>500000</v>
      </c>
      <c r="L2320" s="815"/>
      <c r="M2320" s="815">
        <v>500000</v>
      </c>
      <c r="N2320" s="815"/>
      <c r="O2320" s="811"/>
    </row>
    <row r="2321" spans="1:15" x14ac:dyDescent="0.25">
      <c r="A2321" s="836" t="s">
        <v>274</v>
      </c>
      <c r="B2321" s="806" t="s">
        <v>9</v>
      </c>
      <c r="C2321" s="1039" t="s">
        <v>10</v>
      </c>
      <c r="D2321" s="865" t="s">
        <v>1810</v>
      </c>
      <c r="E2321" s="945">
        <v>0</v>
      </c>
      <c r="F2321" s="806" t="s">
        <v>27</v>
      </c>
      <c r="G2321" s="809" t="s">
        <v>266</v>
      </c>
      <c r="H2321" s="980"/>
      <c r="I2321" s="980">
        <v>110000</v>
      </c>
      <c r="J2321" s="980"/>
      <c r="K2321" s="900">
        <f t="shared" si="169"/>
        <v>110000</v>
      </c>
      <c r="L2321" s="815"/>
      <c r="M2321" s="815">
        <v>110000</v>
      </c>
      <c r="N2321" s="815"/>
      <c r="O2321" s="811"/>
    </row>
    <row r="2322" spans="1:15" x14ac:dyDescent="0.25">
      <c r="A2322" s="836" t="s">
        <v>274</v>
      </c>
      <c r="B2322" s="806" t="s">
        <v>15</v>
      </c>
      <c r="C2322" s="1039" t="s">
        <v>436</v>
      </c>
      <c r="D2322" s="865" t="s">
        <v>1810</v>
      </c>
      <c r="E2322" s="945">
        <v>0</v>
      </c>
      <c r="F2322" s="806" t="s">
        <v>27</v>
      </c>
      <c r="G2322" s="809" t="s">
        <v>266</v>
      </c>
      <c r="H2322" s="980"/>
      <c r="I2322" s="980">
        <v>675000</v>
      </c>
      <c r="J2322" s="980"/>
      <c r="K2322" s="900">
        <f t="shared" si="169"/>
        <v>475000</v>
      </c>
      <c r="L2322" s="815"/>
      <c r="M2322" s="815">
        <v>475000</v>
      </c>
      <c r="N2322" s="815"/>
      <c r="O2322" s="811"/>
    </row>
    <row r="2323" spans="1:15" x14ac:dyDescent="0.25">
      <c r="A2323" s="836" t="s">
        <v>274</v>
      </c>
      <c r="B2323" s="806" t="s">
        <v>17</v>
      </c>
      <c r="C2323" s="1039" t="s">
        <v>18</v>
      </c>
      <c r="D2323" s="865" t="s">
        <v>1810</v>
      </c>
      <c r="E2323" s="945">
        <v>0</v>
      </c>
      <c r="F2323" s="806" t="s">
        <v>27</v>
      </c>
      <c r="G2323" s="809" t="s">
        <v>266</v>
      </c>
      <c r="H2323" s="980"/>
      <c r="I2323" s="980">
        <v>125000</v>
      </c>
      <c r="J2323" s="980"/>
      <c r="K2323" s="900">
        <f t="shared" si="169"/>
        <v>125000</v>
      </c>
      <c r="L2323" s="815"/>
      <c r="M2323" s="815">
        <v>125000</v>
      </c>
      <c r="N2323" s="815"/>
      <c r="O2323" s="811"/>
    </row>
    <row r="2324" spans="1:15" s="816" customFormat="1" x14ac:dyDescent="0.25">
      <c r="A2324" s="836" t="s">
        <v>274</v>
      </c>
      <c r="B2324" s="806" t="s">
        <v>19</v>
      </c>
      <c r="C2324" s="1039" t="s">
        <v>20</v>
      </c>
      <c r="D2324" s="865" t="s">
        <v>1810</v>
      </c>
      <c r="E2324" s="945">
        <v>0</v>
      </c>
      <c r="F2324" s="806" t="s">
        <v>27</v>
      </c>
      <c r="G2324" s="809" t="s">
        <v>266</v>
      </c>
      <c r="H2324" s="980"/>
      <c r="I2324" s="980">
        <v>30000</v>
      </c>
      <c r="J2324" s="980"/>
      <c r="K2324" s="900">
        <f t="shared" si="169"/>
        <v>30000</v>
      </c>
      <c r="L2324" s="815"/>
      <c r="M2324" s="815">
        <v>30000</v>
      </c>
      <c r="N2324" s="815"/>
      <c r="O2324" s="811"/>
    </row>
    <row r="2325" spans="1:15" x14ac:dyDescent="0.25">
      <c r="A2325" s="836" t="s">
        <v>274</v>
      </c>
      <c r="B2325" s="806" t="s">
        <v>37</v>
      </c>
      <c r="C2325" s="1039" t="s">
        <v>38</v>
      </c>
      <c r="D2325" s="865" t="s">
        <v>1810</v>
      </c>
      <c r="E2325" s="945">
        <v>0</v>
      </c>
      <c r="F2325" s="806" t="s">
        <v>27</v>
      </c>
      <c r="G2325" s="809" t="s">
        <v>266</v>
      </c>
      <c r="H2325" s="980"/>
      <c r="I2325" s="980">
        <v>490000</v>
      </c>
      <c r="J2325" s="980"/>
      <c r="K2325" s="900">
        <f t="shared" si="169"/>
        <v>290000</v>
      </c>
      <c r="L2325" s="815"/>
      <c r="M2325" s="815">
        <v>290000</v>
      </c>
      <c r="N2325" s="815"/>
      <c r="O2325" s="811"/>
    </row>
    <row r="2326" spans="1:15" x14ac:dyDescent="0.25">
      <c r="A2326" s="836" t="s">
        <v>274</v>
      </c>
      <c r="B2326" s="817"/>
      <c r="C2326" s="968" t="s">
        <v>312</v>
      </c>
      <c r="D2326" s="819"/>
      <c r="E2326" s="820"/>
      <c r="F2326" s="817"/>
      <c r="G2326" s="895"/>
      <c r="H2326" s="969">
        <v>1575000</v>
      </c>
      <c r="I2326" s="969">
        <f>SUM(I2316:I2325)</f>
        <v>6000000</v>
      </c>
      <c r="J2326" s="969">
        <v>1575000</v>
      </c>
      <c r="K2326" s="969">
        <f>SUM(K2316:K2325)</f>
        <v>3900000</v>
      </c>
      <c r="L2326" s="821"/>
      <c r="M2326" s="821">
        <f>SUM(M2316:M2325)</f>
        <v>3900000</v>
      </c>
      <c r="N2326" s="821"/>
      <c r="O2326" s="822"/>
    </row>
    <row r="2327" spans="1:15" x14ac:dyDescent="0.25">
      <c r="B2327" s="823"/>
      <c r="C2327" s="970"/>
      <c r="D2327" s="824"/>
      <c r="E2327" s="825"/>
      <c r="F2327" s="823"/>
      <c r="G2327" s="896"/>
      <c r="H2327" s="901"/>
      <c r="I2327" s="901"/>
      <c r="J2327" s="901"/>
      <c r="K2327" s="901"/>
      <c r="L2327" s="826"/>
      <c r="M2327" s="826"/>
      <c r="N2327" s="826"/>
      <c r="O2327" s="827"/>
    </row>
    <row r="2328" spans="1:15" x14ac:dyDescent="0.25">
      <c r="B2328" s="823"/>
      <c r="C2328" s="970"/>
      <c r="D2328" s="824"/>
      <c r="E2328" s="825"/>
      <c r="F2328" s="823"/>
      <c r="G2328" s="896"/>
      <c r="H2328" s="901"/>
      <c r="I2328" s="901"/>
      <c r="J2328" s="901"/>
      <c r="K2328" s="901"/>
      <c r="L2328" s="826"/>
      <c r="M2328" s="826"/>
      <c r="N2328" s="826"/>
      <c r="O2328" s="827"/>
    </row>
    <row r="2329" spans="1:15" x14ac:dyDescent="0.25">
      <c r="B2329" s="1127" t="s">
        <v>1396</v>
      </c>
      <c r="C2329" s="1127"/>
      <c r="D2329" s="1127"/>
      <c r="E2329" s="1127"/>
      <c r="F2329" s="1127"/>
      <c r="G2329" s="1127"/>
      <c r="H2329" s="1127"/>
      <c r="I2329" s="1127"/>
      <c r="J2329" s="1127"/>
      <c r="K2329" s="1127"/>
      <c r="L2329" s="1127"/>
      <c r="M2329" s="1127"/>
      <c r="N2329" s="1127"/>
      <c r="O2329" s="1127"/>
    </row>
    <row r="2330" spans="1:15" x14ac:dyDescent="0.25">
      <c r="B2330" s="854" t="s">
        <v>1635</v>
      </c>
      <c r="C2330" s="1041"/>
      <c r="D2330" s="855"/>
      <c r="E2330" s="855"/>
      <c r="F2330" s="855"/>
      <c r="G2330" s="855"/>
      <c r="H2330" s="856"/>
      <c r="I2330" s="856"/>
      <c r="J2330" s="856"/>
      <c r="K2330" s="856"/>
      <c r="L2330" s="856"/>
      <c r="M2330" s="856"/>
      <c r="N2330" s="856"/>
      <c r="O2330" s="857"/>
    </row>
    <row r="2331" spans="1:15" s="800" customFormat="1" ht="45" x14ac:dyDescent="0.25">
      <c r="B2331" s="1122" t="s">
        <v>971</v>
      </c>
      <c r="C2331" s="1085" t="s">
        <v>939</v>
      </c>
      <c r="D2331" s="1085" t="s">
        <v>1025</v>
      </c>
      <c r="E2331" s="1124" t="s">
        <v>1026</v>
      </c>
      <c r="F2331" s="1085" t="s">
        <v>1027</v>
      </c>
      <c r="G2331" s="1120" t="s">
        <v>1028</v>
      </c>
      <c r="H2331" s="801" t="s">
        <v>1868</v>
      </c>
      <c r="I2331" s="802" t="s">
        <v>1839</v>
      </c>
      <c r="J2331" s="801" t="s">
        <v>1868</v>
      </c>
      <c r="K2331" s="1128" t="s">
        <v>1957</v>
      </c>
      <c r="L2331" s="1128" t="s">
        <v>1956</v>
      </c>
      <c r="M2331" s="802" t="s">
        <v>1905</v>
      </c>
      <c r="N2331" s="1128" t="s">
        <v>1825</v>
      </c>
      <c r="O2331" s="835" t="s">
        <v>1856</v>
      </c>
    </row>
    <row r="2332" spans="1:15" s="800" customFormat="1" x14ac:dyDescent="0.25">
      <c r="B2332" s="1123"/>
      <c r="C2332" s="1086"/>
      <c r="D2332" s="1086"/>
      <c r="E2332" s="1125"/>
      <c r="F2332" s="1086"/>
      <c r="G2332" s="1121"/>
      <c r="H2332" s="803"/>
      <c r="I2332" s="803" t="s">
        <v>940</v>
      </c>
      <c r="J2332" s="803"/>
      <c r="K2332" s="1129"/>
      <c r="L2332" s="1129"/>
      <c r="M2332" s="803" t="s">
        <v>940</v>
      </c>
      <c r="N2332" s="1129"/>
      <c r="O2332" s="804"/>
    </row>
    <row r="2333" spans="1:15" x14ac:dyDescent="0.25">
      <c r="A2333" s="836" t="s">
        <v>254</v>
      </c>
      <c r="B2333" s="998" t="s">
        <v>24</v>
      </c>
      <c r="C2333" s="1046" t="s">
        <v>290</v>
      </c>
      <c r="D2333" s="1018" t="s">
        <v>1</v>
      </c>
      <c r="E2333" s="974">
        <v>0</v>
      </c>
      <c r="F2333" s="998">
        <v>23510200</v>
      </c>
      <c r="G2333" s="999" t="s">
        <v>266</v>
      </c>
      <c r="H2333" s="1019">
        <v>61495662</v>
      </c>
      <c r="I2333" s="1019">
        <v>139193400</v>
      </c>
      <c r="J2333" s="1019">
        <v>61495662</v>
      </c>
      <c r="K2333" s="1015">
        <f t="shared" ref="K2333:K2349" si="170">M2333-L2333</f>
        <v>149193400</v>
      </c>
      <c r="L2333" s="975"/>
      <c r="M2333" s="975">
        <v>149193400</v>
      </c>
      <c r="N2333" s="975"/>
      <c r="O2333" s="990"/>
    </row>
    <row r="2334" spans="1:15" x14ac:dyDescent="0.25">
      <c r="A2334" s="836" t="s">
        <v>254</v>
      </c>
      <c r="B2334" s="809" t="s">
        <v>25</v>
      </c>
      <c r="C2334" s="1039" t="s">
        <v>59</v>
      </c>
      <c r="D2334" s="865" t="s">
        <v>1810</v>
      </c>
      <c r="E2334" s="945">
        <v>0</v>
      </c>
      <c r="F2334" s="806">
        <v>23540000</v>
      </c>
      <c r="G2334" s="809" t="s">
        <v>266</v>
      </c>
      <c r="H2334" s="980">
        <v>2000000</v>
      </c>
      <c r="I2334" s="980">
        <v>23000000</v>
      </c>
      <c r="J2334" s="980">
        <v>2000000</v>
      </c>
      <c r="K2334" s="900">
        <f t="shared" si="170"/>
        <v>23000000</v>
      </c>
      <c r="L2334" s="980"/>
      <c r="M2334" s="980">
        <v>23000000</v>
      </c>
      <c r="N2334" s="980"/>
      <c r="O2334" s="811"/>
    </row>
    <row r="2335" spans="1:15" x14ac:dyDescent="0.25">
      <c r="A2335" s="836" t="s">
        <v>254</v>
      </c>
      <c r="B2335" s="806" t="s">
        <v>2</v>
      </c>
      <c r="C2335" s="1039" t="s">
        <v>60</v>
      </c>
      <c r="D2335" s="865" t="s">
        <v>1810</v>
      </c>
      <c r="E2335" s="945">
        <v>0</v>
      </c>
      <c r="F2335" s="806">
        <v>23540000</v>
      </c>
      <c r="G2335" s="809" t="s">
        <v>266</v>
      </c>
      <c r="H2335" s="980"/>
      <c r="I2335" s="980">
        <v>5000000</v>
      </c>
      <c r="J2335" s="980"/>
      <c r="K2335" s="900">
        <f t="shared" si="170"/>
        <v>5000000</v>
      </c>
      <c r="L2335" s="980"/>
      <c r="M2335" s="980">
        <v>5000000</v>
      </c>
      <c r="N2335" s="980"/>
      <c r="O2335" s="811"/>
    </row>
    <row r="2336" spans="1:15" x14ac:dyDescent="0.25">
      <c r="A2336" s="836" t="s">
        <v>254</v>
      </c>
      <c r="B2336" s="806" t="s">
        <v>3</v>
      </c>
      <c r="C2336" s="1039" t="s">
        <v>4</v>
      </c>
      <c r="D2336" s="865" t="s">
        <v>1810</v>
      </c>
      <c r="E2336" s="945">
        <v>0</v>
      </c>
      <c r="F2336" s="806">
        <v>23510200</v>
      </c>
      <c r="G2336" s="809" t="s">
        <v>266</v>
      </c>
      <c r="H2336" s="980"/>
      <c r="I2336" s="980">
        <v>5000000</v>
      </c>
      <c r="J2336" s="980"/>
      <c r="K2336" s="900">
        <f t="shared" si="170"/>
        <v>5000000</v>
      </c>
      <c r="L2336" s="980"/>
      <c r="M2336" s="980">
        <v>5000000</v>
      </c>
      <c r="N2336" s="980"/>
      <c r="O2336" s="811"/>
    </row>
    <row r="2337" spans="1:15" x14ac:dyDescent="0.25">
      <c r="A2337" s="836" t="s">
        <v>254</v>
      </c>
      <c r="B2337" s="806" t="s">
        <v>85</v>
      </c>
      <c r="C2337" s="1039" t="s">
        <v>86</v>
      </c>
      <c r="D2337" s="865" t="s">
        <v>1810</v>
      </c>
      <c r="E2337" s="945">
        <v>0</v>
      </c>
      <c r="F2337" s="806">
        <v>23510200</v>
      </c>
      <c r="G2337" s="809" t="s">
        <v>266</v>
      </c>
      <c r="H2337" s="980">
        <v>225000</v>
      </c>
      <c r="I2337" s="980">
        <v>500000</v>
      </c>
      <c r="J2337" s="980">
        <v>225000</v>
      </c>
      <c r="K2337" s="900">
        <f t="shared" si="170"/>
        <v>500000</v>
      </c>
      <c r="L2337" s="980"/>
      <c r="M2337" s="980">
        <v>500000</v>
      </c>
      <c r="N2337" s="980"/>
      <c r="O2337" s="811"/>
    </row>
    <row r="2338" spans="1:15" x14ac:dyDescent="0.25">
      <c r="A2338" s="836" t="s">
        <v>254</v>
      </c>
      <c r="B2338" s="806" t="s">
        <v>52</v>
      </c>
      <c r="C2338" s="1039" t="s">
        <v>53</v>
      </c>
      <c r="D2338" s="865" t="s">
        <v>1810</v>
      </c>
      <c r="E2338" s="945">
        <v>0</v>
      </c>
      <c r="F2338" s="806">
        <v>23510200</v>
      </c>
      <c r="G2338" s="809" t="s">
        <v>266</v>
      </c>
      <c r="H2338" s="980"/>
      <c r="I2338" s="980">
        <v>3000000</v>
      </c>
      <c r="J2338" s="980"/>
      <c r="K2338" s="900">
        <f t="shared" si="170"/>
        <v>3000000</v>
      </c>
      <c r="L2338" s="980"/>
      <c r="M2338" s="980">
        <v>3000000</v>
      </c>
      <c r="N2338" s="980"/>
      <c r="O2338" s="811"/>
    </row>
    <row r="2339" spans="1:15" x14ac:dyDescent="0.25">
      <c r="A2339" s="836" t="s">
        <v>254</v>
      </c>
      <c r="B2339" s="806" t="s">
        <v>117</v>
      </c>
      <c r="C2339" s="1039" t="s">
        <v>118</v>
      </c>
      <c r="D2339" s="865" t="s">
        <v>1810</v>
      </c>
      <c r="E2339" s="945">
        <v>0</v>
      </c>
      <c r="F2339" s="806">
        <v>23510200</v>
      </c>
      <c r="G2339" s="809" t="s">
        <v>266</v>
      </c>
      <c r="H2339" s="980"/>
      <c r="I2339" s="980">
        <v>5000000</v>
      </c>
      <c r="J2339" s="980"/>
      <c r="K2339" s="900">
        <f t="shared" si="170"/>
        <v>5000000</v>
      </c>
      <c r="L2339" s="980"/>
      <c r="M2339" s="980">
        <v>5000000</v>
      </c>
      <c r="N2339" s="980"/>
      <c r="O2339" s="811"/>
    </row>
    <row r="2340" spans="1:15" x14ac:dyDescent="0.25">
      <c r="A2340" s="836" t="s">
        <v>254</v>
      </c>
      <c r="B2340" s="806" t="s">
        <v>5</v>
      </c>
      <c r="C2340" s="1039" t="s">
        <v>6</v>
      </c>
      <c r="D2340" s="865" t="s">
        <v>1810</v>
      </c>
      <c r="E2340" s="945">
        <v>0</v>
      </c>
      <c r="F2340" s="806">
        <v>23510200</v>
      </c>
      <c r="G2340" s="809" t="s">
        <v>266</v>
      </c>
      <c r="H2340" s="980"/>
      <c r="I2340" s="980">
        <v>40000000</v>
      </c>
      <c r="J2340" s="980"/>
      <c r="K2340" s="900">
        <f t="shared" si="170"/>
        <v>40000000</v>
      </c>
      <c r="L2340" s="980"/>
      <c r="M2340" s="980">
        <v>40000000</v>
      </c>
      <c r="N2340" s="980"/>
      <c r="O2340" s="811"/>
    </row>
    <row r="2341" spans="1:15" ht="30" x14ac:dyDescent="0.25">
      <c r="A2341" s="836" t="s">
        <v>254</v>
      </c>
      <c r="B2341" s="806" t="s">
        <v>119</v>
      </c>
      <c r="C2341" s="1039" t="s">
        <v>120</v>
      </c>
      <c r="D2341" s="865" t="s">
        <v>1810</v>
      </c>
      <c r="E2341" s="945">
        <v>0</v>
      </c>
      <c r="F2341" s="806">
        <v>23510200</v>
      </c>
      <c r="G2341" s="809" t="s">
        <v>266</v>
      </c>
      <c r="H2341" s="980"/>
      <c r="I2341" s="980">
        <v>5000000</v>
      </c>
      <c r="J2341" s="980"/>
      <c r="K2341" s="900">
        <f t="shared" si="170"/>
        <v>5000000</v>
      </c>
      <c r="L2341" s="980"/>
      <c r="M2341" s="980">
        <v>5000000</v>
      </c>
      <c r="N2341" s="980"/>
      <c r="O2341" s="811"/>
    </row>
    <row r="2342" spans="1:15" x14ac:dyDescent="0.25">
      <c r="A2342" s="836" t="s">
        <v>254</v>
      </c>
      <c r="B2342" s="806" t="s">
        <v>13</v>
      </c>
      <c r="C2342" s="1039" t="s">
        <v>14</v>
      </c>
      <c r="D2342" s="865" t="s">
        <v>1810</v>
      </c>
      <c r="E2342" s="945">
        <v>0</v>
      </c>
      <c r="F2342" s="806">
        <v>23540000</v>
      </c>
      <c r="G2342" s="809" t="s">
        <v>266</v>
      </c>
      <c r="H2342" s="980"/>
      <c r="I2342" s="980">
        <v>20000000</v>
      </c>
      <c r="J2342" s="980"/>
      <c r="K2342" s="900">
        <f t="shared" si="170"/>
        <v>20000000</v>
      </c>
      <c r="L2342" s="980"/>
      <c r="M2342" s="980">
        <v>20000000</v>
      </c>
      <c r="N2342" s="980"/>
      <c r="O2342" s="811"/>
    </row>
    <row r="2343" spans="1:15" x14ac:dyDescent="0.25">
      <c r="A2343" s="836" t="s">
        <v>254</v>
      </c>
      <c r="B2343" s="806" t="s">
        <v>41</v>
      </c>
      <c r="C2343" s="1039" t="s">
        <v>28</v>
      </c>
      <c r="D2343" s="865" t="s">
        <v>1810</v>
      </c>
      <c r="E2343" s="945">
        <v>0</v>
      </c>
      <c r="F2343" s="806">
        <v>23540000</v>
      </c>
      <c r="G2343" s="809" t="s">
        <v>266</v>
      </c>
      <c r="H2343" s="980">
        <v>30000000</v>
      </c>
      <c r="I2343" s="980">
        <v>100000000</v>
      </c>
      <c r="J2343" s="980">
        <v>30000000</v>
      </c>
      <c r="K2343" s="900">
        <f t="shared" si="170"/>
        <v>100000000</v>
      </c>
      <c r="L2343" s="980"/>
      <c r="M2343" s="980">
        <v>100000000</v>
      </c>
      <c r="N2343" s="980"/>
      <c r="O2343" s="811"/>
    </row>
    <row r="2344" spans="1:15" x14ac:dyDescent="0.25">
      <c r="A2344" s="836" t="s">
        <v>254</v>
      </c>
      <c r="B2344" s="806" t="s">
        <v>255</v>
      </c>
      <c r="C2344" s="1039" t="s">
        <v>256</v>
      </c>
      <c r="D2344" s="865" t="s">
        <v>1810</v>
      </c>
      <c r="E2344" s="945">
        <v>0</v>
      </c>
      <c r="F2344" s="806">
        <v>23510200</v>
      </c>
      <c r="G2344" s="809" t="s">
        <v>266</v>
      </c>
      <c r="H2344" s="980"/>
      <c r="I2344" s="980">
        <v>10000000</v>
      </c>
      <c r="J2344" s="980"/>
      <c r="K2344" s="900">
        <f t="shared" si="170"/>
        <v>10000000</v>
      </c>
      <c r="L2344" s="980"/>
      <c r="M2344" s="980">
        <v>10000000</v>
      </c>
      <c r="N2344" s="980"/>
      <c r="O2344" s="811"/>
    </row>
    <row r="2345" spans="1:15" x14ac:dyDescent="0.25">
      <c r="A2345" s="836" t="s">
        <v>254</v>
      </c>
      <c r="B2345" s="806" t="s">
        <v>15</v>
      </c>
      <c r="C2345" s="1039" t="s">
        <v>436</v>
      </c>
      <c r="D2345" s="865" t="s">
        <v>1810</v>
      </c>
      <c r="E2345" s="945">
        <v>0</v>
      </c>
      <c r="F2345" s="806">
        <v>23540000</v>
      </c>
      <c r="G2345" s="809" t="s">
        <v>266</v>
      </c>
      <c r="H2345" s="980">
        <v>1000000</v>
      </c>
      <c r="I2345" s="980">
        <v>5000000</v>
      </c>
      <c r="J2345" s="980">
        <v>1000000</v>
      </c>
      <c r="K2345" s="900">
        <f t="shared" si="170"/>
        <v>5000000</v>
      </c>
      <c r="L2345" s="980"/>
      <c r="M2345" s="980">
        <v>5000000</v>
      </c>
      <c r="N2345" s="980"/>
      <c r="O2345" s="811"/>
    </row>
    <row r="2346" spans="1:15" x14ac:dyDescent="0.25">
      <c r="A2346" s="836" t="s">
        <v>254</v>
      </c>
      <c r="B2346" s="806" t="s">
        <v>17</v>
      </c>
      <c r="C2346" s="1039" t="s">
        <v>18</v>
      </c>
      <c r="D2346" s="865" t="s">
        <v>1810</v>
      </c>
      <c r="E2346" s="945">
        <v>0</v>
      </c>
      <c r="F2346" s="806">
        <v>23510200</v>
      </c>
      <c r="G2346" s="809" t="s">
        <v>266</v>
      </c>
      <c r="H2346" s="980">
        <v>1000000</v>
      </c>
      <c r="I2346" s="980">
        <v>3500000</v>
      </c>
      <c r="J2346" s="980">
        <v>1000000</v>
      </c>
      <c r="K2346" s="900">
        <f t="shared" si="170"/>
        <v>3500000</v>
      </c>
      <c r="L2346" s="980"/>
      <c r="M2346" s="980">
        <v>3500000</v>
      </c>
      <c r="N2346" s="980"/>
      <c r="O2346" s="811"/>
    </row>
    <row r="2347" spans="1:15" x14ac:dyDescent="0.25">
      <c r="A2347" s="836" t="s">
        <v>254</v>
      </c>
      <c r="B2347" s="806" t="s">
        <v>19</v>
      </c>
      <c r="C2347" s="1039" t="s">
        <v>20</v>
      </c>
      <c r="D2347" s="865" t="s">
        <v>1810</v>
      </c>
      <c r="E2347" s="945">
        <v>0</v>
      </c>
      <c r="F2347" s="806">
        <v>23510200</v>
      </c>
      <c r="G2347" s="809" t="s">
        <v>266</v>
      </c>
      <c r="H2347" s="980">
        <v>400000</v>
      </c>
      <c r="I2347" s="980">
        <v>1000000</v>
      </c>
      <c r="J2347" s="980">
        <v>400000</v>
      </c>
      <c r="K2347" s="900">
        <f t="shared" si="170"/>
        <v>1000000</v>
      </c>
      <c r="L2347" s="980"/>
      <c r="M2347" s="980">
        <v>1000000</v>
      </c>
      <c r="N2347" s="980"/>
      <c r="O2347" s="811"/>
    </row>
    <row r="2348" spans="1:15" x14ac:dyDescent="0.25">
      <c r="A2348" s="836" t="s">
        <v>254</v>
      </c>
      <c r="B2348" s="806" t="s">
        <v>181</v>
      </c>
      <c r="C2348" s="1039" t="s">
        <v>182</v>
      </c>
      <c r="D2348" s="865" t="s">
        <v>1810</v>
      </c>
      <c r="E2348" s="945">
        <v>0</v>
      </c>
      <c r="F2348" s="806">
        <v>23540000</v>
      </c>
      <c r="G2348" s="809" t="s">
        <v>266</v>
      </c>
      <c r="H2348" s="980"/>
      <c r="I2348" s="980">
        <v>50000000</v>
      </c>
      <c r="J2348" s="980"/>
      <c r="K2348" s="900">
        <f t="shared" si="170"/>
        <v>50000000</v>
      </c>
      <c r="L2348" s="980"/>
      <c r="M2348" s="980">
        <v>50000000</v>
      </c>
      <c r="N2348" s="980"/>
      <c r="O2348" s="811"/>
    </row>
    <row r="2349" spans="1:15" x14ac:dyDescent="0.25">
      <c r="A2349" s="836" t="s">
        <v>254</v>
      </c>
      <c r="B2349" s="806" t="s">
        <v>37</v>
      </c>
      <c r="C2349" s="1039" t="s">
        <v>38</v>
      </c>
      <c r="D2349" s="865" t="s">
        <v>1810</v>
      </c>
      <c r="E2349" s="945">
        <v>0</v>
      </c>
      <c r="F2349" s="806">
        <v>23540000</v>
      </c>
      <c r="G2349" s="809" t="s">
        <v>266</v>
      </c>
      <c r="H2349" s="980"/>
      <c r="I2349" s="980">
        <v>5000000</v>
      </c>
      <c r="J2349" s="980"/>
      <c r="K2349" s="900">
        <f t="shared" si="170"/>
        <v>5000000</v>
      </c>
      <c r="L2349" s="980"/>
      <c r="M2349" s="980">
        <v>5000000</v>
      </c>
      <c r="N2349" s="980"/>
      <c r="O2349" s="811"/>
    </row>
    <row r="2350" spans="1:15" x14ac:dyDescent="0.25">
      <c r="A2350" s="836" t="s">
        <v>254</v>
      </c>
      <c r="B2350" s="817"/>
      <c r="C2350" s="968" t="s">
        <v>312</v>
      </c>
      <c r="D2350" s="819"/>
      <c r="E2350" s="820"/>
      <c r="F2350" s="817"/>
      <c r="G2350" s="895"/>
      <c r="H2350" s="969">
        <f>SUM(H2334:H2349)</f>
        <v>34625000</v>
      </c>
      <c r="I2350" s="969">
        <f>SUM(I2334:I2349)</f>
        <v>281000000</v>
      </c>
      <c r="J2350" s="969">
        <f>SUM(J2334:J2349)</f>
        <v>34625000</v>
      </c>
      <c r="K2350" s="969">
        <f>SUM(K2334:K2349)</f>
        <v>281000000</v>
      </c>
      <c r="L2350" s="821"/>
      <c r="M2350" s="821">
        <f>SUM(M2334:M2349)</f>
        <v>281000000</v>
      </c>
      <c r="N2350" s="821"/>
      <c r="O2350" s="822"/>
    </row>
    <row r="2351" spans="1:15" x14ac:dyDescent="0.25">
      <c r="A2351" s="836"/>
      <c r="B2351" s="823"/>
      <c r="C2351" s="970"/>
      <c r="D2351" s="824"/>
      <c r="E2351" s="825"/>
      <c r="F2351" s="823"/>
      <c r="G2351" s="896"/>
      <c r="H2351" s="906"/>
      <c r="I2351" s="906"/>
      <c r="J2351" s="906"/>
      <c r="K2351" s="906"/>
      <c r="L2351" s="826"/>
      <c r="M2351" s="826"/>
      <c r="N2351" s="826"/>
      <c r="O2351" s="827"/>
    </row>
    <row r="2352" spans="1:15" x14ac:dyDescent="0.25">
      <c r="A2352" s="836"/>
      <c r="B2352" s="823"/>
      <c r="C2352" s="970"/>
      <c r="D2352" s="824"/>
      <c r="E2352" s="825"/>
      <c r="F2352" s="823"/>
      <c r="G2352" s="896"/>
      <c r="H2352" s="906"/>
      <c r="I2352" s="906"/>
      <c r="J2352" s="906"/>
      <c r="K2352" s="906"/>
      <c r="L2352" s="826"/>
      <c r="M2352" s="826"/>
      <c r="N2352" s="826"/>
      <c r="O2352" s="827"/>
    </row>
    <row r="2353" spans="1:15" x14ac:dyDescent="0.25">
      <c r="B2353" s="1127" t="s">
        <v>1397</v>
      </c>
      <c r="C2353" s="1127"/>
      <c r="D2353" s="1127"/>
      <c r="E2353" s="1127"/>
      <c r="F2353" s="1127"/>
      <c r="G2353" s="1127"/>
      <c r="H2353" s="1127"/>
      <c r="I2353" s="1127"/>
      <c r="J2353" s="1127"/>
      <c r="K2353" s="1127"/>
      <c r="L2353" s="1127"/>
      <c r="M2353" s="1127"/>
      <c r="N2353" s="1127"/>
      <c r="O2353" s="1127"/>
    </row>
    <row r="2354" spans="1:15" x14ac:dyDescent="0.25">
      <c r="B2354" s="854" t="s">
        <v>1635</v>
      </c>
      <c r="C2354" s="1041"/>
      <c r="D2354" s="855"/>
      <c r="E2354" s="855"/>
      <c r="F2354" s="855"/>
      <c r="G2354" s="855"/>
      <c r="H2354" s="856"/>
      <c r="I2354" s="856"/>
      <c r="J2354" s="856"/>
      <c r="K2354" s="856"/>
      <c r="L2354" s="856"/>
      <c r="M2354" s="856"/>
      <c r="N2354" s="856"/>
      <c r="O2354" s="857"/>
    </row>
    <row r="2355" spans="1:15" s="800" customFormat="1" ht="45" x14ac:dyDescent="0.25">
      <c r="B2355" s="1122" t="s">
        <v>971</v>
      </c>
      <c r="C2355" s="1085" t="s">
        <v>939</v>
      </c>
      <c r="D2355" s="1085" t="s">
        <v>1025</v>
      </c>
      <c r="E2355" s="1124" t="s">
        <v>1026</v>
      </c>
      <c r="F2355" s="1085" t="s">
        <v>1027</v>
      </c>
      <c r="G2355" s="1120" t="s">
        <v>1028</v>
      </c>
      <c r="H2355" s="801" t="s">
        <v>1868</v>
      </c>
      <c r="I2355" s="802" t="s">
        <v>1839</v>
      </c>
      <c r="J2355" s="801" t="s">
        <v>1868</v>
      </c>
      <c r="K2355" s="1128" t="s">
        <v>1957</v>
      </c>
      <c r="L2355" s="1128" t="s">
        <v>1956</v>
      </c>
      <c r="M2355" s="802" t="s">
        <v>1905</v>
      </c>
      <c r="N2355" s="1128" t="s">
        <v>1825</v>
      </c>
      <c r="O2355" s="835" t="s">
        <v>1856</v>
      </c>
    </row>
    <row r="2356" spans="1:15" s="800" customFormat="1" x14ac:dyDescent="0.25">
      <c r="B2356" s="1123"/>
      <c r="C2356" s="1086"/>
      <c r="D2356" s="1086"/>
      <c r="E2356" s="1125"/>
      <c r="F2356" s="1086"/>
      <c r="G2356" s="1121"/>
      <c r="H2356" s="803"/>
      <c r="I2356" s="803" t="s">
        <v>940</v>
      </c>
      <c r="J2356" s="803"/>
      <c r="K2356" s="1129"/>
      <c r="L2356" s="1129"/>
      <c r="M2356" s="803" t="s">
        <v>940</v>
      </c>
      <c r="N2356" s="1129"/>
      <c r="O2356" s="804"/>
    </row>
    <row r="2357" spans="1:15" s="887" customFormat="1" x14ac:dyDescent="0.25">
      <c r="A2357" s="836" t="s">
        <v>254</v>
      </c>
      <c r="B2357" s="863" t="s">
        <v>253</v>
      </c>
      <c r="C2357" s="967" t="s">
        <v>238</v>
      </c>
      <c r="D2357" s="865" t="s">
        <v>1810</v>
      </c>
      <c r="E2357" s="883">
        <v>0</v>
      </c>
      <c r="F2357" s="863" t="s">
        <v>27</v>
      </c>
      <c r="G2357" s="866" t="s">
        <v>235</v>
      </c>
      <c r="H2357" s="900">
        <v>25000000</v>
      </c>
      <c r="I2357" s="900">
        <v>80000000</v>
      </c>
      <c r="J2357" s="900">
        <v>25000000</v>
      </c>
      <c r="K2357" s="900">
        <f t="shared" ref="K2357:K2385" si="171">M2357-L2357</f>
        <v>48000000</v>
      </c>
      <c r="L2357" s="900"/>
      <c r="M2357" s="900">
        <f t="shared" ref="M2357:M2384" si="172">I2357-(I2357*40/100)</f>
        <v>48000000</v>
      </c>
      <c r="N2357" s="900"/>
      <c r="O2357" s="868"/>
    </row>
    <row r="2358" spans="1:15" s="887" customFormat="1" x14ac:dyDescent="0.25">
      <c r="A2358" s="836" t="s">
        <v>254</v>
      </c>
      <c r="B2358" s="865" t="s">
        <v>212</v>
      </c>
      <c r="C2358" s="967" t="s">
        <v>676</v>
      </c>
      <c r="D2358" s="865" t="s">
        <v>1810</v>
      </c>
      <c r="E2358" s="883">
        <v>0</v>
      </c>
      <c r="F2358" s="863" t="s">
        <v>27</v>
      </c>
      <c r="G2358" s="866" t="s">
        <v>235</v>
      </c>
      <c r="H2358" s="900"/>
      <c r="I2358" s="900">
        <v>50000000</v>
      </c>
      <c r="J2358" s="900"/>
      <c r="K2358" s="900">
        <f t="shared" si="171"/>
        <v>30000000</v>
      </c>
      <c r="L2358" s="900"/>
      <c r="M2358" s="900">
        <f t="shared" si="172"/>
        <v>30000000</v>
      </c>
      <c r="N2358" s="900"/>
      <c r="O2358" s="868"/>
    </row>
    <row r="2359" spans="1:15" s="887" customFormat="1" x14ac:dyDescent="0.25">
      <c r="A2359" s="836" t="s">
        <v>254</v>
      </c>
      <c r="B2359" s="863" t="s">
        <v>161</v>
      </c>
      <c r="C2359" s="967" t="s">
        <v>233</v>
      </c>
      <c r="D2359" s="865" t="s">
        <v>1810</v>
      </c>
      <c r="E2359" s="883">
        <v>0</v>
      </c>
      <c r="F2359" s="863" t="s">
        <v>27</v>
      </c>
      <c r="G2359" s="866" t="s">
        <v>235</v>
      </c>
      <c r="H2359" s="900"/>
      <c r="I2359" s="900">
        <v>41000000</v>
      </c>
      <c r="J2359" s="900"/>
      <c r="K2359" s="900">
        <f t="shared" si="171"/>
        <v>24600000</v>
      </c>
      <c r="L2359" s="900"/>
      <c r="M2359" s="900">
        <f t="shared" si="172"/>
        <v>24600000</v>
      </c>
      <c r="N2359" s="900"/>
      <c r="O2359" s="868"/>
    </row>
    <row r="2360" spans="1:15" s="887" customFormat="1" x14ac:dyDescent="0.25">
      <c r="A2360" s="836" t="s">
        <v>254</v>
      </c>
      <c r="B2360" s="865" t="s">
        <v>326</v>
      </c>
      <c r="C2360" s="967" t="s">
        <v>327</v>
      </c>
      <c r="D2360" s="865" t="s">
        <v>1810</v>
      </c>
      <c r="E2360" s="883">
        <v>0</v>
      </c>
      <c r="F2360" s="863" t="s">
        <v>27</v>
      </c>
      <c r="G2360" s="866" t="s">
        <v>235</v>
      </c>
      <c r="H2360" s="900"/>
      <c r="I2360" s="900">
        <v>15000000</v>
      </c>
      <c r="J2360" s="900"/>
      <c r="K2360" s="900">
        <f t="shared" si="171"/>
        <v>9000000</v>
      </c>
      <c r="L2360" s="900"/>
      <c r="M2360" s="900">
        <f t="shared" si="172"/>
        <v>9000000</v>
      </c>
      <c r="N2360" s="900"/>
      <c r="O2360" s="868"/>
    </row>
    <row r="2361" spans="1:15" s="887" customFormat="1" x14ac:dyDescent="0.25">
      <c r="A2361" s="836" t="s">
        <v>254</v>
      </c>
      <c r="B2361" s="865" t="s">
        <v>214</v>
      </c>
      <c r="C2361" s="967" t="s">
        <v>1740</v>
      </c>
      <c r="D2361" s="865" t="s">
        <v>1810</v>
      </c>
      <c r="E2361" s="883">
        <v>0</v>
      </c>
      <c r="F2361" s="863" t="s">
        <v>27</v>
      </c>
      <c r="G2361" s="866" t="s">
        <v>235</v>
      </c>
      <c r="H2361" s="900"/>
      <c r="I2361" s="900">
        <v>5000000</v>
      </c>
      <c r="J2361" s="900"/>
      <c r="K2361" s="900">
        <f t="shared" si="171"/>
        <v>3000000</v>
      </c>
      <c r="L2361" s="900"/>
      <c r="M2361" s="900">
        <f t="shared" si="172"/>
        <v>3000000</v>
      </c>
      <c r="N2361" s="900"/>
      <c r="O2361" s="868"/>
    </row>
    <row r="2362" spans="1:15" s="887" customFormat="1" x14ac:dyDescent="0.25">
      <c r="A2362" s="836" t="s">
        <v>254</v>
      </c>
      <c r="B2362" s="865" t="s">
        <v>1062</v>
      </c>
      <c r="C2362" s="967" t="s">
        <v>755</v>
      </c>
      <c r="D2362" s="865" t="s">
        <v>1810</v>
      </c>
      <c r="E2362" s="883">
        <v>0</v>
      </c>
      <c r="F2362" s="863" t="s">
        <v>27</v>
      </c>
      <c r="G2362" s="866" t="s">
        <v>235</v>
      </c>
      <c r="H2362" s="900"/>
      <c r="I2362" s="900">
        <v>10000000</v>
      </c>
      <c r="J2362" s="900"/>
      <c r="K2362" s="900">
        <f t="shared" si="171"/>
        <v>6000000</v>
      </c>
      <c r="L2362" s="900"/>
      <c r="M2362" s="900">
        <f t="shared" si="172"/>
        <v>6000000</v>
      </c>
      <c r="N2362" s="900"/>
      <c r="O2362" s="868"/>
    </row>
    <row r="2363" spans="1:15" s="887" customFormat="1" x14ac:dyDescent="0.25">
      <c r="A2363" s="836" t="s">
        <v>254</v>
      </c>
      <c r="B2363" s="865" t="s">
        <v>448</v>
      </c>
      <c r="C2363" s="967" t="s">
        <v>428</v>
      </c>
      <c r="D2363" s="865" t="s">
        <v>1810</v>
      </c>
      <c r="E2363" s="883">
        <v>0</v>
      </c>
      <c r="F2363" s="863" t="s">
        <v>27</v>
      </c>
      <c r="G2363" s="866" t="s">
        <v>235</v>
      </c>
      <c r="H2363" s="900"/>
      <c r="I2363" s="900">
        <v>5000000</v>
      </c>
      <c r="J2363" s="900"/>
      <c r="K2363" s="900">
        <f t="shared" si="171"/>
        <v>3000000</v>
      </c>
      <c r="L2363" s="900"/>
      <c r="M2363" s="900">
        <f t="shared" si="172"/>
        <v>3000000</v>
      </c>
      <c r="N2363" s="900"/>
      <c r="O2363" s="868"/>
    </row>
    <row r="2364" spans="1:15" s="887" customFormat="1" x14ac:dyDescent="0.25">
      <c r="A2364" s="836" t="s">
        <v>254</v>
      </c>
      <c r="B2364" s="865" t="s">
        <v>748</v>
      </c>
      <c r="C2364" s="967" t="s">
        <v>758</v>
      </c>
      <c r="D2364" s="865" t="s">
        <v>1810</v>
      </c>
      <c r="E2364" s="883">
        <v>0</v>
      </c>
      <c r="F2364" s="863" t="s">
        <v>27</v>
      </c>
      <c r="G2364" s="866" t="s">
        <v>235</v>
      </c>
      <c r="H2364" s="900"/>
      <c r="I2364" s="900">
        <v>7000000</v>
      </c>
      <c r="J2364" s="900"/>
      <c r="K2364" s="900">
        <f t="shared" si="171"/>
        <v>4200000</v>
      </c>
      <c r="L2364" s="900"/>
      <c r="M2364" s="900">
        <f t="shared" si="172"/>
        <v>4200000</v>
      </c>
      <c r="N2364" s="900"/>
      <c r="O2364" s="868"/>
    </row>
    <row r="2365" spans="1:15" s="887" customFormat="1" x14ac:dyDescent="0.25">
      <c r="A2365" s="836" t="s">
        <v>254</v>
      </c>
      <c r="B2365" s="865" t="s">
        <v>525</v>
      </c>
      <c r="C2365" s="967" t="s">
        <v>1084</v>
      </c>
      <c r="D2365" s="865" t="s">
        <v>1810</v>
      </c>
      <c r="E2365" s="883">
        <v>0</v>
      </c>
      <c r="F2365" s="863" t="s">
        <v>27</v>
      </c>
      <c r="G2365" s="866" t="s">
        <v>235</v>
      </c>
      <c r="H2365" s="900"/>
      <c r="I2365" s="900">
        <v>10000000</v>
      </c>
      <c r="J2365" s="900"/>
      <c r="K2365" s="900">
        <f t="shared" si="171"/>
        <v>6000000</v>
      </c>
      <c r="L2365" s="900"/>
      <c r="M2365" s="900">
        <f t="shared" si="172"/>
        <v>6000000</v>
      </c>
      <c r="N2365" s="900"/>
      <c r="O2365" s="868"/>
    </row>
    <row r="2366" spans="1:15" s="887" customFormat="1" x14ac:dyDescent="0.25">
      <c r="A2366" s="836" t="s">
        <v>254</v>
      </c>
      <c r="B2366" s="865" t="s">
        <v>757</v>
      </c>
      <c r="C2366" s="967" t="s">
        <v>759</v>
      </c>
      <c r="D2366" s="865" t="s">
        <v>1810</v>
      </c>
      <c r="E2366" s="883">
        <v>0</v>
      </c>
      <c r="F2366" s="863" t="s">
        <v>27</v>
      </c>
      <c r="G2366" s="866" t="s">
        <v>235</v>
      </c>
      <c r="H2366" s="900">
        <v>3000000</v>
      </c>
      <c r="I2366" s="900">
        <v>5000000</v>
      </c>
      <c r="J2366" s="900">
        <v>3000000</v>
      </c>
      <c r="K2366" s="900">
        <f t="shared" si="171"/>
        <v>3000000</v>
      </c>
      <c r="L2366" s="900"/>
      <c r="M2366" s="900">
        <f t="shared" si="172"/>
        <v>3000000</v>
      </c>
      <c r="N2366" s="900"/>
      <c r="O2366" s="868"/>
    </row>
    <row r="2367" spans="1:15" s="887" customFormat="1" x14ac:dyDescent="0.25">
      <c r="A2367" s="836" t="s">
        <v>254</v>
      </c>
      <c r="B2367" s="865" t="s">
        <v>350</v>
      </c>
      <c r="C2367" s="967" t="s">
        <v>743</v>
      </c>
      <c r="D2367" s="865" t="s">
        <v>1810</v>
      </c>
      <c r="E2367" s="883">
        <v>0</v>
      </c>
      <c r="F2367" s="863" t="s">
        <v>27</v>
      </c>
      <c r="G2367" s="866" t="s">
        <v>235</v>
      </c>
      <c r="H2367" s="900">
        <v>3000000</v>
      </c>
      <c r="I2367" s="900">
        <v>5000000</v>
      </c>
      <c r="J2367" s="900">
        <v>3000000</v>
      </c>
      <c r="K2367" s="900">
        <f t="shared" si="171"/>
        <v>3000000</v>
      </c>
      <c r="L2367" s="900"/>
      <c r="M2367" s="900">
        <f t="shared" si="172"/>
        <v>3000000</v>
      </c>
      <c r="N2367" s="900"/>
      <c r="O2367" s="868"/>
    </row>
    <row r="2368" spans="1:15" s="887" customFormat="1" x14ac:dyDescent="0.25">
      <c r="A2368" s="836" t="s">
        <v>254</v>
      </c>
      <c r="B2368" s="865" t="s">
        <v>460</v>
      </c>
      <c r="C2368" s="967" t="s">
        <v>517</v>
      </c>
      <c r="D2368" s="865" t="s">
        <v>1810</v>
      </c>
      <c r="E2368" s="883">
        <v>0</v>
      </c>
      <c r="F2368" s="863" t="s">
        <v>27</v>
      </c>
      <c r="G2368" s="866" t="s">
        <v>235</v>
      </c>
      <c r="H2368" s="900">
        <v>6000000</v>
      </c>
      <c r="I2368" s="900">
        <v>5000000</v>
      </c>
      <c r="J2368" s="900">
        <v>6000000</v>
      </c>
      <c r="K2368" s="900">
        <f t="shared" si="171"/>
        <v>3000000</v>
      </c>
      <c r="L2368" s="900"/>
      <c r="M2368" s="900">
        <f t="shared" si="172"/>
        <v>3000000</v>
      </c>
      <c r="N2368" s="900"/>
      <c r="O2368" s="868"/>
    </row>
    <row r="2369" spans="1:15" s="887" customFormat="1" x14ac:dyDescent="0.25">
      <c r="A2369" s="836" t="s">
        <v>254</v>
      </c>
      <c r="B2369" s="865" t="s">
        <v>756</v>
      </c>
      <c r="C2369" s="967" t="s">
        <v>690</v>
      </c>
      <c r="D2369" s="865" t="s">
        <v>1810</v>
      </c>
      <c r="E2369" s="883">
        <v>0</v>
      </c>
      <c r="F2369" s="863" t="s">
        <v>27</v>
      </c>
      <c r="G2369" s="866" t="s">
        <v>235</v>
      </c>
      <c r="H2369" s="900"/>
      <c r="I2369" s="900">
        <v>3000000</v>
      </c>
      <c r="J2369" s="900"/>
      <c r="K2369" s="900">
        <f t="shared" si="171"/>
        <v>1800000</v>
      </c>
      <c r="L2369" s="900"/>
      <c r="M2369" s="900">
        <f t="shared" si="172"/>
        <v>1800000</v>
      </c>
      <c r="N2369" s="900"/>
      <c r="O2369" s="868"/>
    </row>
    <row r="2370" spans="1:15" s="887" customFormat="1" x14ac:dyDescent="0.25">
      <c r="A2370" s="836" t="s">
        <v>254</v>
      </c>
      <c r="B2370" s="865" t="s">
        <v>239</v>
      </c>
      <c r="C2370" s="967" t="s">
        <v>485</v>
      </c>
      <c r="D2370" s="865" t="s">
        <v>1810</v>
      </c>
      <c r="E2370" s="883">
        <v>0</v>
      </c>
      <c r="F2370" s="863" t="s">
        <v>27</v>
      </c>
      <c r="G2370" s="866" t="s">
        <v>235</v>
      </c>
      <c r="H2370" s="900"/>
      <c r="I2370" s="900">
        <v>5000000</v>
      </c>
      <c r="J2370" s="900"/>
      <c r="K2370" s="900">
        <f t="shared" si="171"/>
        <v>3000000</v>
      </c>
      <c r="L2370" s="900"/>
      <c r="M2370" s="900">
        <f t="shared" si="172"/>
        <v>3000000</v>
      </c>
      <c r="N2370" s="900"/>
      <c r="O2370" s="868"/>
    </row>
    <row r="2371" spans="1:15" s="887" customFormat="1" x14ac:dyDescent="0.25">
      <c r="A2371" s="836" t="s">
        <v>254</v>
      </c>
      <c r="B2371" s="865" t="s">
        <v>365</v>
      </c>
      <c r="C2371" s="967" t="s">
        <v>495</v>
      </c>
      <c r="D2371" s="865" t="s">
        <v>1810</v>
      </c>
      <c r="E2371" s="883">
        <v>0</v>
      </c>
      <c r="F2371" s="863" t="s">
        <v>27</v>
      </c>
      <c r="G2371" s="866" t="s">
        <v>235</v>
      </c>
      <c r="H2371" s="900"/>
      <c r="I2371" s="900">
        <v>3000000</v>
      </c>
      <c r="J2371" s="900"/>
      <c r="K2371" s="900">
        <f t="shared" si="171"/>
        <v>1800000</v>
      </c>
      <c r="L2371" s="900"/>
      <c r="M2371" s="900">
        <f t="shared" si="172"/>
        <v>1800000</v>
      </c>
      <c r="N2371" s="900"/>
      <c r="O2371" s="868"/>
    </row>
    <row r="2372" spans="1:15" s="887" customFormat="1" x14ac:dyDescent="0.25">
      <c r="A2372" s="836" t="s">
        <v>254</v>
      </c>
      <c r="B2372" s="865" t="s">
        <v>243</v>
      </c>
      <c r="C2372" s="967" t="s">
        <v>687</v>
      </c>
      <c r="D2372" s="865" t="s">
        <v>1810</v>
      </c>
      <c r="E2372" s="883">
        <v>0</v>
      </c>
      <c r="F2372" s="863" t="s">
        <v>27</v>
      </c>
      <c r="G2372" s="866" t="s">
        <v>235</v>
      </c>
      <c r="H2372" s="900"/>
      <c r="I2372" s="900">
        <v>30000000</v>
      </c>
      <c r="J2372" s="900"/>
      <c r="K2372" s="900">
        <f t="shared" si="171"/>
        <v>18000000</v>
      </c>
      <c r="L2372" s="900"/>
      <c r="M2372" s="900">
        <f t="shared" si="172"/>
        <v>18000000</v>
      </c>
      <c r="N2372" s="900"/>
      <c r="O2372" s="868"/>
    </row>
    <row r="2373" spans="1:15" s="887" customFormat="1" x14ac:dyDescent="0.25">
      <c r="A2373" s="836" t="s">
        <v>254</v>
      </c>
      <c r="B2373" s="865" t="s">
        <v>158</v>
      </c>
      <c r="C2373" s="967" t="s">
        <v>366</v>
      </c>
      <c r="D2373" s="865" t="s">
        <v>1810</v>
      </c>
      <c r="E2373" s="883">
        <v>0</v>
      </c>
      <c r="F2373" s="863" t="s">
        <v>27</v>
      </c>
      <c r="G2373" s="866" t="s">
        <v>235</v>
      </c>
      <c r="H2373" s="900"/>
      <c r="I2373" s="900">
        <v>3000000</v>
      </c>
      <c r="J2373" s="900"/>
      <c r="K2373" s="900">
        <f t="shared" si="171"/>
        <v>1800000</v>
      </c>
      <c r="L2373" s="900"/>
      <c r="M2373" s="900">
        <f t="shared" si="172"/>
        <v>1800000</v>
      </c>
      <c r="N2373" s="900"/>
      <c r="O2373" s="868"/>
    </row>
    <row r="2374" spans="1:15" s="887" customFormat="1" x14ac:dyDescent="0.25">
      <c r="A2374" s="836" t="s">
        <v>254</v>
      </c>
      <c r="B2374" s="865" t="s">
        <v>247</v>
      </c>
      <c r="C2374" s="967" t="s">
        <v>515</v>
      </c>
      <c r="D2374" s="865" t="s">
        <v>1810</v>
      </c>
      <c r="E2374" s="883">
        <v>0</v>
      </c>
      <c r="F2374" s="863" t="s">
        <v>27</v>
      </c>
      <c r="G2374" s="866" t="s">
        <v>235</v>
      </c>
      <c r="H2374" s="900"/>
      <c r="I2374" s="900">
        <v>1000000</v>
      </c>
      <c r="J2374" s="900"/>
      <c r="K2374" s="900">
        <f t="shared" si="171"/>
        <v>600000</v>
      </c>
      <c r="L2374" s="900"/>
      <c r="M2374" s="900">
        <f t="shared" si="172"/>
        <v>600000</v>
      </c>
      <c r="N2374" s="900"/>
      <c r="O2374" s="868"/>
    </row>
    <row r="2375" spans="1:15" s="887" customFormat="1" x14ac:dyDescent="0.25">
      <c r="A2375" s="836" t="s">
        <v>254</v>
      </c>
      <c r="B2375" s="865" t="s">
        <v>357</v>
      </c>
      <c r="C2375" s="967" t="s">
        <v>764</v>
      </c>
      <c r="D2375" s="865" t="s">
        <v>1810</v>
      </c>
      <c r="E2375" s="883">
        <v>0</v>
      </c>
      <c r="F2375" s="863" t="s">
        <v>27</v>
      </c>
      <c r="G2375" s="866" t="s">
        <v>235</v>
      </c>
      <c r="H2375" s="900"/>
      <c r="I2375" s="900">
        <v>2000000</v>
      </c>
      <c r="J2375" s="900"/>
      <c r="K2375" s="900">
        <f t="shared" si="171"/>
        <v>1200000</v>
      </c>
      <c r="L2375" s="900"/>
      <c r="M2375" s="900">
        <f t="shared" si="172"/>
        <v>1200000</v>
      </c>
      <c r="N2375" s="900"/>
      <c r="O2375" s="868"/>
    </row>
    <row r="2376" spans="1:15" s="887" customFormat="1" x14ac:dyDescent="0.25">
      <c r="A2376" s="836" t="s">
        <v>254</v>
      </c>
      <c r="B2376" s="863" t="s">
        <v>248</v>
      </c>
      <c r="C2376" s="967" t="s">
        <v>779</v>
      </c>
      <c r="D2376" s="865" t="s">
        <v>1810</v>
      </c>
      <c r="E2376" s="883">
        <v>0</v>
      </c>
      <c r="F2376" s="863" t="s">
        <v>27</v>
      </c>
      <c r="G2376" s="866" t="s">
        <v>235</v>
      </c>
      <c r="H2376" s="900"/>
      <c r="I2376" s="900">
        <v>3000000</v>
      </c>
      <c r="J2376" s="900"/>
      <c r="K2376" s="900">
        <f t="shared" si="171"/>
        <v>1800000</v>
      </c>
      <c r="L2376" s="900"/>
      <c r="M2376" s="900">
        <f t="shared" si="172"/>
        <v>1800000</v>
      </c>
      <c r="N2376" s="900"/>
      <c r="O2376" s="868"/>
    </row>
    <row r="2377" spans="1:15" s="887" customFormat="1" x14ac:dyDescent="0.25">
      <c r="A2377" s="836" t="s">
        <v>254</v>
      </c>
      <c r="B2377" s="863" t="s">
        <v>206</v>
      </c>
      <c r="C2377" s="967" t="s">
        <v>1863</v>
      </c>
      <c r="D2377" s="865" t="s">
        <v>1810</v>
      </c>
      <c r="E2377" s="883">
        <v>0</v>
      </c>
      <c r="F2377" s="863" t="s">
        <v>27</v>
      </c>
      <c r="G2377" s="866" t="s">
        <v>235</v>
      </c>
      <c r="H2377" s="900">
        <v>5000000</v>
      </c>
      <c r="I2377" s="900">
        <v>5000000</v>
      </c>
      <c r="J2377" s="900">
        <v>5000000</v>
      </c>
      <c r="K2377" s="900">
        <f t="shared" si="171"/>
        <v>3000000</v>
      </c>
      <c r="L2377" s="900"/>
      <c r="M2377" s="900">
        <f t="shared" si="172"/>
        <v>3000000</v>
      </c>
      <c r="N2377" s="900"/>
      <c r="O2377" s="868"/>
    </row>
    <row r="2378" spans="1:15" s="887" customFormat="1" x14ac:dyDescent="0.25">
      <c r="A2378" s="836" t="s">
        <v>254</v>
      </c>
      <c r="B2378" s="865" t="s">
        <v>207</v>
      </c>
      <c r="C2378" s="967" t="s">
        <v>220</v>
      </c>
      <c r="D2378" s="865" t="s">
        <v>1810</v>
      </c>
      <c r="E2378" s="883">
        <v>0</v>
      </c>
      <c r="F2378" s="863" t="s">
        <v>27</v>
      </c>
      <c r="G2378" s="866" t="s">
        <v>235</v>
      </c>
      <c r="H2378" s="900">
        <v>4000000</v>
      </c>
      <c r="I2378" s="900">
        <v>4000000</v>
      </c>
      <c r="J2378" s="900">
        <v>4000000</v>
      </c>
      <c r="K2378" s="900">
        <f t="shared" si="171"/>
        <v>2400000</v>
      </c>
      <c r="L2378" s="900"/>
      <c r="M2378" s="900">
        <f t="shared" si="172"/>
        <v>2400000</v>
      </c>
      <c r="N2378" s="900"/>
      <c r="O2378" s="868"/>
    </row>
    <row r="2379" spans="1:15" s="887" customFormat="1" x14ac:dyDescent="0.25">
      <c r="A2379" s="836" t="s">
        <v>254</v>
      </c>
      <c r="B2379" s="865" t="s">
        <v>208</v>
      </c>
      <c r="C2379" s="967" t="s">
        <v>751</v>
      </c>
      <c r="D2379" s="865" t="s">
        <v>1810</v>
      </c>
      <c r="E2379" s="883">
        <v>0</v>
      </c>
      <c r="F2379" s="863" t="s">
        <v>27</v>
      </c>
      <c r="G2379" s="866" t="s">
        <v>235</v>
      </c>
      <c r="H2379" s="900"/>
      <c r="I2379" s="900">
        <v>6000000</v>
      </c>
      <c r="J2379" s="900"/>
      <c r="K2379" s="900">
        <f t="shared" si="171"/>
        <v>3600000</v>
      </c>
      <c r="L2379" s="900"/>
      <c r="M2379" s="900">
        <f t="shared" si="172"/>
        <v>3600000</v>
      </c>
      <c r="N2379" s="900"/>
      <c r="O2379" s="868"/>
    </row>
    <row r="2380" spans="1:15" s="887" customFormat="1" x14ac:dyDescent="0.25">
      <c r="A2380" s="836" t="s">
        <v>254</v>
      </c>
      <c r="B2380" s="865" t="s">
        <v>209</v>
      </c>
      <c r="C2380" s="967" t="s">
        <v>359</v>
      </c>
      <c r="D2380" s="865" t="s">
        <v>1810</v>
      </c>
      <c r="E2380" s="883">
        <v>0</v>
      </c>
      <c r="F2380" s="863" t="s">
        <v>27</v>
      </c>
      <c r="G2380" s="866" t="s">
        <v>235</v>
      </c>
      <c r="H2380" s="900"/>
      <c r="I2380" s="900">
        <v>2000000</v>
      </c>
      <c r="J2380" s="900"/>
      <c r="K2380" s="900">
        <f t="shared" si="171"/>
        <v>1200000</v>
      </c>
      <c r="L2380" s="900"/>
      <c r="M2380" s="900">
        <f t="shared" si="172"/>
        <v>1200000</v>
      </c>
      <c r="N2380" s="900"/>
      <c r="O2380" s="868"/>
    </row>
    <row r="2381" spans="1:15" s="887" customFormat="1" x14ac:dyDescent="0.25">
      <c r="A2381" s="836" t="s">
        <v>254</v>
      </c>
      <c r="B2381" s="865" t="s">
        <v>228</v>
      </c>
      <c r="C2381" s="967" t="s">
        <v>498</v>
      </c>
      <c r="D2381" s="865" t="s">
        <v>1810</v>
      </c>
      <c r="E2381" s="883">
        <v>0</v>
      </c>
      <c r="F2381" s="863" t="s">
        <v>27</v>
      </c>
      <c r="G2381" s="866" t="s">
        <v>235</v>
      </c>
      <c r="H2381" s="900"/>
      <c r="I2381" s="900">
        <v>4000000</v>
      </c>
      <c r="J2381" s="900"/>
      <c r="K2381" s="900">
        <f t="shared" si="171"/>
        <v>2400000</v>
      </c>
      <c r="L2381" s="900"/>
      <c r="M2381" s="900">
        <f t="shared" si="172"/>
        <v>2400000</v>
      </c>
      <c r="N2381" s="900"/>
      <c r="O2381" s="868"/>
    </row>
    <row r="2382" spans="1:15" s="887" customFormat="1" x14ac:dyDescent="0.25">
      <c r="A2382" s="836" t="s">
        <v>254</v>
      </c>
      <c r="B2382" s="865" t="s">
        <v>452</v>
      </c>
      <c r="C2382" s="967" t="s">
        <v>355</v>
      </c>
      <c r="D2382" s="865" t="s">
        <v>1810</v>
      </c>
      <c r="E2382" s="883">
        <v>0</v>
      </c>
      <c r="F2382" s="863" t="s">
        <v>27</v>
      </c>
      <c r="G2382" s="866" t="s">
        <v>235</v>
      </c>
      <c r="H2382" s="900">
        <v>5000000</v>
      </c>
      <c r="I2382" s="900">
        <v>5000000</v>
      </c>
      <c r="J2382" s="900">
        <v>5000000</v>
      </c>
      <c r="K2382" s="900">
        <f t="shared" si="171"/>
        <v>3000000</v>
      </c>
      <c r="L2382" s="900"/>
      <c r="M2382" s="900">
        <f t="shared" si="172"/>
        <v>3000000</v>
      </c>
      <c r="N2382" s="900"/>
      <c r="O2382" s="868"/>
    </row>
    <row r="2383" spans="1:15" s="887" customFormat="1" x14ac:dyDescent="0.25">
      <c r="A2383" s="836" t="s">
        <v>254</v>
      </c>
      <c r="B2383" s="865" t="s">
        <v>503</v>
      </c>
      <c r="C2383" s="967" t="s">
        <v>230</v>
      </c>
      <c r="D2383" s="865" t="s">
        <v>1810</v>
      </c>
      <c r="E2383" s="883">
        <v>0</v>
      </c>
      <c r="F2383" s="863" t="s">
        <v>27</v>
      </c>
      <c r="G2383" s="866" t="s">
        <v>235</v>
      </c>
      <c r="H2383" s="900"/>
      <c r="I2383" s="900">
        <v>2000000</v>
      </c>
      <c r="J2383" s="900"/>
      <c r="K2383" s="900">
        <f t="shared" si="171"/>
        <v>1200000</v>
      </c>
      <c r="L2383" s="900"/>
      <c r="M2383" s="900">
        <f t="shared" si="172"/>
        <v>1200000</v>
      </c>
      <c r="N2383" s="900"/>
      <c r="O2383" s="868"/>
    </row>
    <row r="2384" spans="1:15" s="887" customFormat="1" x14ac:dyDescent="0.25">
      <c r="A2384" s="836" t="s">
        <v>254</v>
      </c>
      <c r="B2384" s="865" t="s">
        <v>467</v>
      </c>
      <c r="C2384" s="967" t="s">
        <v>163</v>
      </c>
      <c r="D2384" s="865" t="s">
        <v>1810</v>
      </c>
      <c r="E2384" s="883">
        <v>0</v>
      </c>
      <c r="F2384" s="863" t="s">
        <v>27</v>
      </c>
      <c r="G2384" s="866" t="s">
        <v>235</v>
      </c>
      <c r="H2384" s="900"/>
      <c r="I2384" s="900">
        <v>4000000</v>
      </c>
      <c r="J2384" s="900"/>
      <c r="K2384" s="900">
        <f t="shared" si="171"/>
        <v>2400000</v>
      </c>
      <c r="L2384" s="900"/>
      <c r="M2384" s="900">
        <f t="shared" si="172"/>
        <v>2400000</v>
      </c>
      <c r="N2384" s="900"/>
      <c r="O2384" s="868"/>
    </row>
    <row r="2385" spans="1:16" s="887" customFormat="1" x14ac:dyDescent="0.25">
      <c r="A2385" s="836" t="s">
        <v>254</v>
      </c>
      <c r="B2385" s="869"/>
      <c r="C2385" s="1042" t="s">
        <v>26</v>
      </c>
      <c r="D2385" s="869"/>
      <c r="E2385" s="870"/>
      <c r="F2385" s="869"/>
      <c r="G2385" s="871"/>
      <c r="H2385" s="1017">
        <f>SUM(H2357:H2384)</f>
        <v>51000000</v>
      </c>
      <c r="I2385" s="965">
        <f>SUM(I2357:I2384)</f>
        <v>320000000</v>
      </c>
      <c r="J2385" s="1017">
        <f>SUM(J2357:J2384)</f>
        <v>51000000</v>
      </c>
      <c r="K2385" s="957">
        <f t="shared" si="171"/>
        <v>192000000</v>
      </c>
      <c r="L2385" s="872"/>
      <c r="M2385" s="872">
        <f>SUM(M2357:M2384)</f>
        <v>192000000</v>
      </c>
      <c r="N2385" s="872"/>
      <c r="O2385" s="884"/>
    </row>
    <row r="2386" spans="1:16" s="887" customFormat="1" x14ac:dyDescent="0.25">
      <c r="A2386" s="836"/>
      <c r="B2386" s="875"/>
      <c r="C2386" s="1043"/>
      <c r="D2386" s="875"/>
      <c r="E2386" s="877"/>
      <c r="F2386" s="875"/>
      <c r="G2386" s="878"/>
      <c r="H2386" s="1020"/>
      <c r="I2386" s="894"/>
      <c r="J2386" s="1020"/>
      <c r="K2386" s="961"/>
      <c r="L2386" s="879"/>
      <c r="M2386" s="879"/>
      <c r="N2386" s="879"/>
      <c r="O2386" s="880"/>
    </row>
    <row r="2387" spans="1:16" s="887" customFormat="1" x14ac:dyDescent="0.25">
      <c r="A2387" s="836"/>
      <c r="B2387" s="875"/>
      <c r="C2387" s="1043"/>
      <c r="D2387" s="875"/>
      <c r="E2387" s="877"/>
      <c r="F2387" s="875"/>
      <c r="G2387" s="878"/>
      <c r="H2387" s="1020"/>
      <c r="I2387" s="894"/>
      <c r="J2387" s="1020"/>
      <c r="K2387" s="961"/>
      <c r="L2387" s="879"/>
      <c r="M2387" s="879"/>
      <c r="N2387" s="879"/>
      <c r="O2387" s="880"/>
    </row>
    <row r="2388" spans="1:16" x14ac:dyDescent="0.25">
      <c r="B2388" s="1127" t="s">
        <v>1396</v>
      </c>
      <c r="C2388" s="1127"/>
      <c r="D2388" s="1127"/>
      <c r="E2388" s="1127"/>
      <c r="F2388" s="1127"/>
      <c r="G2388" s="1127"/>
      <c r="H2388" s="1127"/>
      <c r="I2388" s="1127"/>
      <c r="J2388" s="1127"/>
      <c r="K2388" s="1127"/>
      <c r="L2388" s="1127"/>
      <c r="M2388" s="1127"/>
      <c r="N2388" s="1127"/>
      <c r="O2388" s="1127"/>
    </row>
    <row r="2389" spans="1:16" x14ac:dyDescent="0.25">
      <c r="B2389" s="854" t="s">
        <v>1636</v>
      </c>
      <c r="C2389" s="1041"/>
      <c r="D2389" s="855"/>
      <c r="E2389" s="855"/>
      <c r="F2389" s="855"/>
      <c r="G2389" s="855"/>
      <c r="H2389" s="856"/>
      <c r="I2389" s="856"/>
      <c r="J2389" s="856"/>
      <c r="K2389" s="856"/>
      <c r="L2389" s="856"/>
      <c r="M2389" s="856"/>
      <c r="N2389" s="856"/>
      <c r="O2389" s="857"/>
    </row>
    <row r="2390" spans="1:16" s="800" customFormat="1" ht="45" x14ac:dyDescent="0.25">
      <c r="B2390" s="1122" t="s">
        <v>971</v>
      </c>
      <c r="C2390" s="1085" t="s">
        <v>939</v>
      </c>
      <c r="D2390" s="1085" t="s">
        <v>1025</v>
      </c>
      <c r="E2390" s="1124" t="s">
        <v>1026</v>
      </c>
      <c r="F2390" s="1085" t="s">
        <v>1027</v>
      </c>
      <c r="G2390" s="1120" t="s">
        <v>1028</v>
      </c>
      <c r="H2390" s="801" t="s">
        <v>1868</v>
      </c>
      <c r="I2390" s="802" t="s">
        <v>1839</v>
      </c>
      <c r="J2390" s="801" t="s">
        <v>1868</v>
      </c>
      <c r="K2390" s="1128" t="s">
        <v>1957</v>
      </c>
      <c r="L2390" s="1128" t="s">
        <v>1956</v>
      </c>
      <c r="M2390" s="802" t="s">
        <v>1905</v>
      </c>
      <c r="N2390" s="1128" t="s">
        <v>1825</v>
      </c>
      <c r="O2390" s="835" t="s">
        <v>1856</v>
      </c>
    </row>
    <row r="2391" spans="1:16" s="800" customFormat="1" x14ac:dyDescent="0.25">
      <c r="B2391" s="1123"/>
      <c r="C2391" s="1086"/>
      <c r="D2391" s="1086"/>
      <c r="E2391" s="1125"/>
      <c r="F2391" s="1086"/>
      <c r="G2391" s="1121"/>
      <c r="H2391" s="803"/>
      <c r="I2391" s="803" t="s">
        <v>940</v>
      </c>
      <c r="J2391" s="803"/>
      <c r="K2391" s="1129"/>
      <c r="L2391" s="1129"/>
      <c r="M2391" s="803" t="s">
        <v>940</v>
      </c>
      <c r="N2391" s="1129"/>
      <c r="O2391" s="804"/>
    </row>
    <row r="2392" spans="1:16" x14ac:dyDescent="0.25">
      <c r="A2392" s="836" t="s">
        <v>296</v>
      </c>
      <c r="B2392" s="806" t="s">
        <v>24</v>
      </c>
      <c r="C2392" s="966" t="s">
        <v>290</v>
      </c>
      <c r="D2392" s="807" t="s">
        <v>1</v>
      </c>
      <c r="E2392" s="945">
        <v>0</v>
      </c>
      <c r="F2392" s="806">
        <v>23540000</v>
      </c>
      <c r="G2392" s="809" t="s">
        <v>266</v>
      </c>
      <c r="H2392" s="981">
        <v>118136896</v>
      </c>
      <c r="I2392" s="981">
        <v>293258730</v>
      </c>
      <c r="J2392" s="981">
        <v>118136896</v>
      </c>
      <c r="K2392" s="1015">
        <f t="shared" ref="K2392:K2402" si="173">M2392-L2392</f>
        <v>288258730</v>
      </c>
      <c r="L2392" s="810"/>
      <c r="M2392" s="810">
        <f>293258730-5000000</f>
        <v>288258730</v>
      </c>
      <c r="N2392" s="810"/>
      <c r="O2392" s="885"/>
    </row>
    <row r="2393" spans="1:16" s="816" customFormat="1" x14ac:dyDescent="0.25">
      <c r="A2393" s="836" t="s">
        <v>296</v>
      </c>
      <c r="B2393" s="809" t="s">
        <v>25</v>
      </c>
      <c r="C2393" s="1039" t="s">
        <v>59</v>
      </c>
      <c r="D2393" s="814">
        <v>70811</v>
      </c>
      <c r="E2393" s="945">
        <v>0</v>
      </c>
      <c r="F2393" s="806">
        <v>23540000</v>
      </c>
      <c r="G2393" s="809" t="s">
        <v>266</v>
      </c>
      <c r="H2393" s="980">
        <v>10000000</v>
      </c>
      <c r="I2393" s="980">
        <v>10000000</v>
      </c>
      <c r="J2393" s="980">
        <v>10000000</v>
      </c>
      <c r="K2393" s="900">
        <f t="shared" si="173"/>
        <v>10000000</v>
      </c>
      <c r="L2393" s="815"/>
      <c r="M2393" s="815">
        <v>10000000</v>
      </c>
      <c r="N2393" s="815"/>
      <c r="O2393" s="811"/>
    </row>
    <row r="2394" spans="1:16" x14ac:dyDescent="0.25">
      <c r="A2394" s="836" t="s">
        <v>296</v>
      </c>
      <c r="B2394" s="806" t="s">
        <v>2</v>
      </c>
      <c r="C2394" s="1039" t="s">
        <v>60</v>
      </c>
      <c r="D2394" s="814">
        <v>70811</v>
      </c>
      <c r="E2394" s="945">
        <v>0</v>
      </c>
      <c r="F2394" s="806">
        <v>23540000</v>
      </c>
      <c r="G2394" s="809" t="s">
        <v>266</v>
      </c>
      <c r="H2394" s="980"/>
      <c r="I2394" s="980">
        <v>10000000</v>
      </c>
      <c r="J2394" s="980"/>
      <c r="K2394" s="900">
        <f t="shared" si="173"/>
        <v>0</v>
      </c>
      <c r="L2394" s="815"/>
      <c r="M2394" s="815">
        <v>0</v>
      </c>
      <c r="N2394" s="815"/>
      <c r="O2394" s="811"/>
    </row>
    <row r="2395" spans="1:16" x14ac:dyDescent="0.25">
      <c r="A2395" s="836" t="s">
        <v>296</v>
      </c>
      <c r="B2395" s="806" t="s">
        <v>3</v>
      </c>
      <c r="C2395" s="1039" t="s">
        <v>4</v>
      </c>
      <c r="D2395" s="814">
        <v>70811</v>
      </c>
      <c r="E2395" s="945">
        <v>0</v>
      </c>
      <c r="F2395" s="806">
        <v>23540000</v>
      </c>
      <c r="G2395" s="809" t="s">
        <v>266</v>
      </c>
      <c r="H2395" s="980">
        <v>1000000</v>
      </c>
      <c r="I2395" s="980">
        <v>3500000</v>
      </c>
      <c r="J2395" s="980">
        <v>1000000</v>
      </c>
      <c r="K2395" s="900">
        <f t="shared" si="173"/>
        <v>3500000</v>
      </c>
      <c r="L2395" s="815"/>
      <c r="M2395" s="815">
        <v>3500000</v>
      </c>
      <c r="N2395" s="815"/>
      <c r="O2395" s="811"/>
    </row>
    <row r="2396" spans="1:16" s="816" customFormat="1" x14ac:dyDescent="0.25">
      <c r="A2396" s="836" t="s">
        <v>296</v>
      </c>
      <c r="B2396" s="806" t="s">
        <v>32</v>
      </c>
      <c r="C2396" s="1039" t="s">
        <v>33</v>
      </c>
      <c r="D2396" s="814">
        <v>70811</v>
      </c>
      <c r="E2396" s="945">
        <v>0</v>
      </c>
      <c r="F2396" s="806">
        <v>23540000</v>
      </c>
      <c r="G2396" s="809" t="s">
        <v>266</v>
      </c>
      <c r="H2396" s="980">
        <v>1000000</v>
      </c>
      <c r="I2396" s="980">
        <v>2500000</v>
      </c>
      <c r="J2396" s="980">
        <v>1000000</v>
      </c>
      <c r="K2396" s="900">
        <f t="shared" si="173"/>
        <v>2250000</v>
      </c>
      <c r="L2396" s="815"/>
      <c r="M2396" s="815">
        <v>2250000</v>
      </c>
      <c r="N2396" s="815"/>
      <c r="O2396" s="811"/>
    </row>
    <row r="2397" spans="1:16" x14ac:dyDescent="0.25">
      <c r="A2397" s="836" t="s">
        <v>296</v>
      </c>
      <c r="B2397" s="806" t="s">
        <v>13</v>
      </c>
      <c r="C2397" s="1039" t="s">
        <v>14</v>
      </c>
      <c r="D2397" s="814">
        <v>70811</v>
      </c>
      <c r="E2397" s="945">
        <v>0</v>
      </c>
      <c r="F2397" s="806">
        <v>23540000</v>
      </c>
      <c r="G2397" s="809" t="s">
        <v>266</v>
      </c>
      <c r="H2397" s="980">
        <v>70897078</v>
      </c>
      <c r="I2397" s="980">
        <v>60850000</v>
      </c>
      <c r="J2397" s="980">
        <v>70897078</v>
      </c>
      <c r="K2397" s="900">
        <f>M2397-L2397</f>
        <v>78850000</v>
      </c>
      <c r="L2397" s="980"/>
      <c r="M2397" s="980">
        <v>78850000</v>
      </c>
      <c r="N2397" s="980">
        <v>60000000</v>
      </c>
      <c r="O2397" s="811"/>
      <c r="P2397" s="874"/>
    </row>
    <row r="2398" spans="1:16" x14ac:dyDescent="0.25">
      <c r="A2398" s="836" t="s">
        <v>296</v>
      </c>
      <c r="B2398" s="806" t="s">
        <v>47</v>
      </c>
      <c r="C2398" s="1039" t="s">
        <v>48</v>
      </c>
      <c r="D2398" s="814">
        <v>70811</v>
      </c>
      <c r="E2398" s="945">
        <v>0</v>
      </c>
      <c r="F2398" s="806">
        <v>23540000</v>
      </c>
      <c r="G2398" s="809" t="s">
        <v>266</v>
      </c>
      <c r="H2398" s="980">
        <v>500000</v>
      </c>
      <c r="I2398" s="980">
        <v>1500000</v>
      </c>
      <c r="J2398" s="980">
        <v>500000</v>
      </c>
      <c r="K2398" s="900">
        <f t="shared" si="173"/>
        <v>1500000</v>
      </c>
      <c r="L2398" s="815"/>
      <c r="M2398" s="815">
        <v>1500000</v>
      </c>
      <c r="N2398" s="815"/>
      <c r="O2398" s="811"/>
    </row>
    <row r="2399" spans="1:16" x14ac:dyDescent="0.25">
      <c r="A2399" s="836" t="s">
        <v>296</v>
      </c>
      <c r="B2399" s="806" t="s">
        <v>19</v>
      </c>
      <c r="C2399" s="1039" t="s">
        <v>20</v>
      </c>
      <c r="D2399" s="814">
        <v>70811</v>
      </c>
      <c r="E2399" s="945">
        <v>0</v>
      </c>
      <c r="F2399" s="806">
        <v>23540000</v>
      </c>
      <c r="G2399" s="809" t="s">
        <v>266</v>
      </c>
      <c r="H2399" s="980"/>
      <c r="I2399" s="980">
        <v>150000</v>
      </c>
      <c r="J2399" s="980"/>
      <c r="K2399" s="900">
        <f t="shared" si="173"/>
        <v>100000</v>
      </c>
      <c r="L2399" s="815"/>
      <c r="M2399" s="815">
        <v>100000</v>
      </c>
      <c r="N2399" s="815"/>
      <c r="O2399" s="811"/>
    </row>
    <row r="2400" spans="1:16" x14ac:dyDescent="0.25">
      <c r="A2400" s="836" t="s">
        <v>296</v>
      </c>
      <c r="B2400" s="806" t="s">
        <v>71</v>
      </c>
      <c r="C2400" s="1039" t="s">
        <v>72</v>
      </c>
      <c r="D2400" s="814">
        <v>70811</v>
      </c>
      <c r="E2400" s="945">
        <v>0</v>
      </c>
      <c r="F2400" s="806">
        <v>23540000</v>
      </c>
      <c r="G2400" s="809" t="s">
        <v>266</v>
      </c>
      <c r="H2400" s="980">
        <v>500000</v>
      </c>
      <c r="I2400" s="980">
        <v>1500000</v>
      </c>
      <c r="J2400" s="980">
        <v>500000</v>
      </c>
      <c r="K2400" s="900">
        <f t="shared" si="173"/>
        <v>1500000</v>
      </c>
      <c r="L2400" s="815"/>
      <c r="M2400" s="815">
        <v>1500000</v>
      </c>
      <c r="N2400" s="815"/>
      <c r="O2400" s="811"/>
    </row>
    <row r="2401" spans="1:15" x14ac:dyDescent="0.25">
      <c r="A2401" s="836" t="s">
        <v>296</v>
      </c>
      <c r="B2401" s="806" t="s">
        <v>81</v>
      </c>
      <c r="C2401" s="1039" t="s">
        <v>82</v>
      </c>
      <c r="D2401" s="814">
        <v>70811</v>
      </c>
      <c r="E2401" s="945">
        <v>0</v>
      </c>
      <c r="F2401" s="806">
        <v>23540000</v>
      </c>
      <c r="G2401" s="809" t="s">
        <v>266</v>
      </c>
      <c r="H2401" s="980">
        <v>1000000</v>
      </c>
      <c r="I2401" s="980">
        <v>7600000</v>
      </c>
      <c r="J2401" s="980">
        <v>1000000</v>
      </c>
      <c r="K2401" s="900">
        <f t="shared" si="173"/>
        <v>3300000</v>
      </c>
      <c r="L2401" s="815"/>
      <c r="M2401" s="815">
        <v>3300000</v>
      </c>
      <c r="N2401" s="815"/>
      <c r="O2401" s="811"/>
    </row>
    <row r="2402" spans="1:15" x14ac:dyDescent="0.25">
      <c r="A2402" s="836" t="s">
        <v>296</v>
      </c>
      <c r="B2402" s="806" t="s">
        <v>37</v>
      </c>
      <c r="C2402" s="1039" t="s">
        <v>38</v>
      </c>
      <c r="D2402" s="814">
        <v>70811</v>
      </c>
      <c r="E2402" s="945">
        <v>0</v>
      </c>
      <c r="F2402" s="806">
        <v>23540000</v>
      </c>
      <c r="G2402" s="809" t="s">
        <v>266</v>
      </c>
      <c r="H2402" s="980">
        <v>25000</v>
      </c>
      <c r="I2402" s="980">
        <v>2400000</v>
      </c>
      <c r="J2402" s="980">
        <v>25000</v>
      </c>
      <c r="K2402" s="900">
        <f t="shared" si="173"/>
        <v>1000000</v>
      </c>
      <c r="L2402" s="815"/>
      <c r="M2402" s="815">
        <v>1000000</v>
      </c>
      <c r="N2402" s="815"/>
      <c r="O2402" s="811"/>
    </row>
    <row r="2403" spans="1:15" x14ac:dyDescent="0.25">
      <c r="A2403" s="836" t="s">
        <v>296</v>
      </c>
      <c r="B2403" s="817" t="s">
        <v>226</v>
      </c>
      <c r="C2403" s="968" t="s">
        <v>312</v>
      </c>
      <c r="D2403" s="819" t="s">
        <v>226</v>
      </c>
      <c r="E2403" s="820"/>
      <c r="F2403" s="817" t="s">
        <v>226</v>
      </c>
      <c r="G2403" s="895"/>
      <c r="H2403" s="969">
        <f>SUM(H2393:H2402)</f>
        <v>84922078</v>
      </c>
      <c r="I2403" s="969">
        <f>SUM(I2393:I2402)</f>
        <v>100000000</v>
      </c>
      <c r="J2403" s="969">
        <f>SUM(J2393:J2402)</f>
        <v>84922078</v>
      </c>
      <c r="K2403" s="969">
        <f>SUM(K2393:K2402)</f>
        <v>102000000</v>
      </c>
      <c r="L2403" s="821">
        <f>SUM(L2392:L2402)</f>
        <v>0</v>
      </c>
      <c r="M2403" s="821">
        <f>SUM(M2393:M2402)</f>
        <v>102000000</v>
      </c>
      <c r="N2403" s="821">
        <f>SUM(N2392:N2402)</f>
        <v>60000000</v>
      </c>
      <c r="O2403" s="822"/>
    </row>
    <row r="2404" spans="1:15" s="887" customFormat="1" x14ac:dyDescent="0.25">
      <c r="B2404" s="875"/>
      <c r="C2404" s="1043"/>
      <c r="D2404" s="875"/>
      <c r="E2404" s="877"/>
      <c r="F2404" s="875"/>
      <c r="G2404" s="878"/>
      <c r="H2404" s="902"/>
      <c r="I2404" s="902"/>
      <c r="J2404" s="902"/>
      <c r="K2404" s="902"/>
      <c r="L2404" s="879"/>
      <c r="M2404" s="879"/>
      <c r="N2404" s="879"/>
      <c r="O2404" s="880"/>
    </row>
    <row r="2405" spans="1:15" s="887" customFormat="1" x14ac:dyDescent="0.25">
      <c r="B2405" s="875"/>
      <c r="C2405" s="1043"/>
      <c r="D2405" s="875"/>
      <c r="E2405" s="877"/>
      <c r="F2405" s="875"/>
      <c r="G2405" s="878"/>
      <c r="H2405" s="902"/>
      <c r="I2405" s="902"/>
      <c r="J2405" s="902"/>
      <c r="K2405" s="902"/>
      <c r="L2405" s="879"/>
      <c r="M2405" s="879"/>
      <c r="N2405" s="879"/>
      <c r="O2405" s="880"/>
    </row>
    <row r="2406" spans="1:15" x14ac:dyDescent="0.25">
      <c r="B2406" s="1127" t="s">
        <v>1397</v>
      </c>
      <c r="C2406" s="1127"/>
      <c r="D2406" s="1127"/>
      <c r="E2406" s="1127"/>
      <c r="F2406" s="1127"/>
      <c r="G2406" s="1127"/>
      <c r="H2406" s="1127"/>
      <c r="I2406" s="1127"/>
      <c r="J2406" s="1127"/>
      <c r="K2406" s="1127"/>
      <c r="L2406" s="1127"/>
      <c r="M2406" s="1127"/>
      <c r="N2406" s="1127"/>
      <c r="O2406" s="1127"/>
    </row>
    <row r="2407" spans="1:15" x14ac:dyDescent="0.25">
      <c r="B2407" s="854" t="s">
        <v>1636</v>
      </c>
      <c r="C2407" s="1041"/>
      <c r="D2407" s="855"/>
      <c r="E2407" s="855"/>
      <c r="F2407" s="855"/>
      <c r="G2407" s="855"/>
      <c r="H2407" s="856"/>
      <c r="I2407" s="856"/>
      <c r="J2407" s="856"/>
      <c r="K2407" s="856"/>
      <c r="L2407" s="856"/>
      <c r="M2407" s="856"/>
      <c r="N2407" s="856"/>
      <c r="O2407" s="857"/>
    </row>
    <row r="2408" spans="1:15" s="800" customFormat="1" ht="45" x14ac:dyDescent="0.25">
      <c r="B2408" s="1122" t="s">
        <v>971</v>
      </c>
      <c r="C2408" s="1085" t="s">
        <v>939</v>
      </c>
      <c r="D2408" s="1085" t="s">
        <v>1025</v>
      </c>
      <c r="E2408" s="1124" t="s">
        <v>1026</v>
      </c>
      <c r="F2408" s="1085" t="s">
        <v>1027</v>
      </c>
      <c r="G2408" s="1120" t="s">
        <v>1028</v>
      </c>
      <c r="H2408" s="801" t="s">
        <v>1868</v>
      </c>
      <c r="I2408" s="802" t="s">
        <v>1839</v>
      </c>
      <c r="J2408" s="801" t="s">
        <v>1868</v>
      </c>
      <c r="K2408" s="1128" t="s">
        <v>1957</v>
      </c>
      <c r="L2408" s="1128" t="s">
        <v>1956</v>
      </c>
      <c r="M2408" s="802" t="s">
        <v>1905</v>
      </c>
      <c r="N2408" s="1128" t="s">
        <v>1825</v>
      </c>
      <c r="O2408" s="835" t="s">
        <v>1856</v>
      </c>
    </row>
    <row r="2409" spans="1:15" s="800" customFormat="1" x14ac:dyDescent="0.25">
      <c r="B2409" s="1123"/>
      <c r="C2409" s="1086"/>
      <c r="D2409" s="1086"/>
      <c r="E2409" s="1125"/>
      <c r="F2409" s="1086"/>
      <c r="G2409" s="1121"/>
      <c r="H2409" s="803"/>
      <c r="I2409" s="803" t="s">
        <v>940</v>
      </c>
      <c r="J2409" s="803"/>
      <c r="K2409" s="1129"/>
      <c r="L2409" s="1129"/>
      <c r="M2409" s="803" t="s">
        <v>940</v>
      </c>
      <c r="N2409" s="1129"/>
      <c r="O2409" s="804"/>
    </row>
    <row r="2410" spans="1:15" s="887" customFormat="1" x14ac:dyDescent="0.25">
      <c r="A2410" s="836" t="s">
        <v>296</v>
      </c>
      <c r="B2410" s="863" t="s">
        <v>253</v>
      </c>
      <c r="C2410" s="967" t="s">
        <v>238</v>
      </c>
      <c r="D2410" s="814">
        <v>70811</v>
      </c>
      <c r="E2410" s="883">
        <v>0</v>
      </c>
      <c r="F2410" s="863">
        <v>23510200</v>
      </c>
      <c r="G2410" s="866" t="s">
        <v>235</v>
      </c>
      <c r="H2410" s="900">
        <v>4798444</v>
      </c>
      <c r="I2410" s="900">
        <v>10000000</v>
      </c>
      <c r="J2410" s="900">
        <v>4798444</v>
      </c>
      <c r="K2410" s="900">
        <f t="shared" ref="K2410:K2417" si="174">M2410-L2410</f>
        <v>27000000</v>
      </c>
      <c r="L2410" s="867"/>
      <c r="M2410" s="867">
        <v>27000000</v>
      </c>
      <c r="N2410" s="867"/>
      <c r="O2410" s="868"/>
    </row>
    <row r="2411" spans="1:15" s="887" customFormat="1" ht="30" x14ac:dyDescent="0.25">
      <c r="A2411" s="836" t="s">
        <v>296</v>
      </c>
      <c r="B2411" s="863" t="s">
        <v>161</v>
      </c>
      <c r="C2411" s="967" t="s">
        <v>233</v>
      </c>
      <c r="D2411" s="814">
        <v>70811</v>
      </c>
      <c r="E2411" s="883">
        <v>0</v>
      </c>
      <c r="F2411" s="863">
        <v>23510200</v>
      </c>
      <c r="G2411" s="866" t="s">
        <v>235</v>
      </c>
      <c r="H2411" s="900">
        <v>69086552</v>
      </c>
      <c r="I2411" s="900">
        <v>55000000</v>
      </c>
      <c r="J2411" s="900">
        <v>69086552</v>
      </c>
      <c r="K2411" s="900">
        <f t="shared" si="174"/>
        <v>75000000</v>
      </c>
      <c r="L2411" s="867"/>
      <c r="M2411" s="867">
        <v>75000000</v>
      </c>
      <c r="N2411" s="867"/>
      <c r="O2411" s="868" t="s">
        <v>2134</v>
      </c>
    </row>
    <row r="2412" spans="1:15" s="887" customFormat="1" ht="30" x14ac:dyDescent="0.25">
      <c r="A2412" s="836" t="s">
        <v>296</v>
      </c>
      <c r="B2412" s="865" t="s">
        <v>429</v>
      </c>
      <c r="C2412" s="967" t="s">
        <v>477</v>
      </c>
      <c r="D2412" s="814">
        <v>70811</v>
      </c>
      <c r="E2412" s="883">
        <v>0</v>
      </c>
      <c r="F2412" s="863">
        <v>23510200</v>
      </c>
      <c r="G2412" s="866" t="s">
        <v>235</v>
      </c>
      <c r="H2412" s="900">
        <v>8000000</v>
      </c>
      <c r="I2412" s="900">
        <v>30000000</v>
      </c>
      <c r="J2412" s="900">
        <v>8000000</v>
      </c>
      <c r="K2412" s="900">
        <f t="shared" si="174"/>
        <v>62000000</v>
      </c>
      <c r="L2412" s="867"/>
      <c r="M2412" s="867">
        <v>62000000</v>
      </c>
      <c r="N2412" s="867"/>
      <c r="O2412" s="868"/>
    </row>
    <row r="2413" spans="1:15" s="887" customFormat="1" x14ac:dyDescent="0.25">
      <c r="A2413" s="836" t="s">
        <v>296</v>
      </c>
      <c r="B2413" s="865" t="s">
        <v>475</v>
      </c>
      <c r="C2413" s="967" t="s">
        <v>516</v>
      </c>
      <c r="D2413" s="814">
        <v>70811</v>
      </c>
      <c r="E2413" s="883">
        <v>0</v>
      </c>
      <c r="F2413" s="865" t="s">
        <v>354</v>
      </c>
      <c r="G2413" s="866" t="s">
        <v>235</v>
      </c>
      <c r="H2413" s="900"/>
      <c r="I2413" s="900">
        <v>30000000</v>
      </c>
      <c r="J2413" s="900"/>
      <c r="K2413" s="900">
        <f t="shared" si="174"/>
        <v>0</v>
      </c>
      <c r="L2413" s="867"/>
      <c r="M2413" s="867">
        <v>0</v>
      </c>
      <c r="N2413" s="867"/>
      <c r="O2413" s="868"/>
    </row>
    <row r="2414" spans="1:15" s="887" customFormat="1" x14ac:dyDescent="0.25">
      <c r="A2414" s="836" t="s">
        <v>296</v>
      </c>
      <c r="B2414" s="865" t="s">
        <v>211</v>
      </c>
      <c r="C2414" s="967" t="s">
        <v>978</v>
      </c>
      <c r="D2414" s="814">
        <v>70811</v>
      </c>
      <c r="E2414" s="883">
        <v>0</v>
      </c>
      <c r="F2414" s="863">
        <v>23510200</v>
      </c>
      <c r="G2414" s="866" t="s">
        <v>235</v>
      </c>
      <c r="H2414" s="900">
        <v>18570600</v>
      </c>
      <c r="I2414" s="900">
        <v>45000000</v>
      </c>
      <c r="J2414" s="900">
        <v>18570600</v>
      </c>
      <c r="K2414" s="900">
        <f t="shared" si="174"/>
        <v>45000000</v>
      </c>
      <c r="L2414" s="900"/>
      <c r="M2414" s="900">
        <v>45000000</v>
      </c>
      <c r="N2414" s="900"/>
      <c r="O2414" s="868"/>
    </row>
    <row r="2415" spans="1:15" s="887" customFormat="1" x14ac:dyDescent="0.25">
      <c r="A2415" s="836" t="s">
        <v>296</v>
      </c>
      <c r="B2415" s="865" t="s">
        <v>247</v>
      </c>
      <c r="C2415" s="967" t="s">
        <v>515</v>
      </c>
      <c r="D2415" s="814">
        <v>70811</v>
      </c>
      <c r="E2415" s="883">
        <v>0</v>
      </c>
      <c r="F2415" s="863">
        <v>23510200</v>
      </c>
      <c r="G2415" s="866" t="s">
        <v>235</v>
      </c>
      <c r="H2415" s="900"/>
      <c r="I2415" s="900">
        <v>3000000</v>
      </c>
      <c r="J2415" s="900"/>
      <c r="K2415" s="900">
        <f t="shared" si="174"/>
        <v>3000000</v>
      </c>
      <c r="L2415" s="867"/>
      <c r="M2415" s="867">
        <v>3000000</v>
      </c>
      <c r="N2415" s="867"/>
      <c r="O2415" s="868"/>
    </row>
    <row r="2416" spans="1:15" s="887" customFormat="1" x14ac:dyDescent="0.25">
      <c r="A2416" s="836" t="s">
        <v>296</v>
      </c>
      <c r="B2416" s="863" t="s">
        <v>206</v>
      </c>
      <c r="C2416" s="967" t="s">
        <v>1863</v>
      </c>
      <c r="D2416" s="814">
        <v>70811</v>
      </c>
      <c r="E2416" s="883">
        <v>0</v>
      </c>
      <c r="F2416" s="865" t="s">
        <v>354</v>
      </c>
      <c r="G2416" s="866" t="s">
        <v>235</v>
      </c>
      <c r="H2416" s="900"/>
      <c r="I2416" s="900">
        <v>10000000</v>
      </c>
      <c r="J2416" s="900"/>
      <c r="K2416" s="900">
        <f t="shared" si="174"/>
        <v>0</v>
      </c>
      <c r="L2416" s="867"/>
      <c r="M2416" s="867">
        <v>0</v>
      </c>
      <c r="N2416" s="867"/>
      <c r="O2416" s="868"/>
    </row>
    <row r="2417" spans="1:15" s="887" customFormat="1" x14ac:dyDescent="0.25">
      <c r="A2417" s="836" t="s">
        <v>296</v>
      </c>
      <c r="B2417" s="865" t="s">
        <v>474</v>
      </c>
      <c r="C2417" s="967" t="s">
        <v>164</v>
      </c>
      <c r="D2417" s="814">
        <v>70811</v>
      </c>
      <c r="E2417" s="883">
        <v>0</v>
      </c>
      <c r="F2417" s="863">
        <v>23510200</v>
      </c>
      <c r="G2417" s="866" t="s">
        <v>235</v>
      </c>
      <c r="H2417" s="900"/>
      <c r="I2417" s="900">
        <v>7000000</v>
      </c>
      <c r="J2417" s="900"/>
      <c r="K2417" s="900">
        <f t="shared" si="174"/>
        <v>7000000</v>
      </c>
      <c r="L2417" s="867"/>
      <c r="M2417" s="867">
        <v>7000000</v>
      </c>
      <c r="N2417" s="867"/>
      <c r="O2417" s="868"/>
    </row>
    <row r="2418" spans="1:15" s="887" customFormat="1" x14ac:dyDescent="0.25">
      <c r="A2418" s="836" t="s">
        <v>296</v>
      </c>
      <c r="B2418" s="869"/>
      <c r="C2418" s="1042" t="s">
        <v>26</v>
      </c>
      <c r="D2418" s="869"/>
      <c r="E2418" s="870"/>
      <c r="F2418" s="869"/>
      <c r="G2418" s="871"/>
      <c r="H2418" s="965">
        <f>SUM(H2410:H2417)</f>
        <v>100455596</v>
      </c>
      <c r="I2418" s="965">
        <f>SUM(I2410:I2417)</f>
        <v>190000000</v>
      </c>
      <c r="J2418" s="965">
        <f>SUM(J2410:J2417)</f>
        <v>100455596</v>
      </c>
      <c r="K2418" s="965">
        <f>SUM(K2410:K2417)</f>
        <v>219000000</v>
      </c>
      <c r="L2418" s="965"/>
      <c r="M2418" s="965">
        <f>SUM(M2410:M2417)</f>
        <v>219000000</v>
      </c>
      <c r="N2418" s="965"/>
      <c r="O2418" s="884"/>
    </row>
    <row r="2419" spans="1:15" s="887" customFormat="1" x14ac:dyDescent="0.25">
      <c r="A2419" s="836"/>
      <c r="B2419" s="875"/>
      <c r="C2419" s="1043"/>
      <c r="D2419" s="875"/>
      <c r="E2419" s="877"/>
      <c r="F2419" s="875"/>
      <c r="G2419" s="878"/>
      <c r="H2419" s="894"/>
      <c r="I2419" s="894"/>
      <c r="J2419" s="894"/>
      <c r="K2419" s="894"/>
      <c r="L2419" s="894"/>
      <c r="M2419" s="894"/>
      <c r="N2419" s="894"/>
      <c r="O2419" s="880"/>
    </row>
    <row r="2420" spans="1:15" s="887" customFormat="1" x14ac:dyDescent="0.25">
      <c r="A2420" s="836"/>
      <c r="B2420" s="875"/>
      <c r="C2420" s="1043"/>
      <c r="D2420" s="875"/>
      <c r="E2420" s="877"/>
      <c r="F2420" s="875"/>
      <c r="G2420" s="878"/>
      <c r="H2420" s="894"/>
      <c r="I2420" s="894"/>
      <c r="J2420" s="894"/>
      <c r="K2420" s="894"/>
      <c r="L2420" s="894"/>
      <c r="M2420" s="894"/>
      <c r="N2420" s="894"/>
      <c r="O2420" s="880"/>
    </row>
    <row r="2421" spans="1:15" x14ac:dyDescent="0.25">
      <c r="B2421" s="1127" t="s">
        <v>1396</v>
      </c>
      <c r="C2421" s="1127"/>
      <c r="D2421" s="1127"/>
      <c r="E2421" s="1127"/>
      <c r="F2421" s="1127"/>
      <c r="G2421" s="1127"/>
      <c r="H2421" s="1127"/>
      <c r="I2421" s="1127"/>
      <c r="J2421" s="1127"/>
      <c r="K2421" s="1127"/>
      <c r="L2421" s="1127"/>
      <c r="M2421" s="1127"/>
      <c r="N2421" s="1127"/>
      <c r="O2421" s="1127"/>
    </row>
    <row r="2422" spans="1:15" x14ac:dyDescent="0.25">
      <c r="B2422" s="854" t="s">
        <v>1637</v>
      </c>
      <c r="C2422" s="1041"/>
      <c r="D2422" s="855"/>
      <c r="E2422" s="855"/>
      <c r="F2422" s="855"/>
      <c r="G2422" s="855"/>
      <c r="H2422" s="856"/>
      <c r="I2422" s="856"/>
      <c r="J2422" s="856"/>
      <c r="K2422" s="856"/>
      <c r="L2422" s="856"/>
      <c r="M2422" s="856"/>
      <c r="N2422" s="856"/>
      <c r="O2422" s="857"/>
    </row>
    <row r="2423" spans="1:15" s="800" customFormat="1" ht="45" x14ac:dyDescent="0.25">
      <c r="B2423" s="1122" t="s">
        <v>971</v>
      </c>
      <c r="C2423" s="1085" t="s">
        <v>939</v>
      </c>
      <c r="D2423" s="1085" t="s">
        <v>1025</v>
      </c>
      <c r="E2423" s="1124" t="s">
        <v>1026</v>
      </c>
      <c r="F2423" s="1085" t="s">
        <v>1027</v>
      </c>
      <c r="G2423" s="1120" t="s">
        <v>1028</v>
      </c>
      <c r="H2423" s="801" t="s">
        <v>1868</v>
      </c>
      <c r="I2423" s="802" t="s">
        <v>1839</v>
      </c>
      <c r="J2423" s="801" t="s">
        <v>1868</v>
      </c>
      <c r="K2423" s="1128" t="s">
        <v>1957</v>
      </c>
      <c r="L2423" s="1128" t="s">
        <v>1956</v>
      </c>
      <c r="M2423" s="802" t="s">
        <v>1905</v>
      </c>
      <c r="N2423" s="1128" t="s">
        <v>1825</v>
      </c>
      <c r="O2423" s="835" t="s">
        <v>1856</v>
      </c>
    </row>
    <row r="2424" spans="1:15" s="800" customFormat="1" x14ac:dyDescent="0.25">
      <c r="B2424" s="1123"/>
      <c r="C2424" s="1086"/>
      <c r="D2424" s="1086"/>
      <c r="E2424" s="1125"/>
      <c r="F2424" s="1086"/>
      <c r="G2424" s="1121"/>
      <c r="H2424" s="803"/>
      <c r="I2424" s="803" t="s">
        <v>940</v>
      </c>
      <c r="J2424" s="803"/>
      <c r="K2424" s="1129"/>
      <c r="L2424" s="1129"/>
      <c r="M2424" s="803" t="s">
        <v>940</v>
      </c>
      <c r="N2424" s="1129"/>
      <c r="O2424" s="804"/>
    </row>
    <row r="2425" spans="1:15" x14ac:dyDescent="0.25">
      <c r="A2425" s="836" t="s">
        <v>300</v>
      </c>
      <c r="B2425" s="806" t="s">
        <v>24</v>
      </c>
      <c r="C2425" s="966" t="s">
        <v>290</v>
      </c>
      <c r="D2425" s="807" t="s">
        <v>1</v>
      </c>
      <c r="E2425" s="945">
        <v>0</v>
      </c>
      <c r="F2425" s="806">
        <v>23510200</v>
      </c>
      <c r="G2425" s="809" t="s">
        <v>266</v>
      </c>
      <c r="H2425" s="981">
        <v>47079022</v>
      </c>
      <c r="I2425" s="981">
        <v>141425150</v>
      </c>
      <c r="J2425" s="981">
        <v>47079022</v>
      </c>
      <c r="K2425" s="1015">
        <f t="shared" ref="K2425:K2433" si="175">M2425-L2425</f>
        <v>141425150</v>
      </c>
      <c r="L2425" s="810"/>
      <c r="M2425" s="810">
        <v>141425150</v>
      </c>
      <c r="N2425" s="810"/>
      <c r="O2425" s="885"/>
    </row>
    <row r="2426" spans="1:15" x14ac:dyDescent="0.25">
      <c r="A2426" s="836" t="s">
        <v>300</v>
      </c>
      <c r="B2426" s="809" t="s">
        <v>25</v>
      </c>
      <c r="C2426" s="1039" t="s">
        <v>59</v>
      </c>
      <c r="D2426" s="814">
        <v>70811</v>
      </c>
      <c r="E2426" s="945">
        <v>0</v>
      </c>
      <c r="F2426" s="806">
        <v>23510200</v>
      </c>
      <c r="G2426" s="809" t="s">
        <v>266</v>
      </c>
      <c r="H2426" s="980">
        <v>300000</v>
      </c>
      <c r="I2426" s="980">
        <v>2095000</v>
      </c>
      <c r="J2426" s="980">
        <v>300000</v>
      </c>
      <c r="K2426" s="900">
        <f t="shared" si="175"/>
        <v>1095000</v>
      </c>
      <c r="L2426" s="815"/>
      <c r="M2426" s="815">
        <v>1095000</v>
      </c>
      <c r="N2426" s="815"/>
      <c r="O2426" s="811"/>
    </row>
    <row r="2427" spans="1:15" x14ac:dyDescent="0.25">
      <c r="A2427" s="836" t="s">
        <v>300</v>
      </c>
      <c r="B2427" s="806" t="s">
        <v>2</v>
      </c>
      <c r="C2427" s="1039" t="s">
        <v>60</v>
      </c>
      <c r="D2427" s="814">
        <v>70811</v>
      </c>
      <c r="E2427" s="945">
        <v>0</v>
      </c>
      <c r="F2427" s="806">
        <v>23510200</v>
      </c>
      <c r="G2427" s="809" t="s">
        <v>266</v>
      </c>
      <c r="H2427" s="980">
        <v>100000</v>
      </c>
      <c r="I2427" s="980">
        <v>527500</v>
      </c>
      <c r="J2427" s="980">
        <v>100000</v>
      </c>
      <c r="K2427" s="900">
        <f t="shared" si="175"/>
        <v>527500</v>
      </c>
      <c r="L2427" s="815"/>
      <c r="M2427" s="815">
        <v>527500</v>
      </c>
      <c r="N2427" s="815"/>
      <c r="O2427" s="811"/>
    </row>
    <row r="2428" spans="1:15" x14ac:dyDescent="0.25">
      <c r="A2428" s="836" t="s">
        <v>300</v>
      </c>
      <c r="B2428" s="806" t="s">
        <v>34</v>
      </c>
      <c r="C2428" s="1039" t="s">
        <v>761</v>
      </c>
      <c r="D2428" s="814">
        <v>70811</v>
      </c>
      <c r="E2428" s="945">
        <v>0</v>
      </c>
      <c r="F2428" s="806">
        <v>23510200</v>
      </c>
      <c r="G2428" s="809" t="s">
        <v>266</v>
      </c>
      <c r="H2428" s="980">
        <v>200000</v>
      </c>
      <c r="I2428" s="980">
        <v>632500</v>
      </c>
      <c r="J2428" s="980">
        <v>200000</v>
      </c>
      <c r="K2428" s="900">
        <f t="shared" si="175"/>
        <v>632500</v>
      </c>
      <c r="L2428" s="815"/>
      <c r="M2428" s="815">
        <v>632500</v>
      </c>
      <c r="N2428" s="815"/>
      <c r="O2428" s="811"/>
    </row>
    <row r="2429" spans="1:15" x14ac:dyDescent="0.25">
      <c r="A2429" s="836" t="s">
        <v>300</v>
      </c>
      <c r="B2429" s="806" t="s">
        <v>32</v>
      </c>
      <c r="C2429" s="1039" t="s">
        <v>33</v>
      </c>
      <c r="D2429" s="814">
        <v>70811</v>
      </c>
      <c r="E2429" s="945">
        <v>0</v>
      </c>
      <c r="F2429" s="806">
        <v>23510200</v>
      </c>
      <c r="G2429" s="809" t="s">
        <v>266</v>
      </c>
      <c r="H2429" s="980">
        <v>12500</v>
      </c>
      <c r="I2429" s="980">
        <v>220500</v>
      </c>
      <c r="J2429" s="980">
        <v>12500</v>
      </c>
      <c r="K2429" s="900">
        <f t="shared" si="175"/>
        <v>220500</v>
      </c>
      <c r="L2429" s="815"/>
      <c r="M2429" s="815">
        <v>220500</v>
      </c>
      <c r="N2429" s="815"/>
      <c r="O2429" s="811"/>
    </row>
    <row r="2430" spans="1:15" x14ac:dyDescent="0.25">
      <c r="A2430" s="836" t="s">
        <v>300</v>
      </c>
      <c r="B2430" s="806" t="s">
        <v>47</v>
      </c>
      <c r="C2430" s="1039" t="s">
        <v>48</v>
      </c>
      <c r="D2430" s="814">
        <v>70811</v>
      </c>
      <c r="E2430" s="945">
        <v>0</v>
      </c>
      <c r="F2430" s="806">
        <v>23510200</v>
      </c>
      <c r="G2430" s="809" t="s">
        <v>266</v>
      </c>
      <c r="H2430" s="980"/>
      <c r="I2430" s="980">
        <v>350000</v>
      </c>
      <c r="J2430" s="980"/>
      <c r="K2430" s="900">
        <f t="shared" si="175"/>
        <v>350000</v>
      </c>
      <c r="L2430" s="815"/>
      <c r="M2430" s="815">
        <v>350000</v>
      </c>
      <c r="N2430" s="815"/>
      <c r="O2430" s="811"/>
    </row>
    <row r="2431" spans="1:15" x14ac:dyDescent="0.25">
      <c r="A2431" s="836" t="s">
        <v>300</v>
      </c>
      <c r="B2431" s="806" t="s">
        <v>37</v>
      </c>
      <c r="C2431" s="1039" t="s">
        <v>38</v>
      </c>
      <c r="D2431" s="814">
        <v>70811</v>
      </c>
      <c r="E2431" s="945">
        <v>0</v>
      </c>
      <c r="F2431" s="806">
        <v>23510200</v>
      </c>
      <c r="G2431" s="809" t="s">
        <v>266</v>
      </c>
      <c r="H2431" s="980"/>
      <c r="I2431" s="980">
        <v>25000</v>
      </c>
      <c r="J2431" s="980"/>
      <c r="K2431" s="900">
        <f t="shared" si="175"/>
        <v>25000</v>
      </c>
      <c r="L2431" s="815"/>
      <c r="M2431" s="815">
        <v>25000</v>
      </c>
      <c r="N2431" s="815"/>
      <c r="O2431" s="811"/>
    </row>
    <row r="2432" spans="1:15" x14ac:dyDescent="0.25">
      <c r="A2432" s="836" t="s">
        <v>300</v>
      </c>
      <c r="B2432" s="806" t="s">
        <v>19</v>
      </c>
      <c r="C2432" s="1039" t="s">
        <v>20</v>
      </c>
      <c r="D2432" s="814">
        <v>70811</v>
      </c>
      <c r="E2432" s="945">
        <v>0</v>
      </c>
      <c r="F2432" s="806">
        <v>23510200</v>
      </c>
      <c r="G2432" s="809" t="s">
        <v>266</v>
      </c>
      <c r="H2432" s="980"/>
      <c r="I2432" s="980">
        <v>350000</v>
      </c>
      <c r="J2432" s="980"/>
      <c r="K2432" s="900">
        <f t="shared" si="175"/>
        <v>350000</v>
      </c>
      <c r="L2432" s="815"/>
      <c r="M2432" s="815">
        <v>350000</v>
      </c>
      <c r="N2432" s="815"/>
      <c r="O2432" s="811"/>
    </row>
    <row r="2433" spans="1:15" x14ac:dyDescent="0.25">
      <c r="A2433" s="836" t="s">
        <v>300</v>
      </c>
      <c r="B2433" s="806" t="s">
        <v>185</v>
      </c>
      <c r="C2433" s="1039" t="s">
        <v>186</v>
      </c>
      <c r="D2433" s="814">
        <v>70811</v>
      </c>
      <c r="E2433" s="945">
        <v>0</v>
      </c>
      <c r="F2433" s="806">
        <v>23510200</v>
      </c>
      <c r="G2433" s="809" t="s">
        <v>266</v>
      </c>
      <c r="H2433" s="980">
        <v>35058000</v>
      </c>
      <c r="I2433" s="980">
        <v>38800000</v>
      </c>
      <c r="J2433" s="980">
        <v>35058000</v>
      </c>
      <c r="K2433" s="900">
        <f t="shared" si="175"/>
        <v>58800000</v>
      </c>
      <c r="L2433" s="980"/>
      <c r="M2433" s="980">
        <v>58800000</v>
      </c>
      <c r="N2433" s="980"/>
      <c r="O2433" s="811"/>
    </row>
    <row r="2434" spans="1:15" x14ac:dyDescent="0.25">
      <c r="A2434" s="836" t="s">
        <v>300</v>
      </c>
      <c r="B2434" s="817"/>
      <c r="C2434" s="968" t="s">
        <v>312</v>
      </c>
      <c r="D2434" s="819"/>
      <c r="E2434" s="820"/>
      <c r="F2434" s="817"/>
      <c r="G2434" s="895"/>
      <c r="H2434" s="969">
        <f>SUM(H2426:H2433)</f>
        <v>35670500</v>
      </c>
      <c r="I2434" s="969">
        <f>SUM(I2426:I2433)</f>
        <v>43000500</v>
      </c>
      <c r="J2434" s="969">
        <f>SUM(J2426:J2433)</f>
        <v>35670500</v>
      </c>
      <c r="K2434" s="969">
        <f>SUM(K2426:K2433)</f>
        <v>62000500</v>
      </c>
      <c r="L2434" s="821"/>
      <c r="M2434" s="821">
        <f>SUM(M2426:M2433)</f>
        <v>62000500</v>
      </c>
      <c r="N2434" s="821"/>
      <c r="O2434" s="822"/>
    </row>
    <row r="2435" spans="1:15" x14ac:dyDescent="0.25">
      <c r="B2435" s="823"/>
      <c r="C2435" s="970"/>
      <c r="D2435" s="824"/>
      <c r="E2435" s="825"/>
      <c r="F2435" s="823"/>
      <c r="G2435" s="896"/>
      <c r="H2435" s="901"/>
      <c r="I2435" s="901"/>
      <c r="J2435" s="901"/>
      <c r="K2435" s="901"/>
      <c r="L2435" s="826"/>
      <c r="M2435" s="826"/>
      <c r="N2435" s="826"/>
      <c r="O2435" s="827"/>
    </row>
    <row r="2436" spans="1:15" x14ac:dyDescent="0.25">
      <c r="B2436" s="823"/>
      <c r="C2436" s="970"/>
      <c r="D2436" s="824"/>
      <c r="E2436" s="825"/>
      <c r="F2436" s="823"/>
      <c r="G2436" s="896"/>
      <c r="H2436" s="901"/>
      <c r="I2436" s="901"/>
      <c r="J2436" s="901"/>
      <c r="K2436" s="901"/>
      <c r="L2436" s="826"/>
      <c r="M2436" s="826"/>
      <c r="N2436" s="826"/>
      <c r="O2436" s="827"/>
    </row>
    <row r="2437" spans="1:15" x14ac:dyDescent="0.25">
      <c r="B2437" s="1127" t="s">
        <v>1396</v>
      </c>
      <c r="C2437" s="1127"/>
      <c r="D2437" s="1127"/>
      <c r="E2437" s="1127"/>
      <c r="F2437" s="1127"/>
      <c r="G2437" s="1127"/>
      <c r="H2437" s="1127"/>
      <c r="I2437" s="1127"/>
      <c r="J2437" s="1127"/>
      <c r="K2437" s="1127"/>
      <c r="L2437" s="1127"/>
      <c r="M2437" s="1127"/>
      <c r="N2437" s="1127"/>
      <c r="O2437" s="1127"/>
    </row>
    <row r="2438" spans="1:15" x14ac:dyDescent="0.25">
      <c r="B2438" s="854" t="s">
        <v>1638</v>
      </c>
      <c r="C2438" s="1041"/>
      <c r="D2438" s="855"/>
      <c r="E2438" s="855"/>
      <c r="F2438" s="855"/>
      <c r="G2438" s="855"/>
      <c r="H2438" s="856"/>
      <c r="I2438" s="856"/>
      <c r="J2438" s="856"/>
      <c r="K2438" s="856"/>
      <c r="L2438" s="856"/>
      <c r="M2438" s="856"/>
      <c r="N2438" s="856"/>
      <c r="O2438" s="857"/>
    </row>
    <row r="2439" spans="1:15" s="800" customFormat="1" ht="45" x14ac:dyDescent="0.25">
      <c r="B2439" s="1122" t="s">
        <v>971</v>
      </c>
      <c r="C2439" s="1085" t="s">
        <v>939</v>
      </c>
      <c r="D2439" s="1085" t="s">
        <v>1025</v>
      </c>
      <c r="E2439" s="1124" t="s">
        <v>1026</v>
      </c>
      <c r="F2439" s="1085" t="s">
        <v>1027</v>
      </c>
      <c r="G2439" s="1120" t="s">
        <v>1028</v>
      </c>
      <c r="H2439" s="801" t="s">
        <v>1868</v>
      </c>
      <c r="I2439" s="802" t="s">
        <v>1839</v>
      </c>
      <c r="J2439" s="801" t="s">
        <v>1868</v>
      </c>
      <c r="K2439" s="1128" t="s">
        <v>1957</v>
      </c>
      <c r="L2439" s="1128" t="s">
        <v>1956</v>
      </c>
      <c r="M2439" s="802" t="s">
        <v>1905</v>
      </c>
      <c r="N2439" s="1128" t="s">
        <v>1825</v>
      </c>
      <c r="O2439" s="835" t="s">
        <v>1856</v>
      </c>
    </row>
    <row r="2440" spans="1:15" s="800" customFormat="1" x14ac:dyDescent="0.25">
      <c r="B2440" s="1123"/>
      <c r="C2440" s="1086"/>
      <c r="D2440" s="1086"/>
      <c r="E2440" s="1125"/>
      <c r="F2440" s="1086"/>
      <c r="G2440" s="1121"/>
      <c r="H2440" s="803"/>
      <c r="I2440" s="803"/>
      <c r="J2440" s="803"/>
      <c r="K2440" s="1129"/>
      <c r="L2440" s="1129"/>
      <c r="M2440" s="803" t="s">
        <v>940</v>
      </c>
      <c r="N2440" s="1129"/>
      <c r="O2440" s="804"/>
    </row>
    <row r="2441" spans="1:15" x14ac:dyDescent="0.25">
      <c r="A2441" s="836" t="s">
        <v>301</v>
      </c>
      <c r="B2441" s="806" t="s">
        <v>24</v>
      </c>
      <c r="C2441" s="966" t="s">
        <v>290</v>
      </c>
      <c r="D2441" s="807" t="s">
        <v>1</v>
      </c>
      <c r="E2441" s="945">
        <v>0</v>
      </c>
      <c r="F2441" s="806">
        <v>23510200</v>
      </c>
      <c r="G2441" s="809" t="s">
        <v>266</v>
      </c>
      <c r="H2441" s="981">
        <v>36600000</v>
      </c>
      <c r="I2441" s="981">
        <v>127125000</v>
      </c>
      <c r="J2441" s="981">
        <v>36600000</v>
      </c>
      <c r="K2441" s="1015">
        <f t="shared" ref="K2441:K2448" si="176">M2441-L2441</f>
        <v>107125000</v>
      </c>
      <c r="L2441" s="810"/>
      <c r="M2441" s="810">
        <v>107125000</v>
      </c>
      <c r="N2441" s="810"/>
      <c r="O2441" s="885"/>
    </row>
    <row r="2442" spans="1:15" x14ac:dyDescent="0.25">
      <c r="A2442" s="836" t="s">
        <v>301</v>
      </c>
      <c r="B2442" s="809" t="s">
        <v>25</v>
      </c>
      <c r="C2442" s="1039" t="s">
        <v>59</v>
      </c>
      <c r="D2442" s="814">
        <v>70811</v>
      </c>
      <c r="E2442" s="945">
        <v>0</v>
      </c>
      <c r="F2442" s="806">
        <v>23510200</v>
      </c>
      <c r="G2442" s="809" t="s">
        <v>266</v>
      </c>
      <c r="H2442" s="980"/>
      <c r="I2442" s="980">
        <v>900000</v>
      </c>
      <c r="J2442" s="980"/>
      <c r="K2442" s="900">
        <f t="shared" si="176"/>
        <v>850000</v>
      </c>
      <c r="L2442" s="815"/>
      <c r="M2442" s="815">
        <v>850000</v>
      </c>
      <c r="N2442" s="815"/>
      <c r="O2442" s="811"/>
    </row>
    <row r="2443" spans="1:15" s="800" customFormat="1" x14ac:dyDescent="0.25">
      <c r="A2443" s="836" t="s">
        <v>301</v>
      </c>
      <c r="B2443" s="806" t="s">
        <v>3</v>
      </c>
      <c r="C2443" s="1039" t="s">
        <v>4</v>
      </c>
      <c r="D2443" s="814">
        <v>70811</v>
      </c>
      <c r="E2443" s="945">
        <v>0</v>
      </c>
      <c r="F2443" s="806">
        <v>23510200</v>
      </c>
      <c r="G2443" s="809" t="s">
        <v>266</v>
      </c>
      <c r="H2443" s="980"/>
      <c r="I2443" s="980">
        <v>3000000</v>
      </c>
      <c r="J2443" s="980"/>
      <c r="K2443" s="900">
        <f t="shared" si="176"/>
        <v>1000000</v>
      </c>
      <c r="L2443" s="815"/>
      <c r="M2443" s="815">
        <v>1000000</v>
      </c>
      <c r="N2443" s="815"/>
      <c r="O2443" s="811"/>
    </row>
    <row r="2444" spans="1:15" x14ac:dyDescent="0.25">
      <c r="A2444" s="836" t="s">
        <v>301</v>
      </c>
      <c r="B2444" s="806" t="s">
        <v>32</v>
      </c>
      <c r="C2444" s="1039" t="s">
        <v>33</v>
      </c>
      <c r="D2444" s="814">
        <v>70811</v>
      </c>
      <c r="E2444" s="945">
        <v>0</v>
      </c>
      <c r="F2444" s="806">
        <v>23510200</v>
      </c>
      <c r="G2444" s="809" t="s">
        <v>266</v>
      </c>
      <c r="H2444" s="980"/>
      <c r="I2444" s="980">
        <v>400000</v>
      </c>
      <c r="J2444" s="980"/>
      <c r="K2444" s="900">
        <f t="shared" si="176"/>
        <v>300000</v>
      </c>
      <c r="L2444" s="815"/>
      <c r="M2444" s="815">
        <v>300000</v>
      </c>
      <c r="N2444" s="815"/>
      <c r="O2444" s="811"/>
    </row>
    <row r="2445" spans="1:15" x14ac:dyDescent="0.25">
      <c r="A2445" s="836" t="s">
        <v>301</v>
      </c>
      <c r="B2445" s="806" t="s">
        <v>15</v>
      </c>
      <c r="C2445" s="1039" t="s">
        <v>436</v>
      </c>
      <c r="D2445" s="814">
        <v>70811</v>
      </c>
      <c r="E2445" s="945">
        <v>0</v>
      </c>
      <c r="F2445" s="806">
        <v>23510200</v>
      </c>
      <c r="G2445" s="809" t="s">
        <v>266</v>
      </c>
      <c r="H2445" s="980"/>
      <c r="I2445" s="980">
        <v>500000</v>
      </c>
      <c r="J2445" s="980"/>
      <c r="K2445" s="900">
        <f t="shared" si="176"/>
        <v>400000</v>
      </c>
      <c r="L2445" s="815"/>
      <c r="M2445" s="815">
        <v>400000</v>
      </c>
      <c r="N2445" s="815"/>
      <c r="O2445" s="811"/>
    </row>
    <row r="2446" spans="1:15" x14ac:dyDescent="0.25">
      <c r="A2446" s="836" t="s">
        <v>301</v>
      </c>
      <c r="B2446" s="806" t="s">
        <v>37</v>
      </c>
      <c r="C2446" s="1039" t="s">
        <v>38</v>
      </c>
      <c r="D2446" s="814">
        <v>70811</v>
      </c>
      <c r="E2446" s="945">
        <v>0</v>
      </c>
      <c r="F2446" s="806">
        <v>23510200</v>
      </c>
      <c r="G2446" s="809" t="s">
        <v>266</v>
      </c>
      <c r="H2446" s="980"/>
      <c r="I2446" s="980">
        <v>60000</v>
      </c>
      <c r="J2446" s="980"/>
      <c r="K2446" s="900">
        <f t="shared" si="176"/>
        <v>60000</v>
      </c>
      <c r="L2446" s="815"/>
      <c r="M2446" s="815">
        <v>60000</v>
      </c>
      <c r="N2446" s="815"/>
      <c r="O2446" s="811"/>
    </row>
    <row r="2447" spans="1:15" x14ac:dyDescent="0.25">
      <c r="A2447" s="836" t="s">
        <v>301</v>
      </c>
      <c r="B2447" s="806" t="s">
        <v>19</v>
      </c>
      <c r="C2447" s="1039" t="s">
        <v>20</v>
      </c>
      <c r="D2447" s="814">
        <v>70811</v>
      </c>
      <c r="E2447" s="945">
        <v>0</v>
      </c>
      <c r="F2447" s="806">
        <v>23510200</v>
      </c>
      <c r="G2447" s="809" t="s">
        <v>266</v>
      </c>
      <c r="H2447" s="980"/>
      <c r="I2447" s="980">
        <v>540000</v>
      </c>
      <c r="J2447" s="980"/>
      <c r="K2447" s="900">
        <f t="shared" si="176"/>
        <v>540000</v>
      </c>
      <c r="L2447" s="815"/>
      <c r="M2447" s="815">
        <v>540000</v>
      </c>
      <c r="N2447" s="815"/>
      <c r="O2447" s="811"/>
    </row>
    <row r="2448" spans="1:15" x14ac:dyDescent="0.25">
      <c r="A2448" s="836" t="s">
        <v>301</v>
      </c>
      <c r="B2448" s="806" t="s">
        <v>185</v>
      </c>
      <c r="C2448" s="1039" t="s">
        <v>186</v>
      </c>
      <c r="D2448" s="814">
        <v>70811</v>
      </c>
      <c r="E2448" s="945">
        <v>0</v>
      </c>
      <c r="F2448" s="806">
        <v>23510200</v>
      </c>
      <c r="G2448" s="809" t="s">
        <v>266</v>
      </c>
      <c r="H2448" s="980"/>
      <c r="I2448" s="980">
        <v>140000000</v>
      </c>
      <c r="J2448" s="980"/>
      <c r="K2448" s="900">
        <f t="shared" si="176"/>
        <v>30000000</v>
      </c>
      <c r="L2448" s="815"/>
      <c r="M2448" s="815">
        <v>30000000</v>
      </c>
      <c r="N2448" s="815"/>
      <c r="O2448" s="811"/>
    </row>
    <row r="2449" spans="1:15" x14ac:dyDescent="0.25">
      <c r="A2449" s="836" t="s">
        <v>301</v>
      </c>
      <c r="B2449" s="817"/>
      <c r="C2449" s="968" t="s">
        <v>312</v>
      </c>
      <c r="D2449" s="819"/>
      <c r="E2449" s="820"/>
      <c r="F2449" s="817"/>
      <c r="G2449" s="895"/>
      <c r="H2449" s="969">
        <v>1575000</v>
      </c>
      <c r="I2449" s="969">
        <f>SUM(I2442:I2448)</f>
        <v>145400000</v>
      </c>
      <c r="J2449" s="969">
        <v>1575000</v>
      </c>
      <c r="K2449" s="969">
        <f>SUM(K2442:K2448)</f>
        <v>33150000</v>
      </c>
      <c r="L2449" s="821"/>
      <c r="M2449" s="821">
        <f>SUM(M2442:M2448)</f>
        <v>33150000</v>
      </c>
      <c r="N2449" s="821"/>
      <c r="O2449" s="822"/>
    </row>
    <row r="2450" spans="1:15" x14ac:dyDescent="0.25">
      <c r="B2450" s="823"/>
      <c r="C2450" s="970"/>
      <c r="D2450" s="824"/>
      <c r="E2450" s="825"/>
      <c r="F2450" s="823"/>
      <c r="G2450" s="896"/>
      <c r="H2450" s="901"/>
      <c r="I2450" s="901"/>
      <c r="J2450" s="901"/>
      <c r="K2450" s="901"/>
      <c r="L2450" s="826"/>
      <c r="M2450" s="826"/>
      <c r="N2450" s="826"/>
      <c r="O2450" s="827"/>
    </row>
    <row r="2451" spans="1:15" x14ac:dyDescent="0.25">
      <c r="B2451" s="823"/>
      <c r="C2451" s="970"/>
      <c r="D2451" s="824"/>
      <c r="E2451" s="825"/>
      <c r="F2451" s="823"/>
      <c r="G2451" s="896"/>
      <c r="H2451" s="901"/>
      <c r="I2451" s="901"/>
      <c r="J2451" s="901"/>
      <c r="K2451" s="901"/>
      <c r="L2451" s="826"/>
      <c r="M2451" s="826"/>
      <c r="N2451" s="826"/>
      <c r="O2451" s="827"/>
    </row>
    <row r="2452" spans="1:15" x14ac:dyDescent="0.25">
      <c r="B2452" s="1127" t="s">
        <v>1396</v>
      </c>
      <c r="C2452" s="1127"/>
      <c r="D2452" s="1127"/>
      <c r="E2452" s="1127"/>
      <c r="F2452" s="1127"/>
      <c r="G2452" s="1127"/>
      <c r="H2452" s="1127"/>
      <c r="I2452" s="1127"/>
      <c r="J2452" s="1127"/>
      <c r="K2452" s="1127"/>
      <c r="L2452" s="1127"/>
      <c r="M2452" s="1127"/>
      <c r="N2452" s="1127"/>
      <c r="O2452" s="1127"/>
    </row>
    <row r="2453" spans="1:15" x14ac:dyDescent="0.25">
      <c r="B2453" s="854" t="s">
        <v>1639</v>
      </c>
      <c r="C2453" s="1041"/>
      <c r="D2453" s="855"/>
      <c r="E2453" s="855"/>
      <c r="F2453" s="855"/>
      <c r="G2453" s="855"/>
      <c r="H2453" s="856"/>
      <c r="I2453" s="856"/>
      <c r="J2453" s="856"/>
      <c r="K2453" s="856"/>
      <c r="L2453" s="856"/>
      <c r="M2453" s="856"/>
      <c r="N2453" s="856"/>
      <c r="O2453" s="857"/>
    </row>
    <row r="2454" spans="1:15" s="800" customFormat="1" ht="45" x14ac:dyDescent="0.25">
      <c r="B2454" s="1122" t="s">
        <v>971</v>
      </c>
      <c r="C2454" s="1085" t="s">
        <v>939</v>
      </c>
      <c r="D2454" s="1085" t="s">
        <v>1025</v>
      </c>
      <c r="E2454" s="1124" t="s">
        <v>1026</v>
      </c>
      <c r="F2454" s="1085" t="s">
        <v>1027</v>
      </c>
      <c r="G2454" s="1120" t="s">
        <v>1028</v>
      </c>
      <c r="H2454" s="801" t="s">
        <v>1868</v>
      </c>
      <c r="I2454" s="802" t="s">
        <v>1839</v>
      </c>
      <c r="J2454" s="801" t="s">
        <v>1868</v>
      </c>
      <c r="K2454" s="1128" t="s">
        <v>1957</v>
      </c>
      <c r="L2454" s="1128" t="s">
        <v>1956</v>
      </c>
      <c r="M2454" s="802" t="s">
        <v>1905</v>
      </c>
      <c r="N2454" s="1128" t="s">
        <v>1825</v>
      </c>
      <c r="O2454" s="835" t="s">
        <v>1856</v>
      </c>
    </row>
    <row r="2455" spans="1:15" s="800" customFormat="1" x14ac:dyDescent="0.25">
      <c r="B2455" s="1123"/>
      <c r="C2455" s="1086"/>
      <c r="D2455" s="1086"/>
      <c r="E2455" s="1125"/>
      <c r="F2455" s="1086"/>
      <c r="G2455" s="1121"/>
      <c r="H2455" s="803"/>
      <c r="I2455" s="803" t="s">
        <v>940</v>
      </c>
      <c r="J2455" s="803"/>
      <c r="K2455" s="1129"/>
      <c r="L2455" s="1129"/>
      <c r="M2455" s="803" t="s">
        <v>940</v>
      </c>
      <c r="N2455" s="1129"/>
      <c r="O2455" s="804"/>
    </row>
    <row r="2456" spans="1:15" x14ac:dyDescent="0.25">
      <c r="A2456" s="836" t="s">
        <v>706</v>
      </c>
      <c r="B2456" s="809" t="s">
        <v>25</v>
      </c>
      <c r="C2456" s="1039" t="s">
        <v>59</v>
      </c>
      <c r="D2456" s="814">
        <v>70811</v>
      </c>
      <c r="E2456" s="945">
        <v>80000020000</v>
      </c>
      <c r="F2456" s="806">
        <v>23540000</v>
      </c>
      <c r="G2456" s="809" t="s">
        <v>266</v>
      </c>
      <c r="H2456" s="980"/>
      <c r="I2456" s="980">
        <v>350000</v>
      </c>
      <c r="J2456" s="980"/>
      <c r="K2456" s="900">
        <f t="shared" ref="K2456:K2458" si="177">M2456-L2456</f>
        <v>325000</v>
      </c>
      <c r="L2456" s="815"/>
      <c r="M2456" s="815">
        <v>325000</v>
      </c>
      <c r="N2456" s="815"/>
      <c r="O2456" s="811"/>
    </row>
    <row r="2457" spans="1:15" x14ac:dyDescent="0.25">
      <c r="A2457" s="836" t="s">
        <v>706</v>
      </c>
      <c r="B2457" s="806" t="s">
        <v>3</v>
      </c>
      <c r="C2457" s="1039" t="s">
        <v>4</v>
      </c>
      <c r="D2457" s="814">
        <v>70811</v>
      </c>
      <c r="E2457" s="945">
        <v>80000020000</v>
      </c>
      <c r="F2457" s="806">
        <v>23540000</v>
      </c>
      <c r="G2457" s="809" t="s">
        <v>266</v>
      </c>
      <c r="H2457" s="980"/>
      <c r="I2457" s="980">
        <v>150000</v>
      </c>
      <c r="J2457" s="980"/>
      <c r="K2457" s="900">
        <f t="shared" si="177"/>
        <v>100000</v>
      </c>
      <c r="L2457" s="815"/>
      <c r="M2457" s="815">
        <v>100000</v>
      </c>
      <c r="N2457" s="815"/>
      <c r="O2457" s="811"/>
    </row>
    <row r="2458" spans="1:15" x14ac:dyDescent="0.25">
      <c r="A2458" s="836" t="s">
        <v>706</v>
      </c>
      <c r="B2458" s="806" t="s">
        <v>32</v>
      </c>
      <c r="C2458" s="1039" t="s">
        <v>33</v>
      </c>
      <c r="D2458" s="814">
        <v>70811</v>
      </c>
      <c r="E2458" s="945">
        <v>80000020000</v>
      </c>
      <c r="F2458" s="806">
        <v>23540000</v>
      </c>
      <c r="G2458" s="809" t="s">
        <v>266</v>
      </c>
      <c r="H2458" s="980"/>
      <c r="I2458" s="980">
        <v>100000</v>
      </c>
      <c r="J2458" s="980"/>
      <c r="K2458" s="900">
        <f t="shared" si="177"/>
        <v>50000</v>
      </c>
      <c r="L2458" s="815"/>
      <c r="M2458" s="815">
        <v>50000</v>
      </c>
      <c r="N2458" s="815"/>
      <c r="O2458" s="811"/>
    </row>
    <row r="2459" spans="1:15" x14ac:dyDescent="0.25">
      <c r="A2459" s="836" t="s">
        <v>706</v>
      </c>
      <c r="B2459" s="817"/>
      <c r="C2459" s="968" t="s">
        <v>312</v>
      </c>
      <c r="D2459" s="819"/>
      <c r="E2459" s="820"/>
      <c r="F2459" s="817"/>
      <c r="G2459" s="895"/>
      <c r="H2459" s="969">
        <v>87500</v>
      </c>
      <c r="I2459" s="969">
        <f>SUM(I2456:I2458)</f>
        <v>600000</v>
      </c>
      <c r="J2459" s="969">
        <v>87500</v>
      </c>
      <c r="K2459" s="969">
        <f>SUM(K2456:K2458)</f>
        <v>475000</v>
      </c>
      <c r="L2459" s="821"/>
      <c r="M2459" s="821">
        <f>SUM(M2456:M2458)</f>
        <v>475000</v>
      </c>
      <c r="N2459" s="821"/>
      <c r="O2459" s="822"/>
    </row>
    <row r="2460" spans="1:15" x14ac:dyDescent="0.25">
      <c r="B2460" s="823"/>
      <c r="C2460" s="970"/>
      <c r="D2460" s="824"/>
      <c r="E2460" s="825"/>
      <c r="F2460" s="823"/>
      <c r="G2460" s="896"/>
      <c r="H2460" s="901"/>
      <c r="I2460" s="901"/>
      <c r="J2460" s="901"/>
      <c r="K2460" s="901"/>
      <c r="L2460" s="826"/>
      <c r="M2460" s="826"/>
      <c r="N2460" s="826"/>
      <c r="O2460" s="827"/>
    </row>
    <row r="2461" spans="1:15" x14ac:dyDescent="0.25">
      <c r="B2461" s="823"/>
      <c r="C2461" s="970"/>
      <c r="D2461" s="824"/>
      <c r="E2461" s="825"/>
      <c r="F2461" s="823"/>
      <c r="G2461" s="896"/>
      <c r="H2461" s="901"/>
      <c r="I2461" s="901"/>
      <c r="J2461" s="901"/>
      <c r="K2461" s="901"/>
      <c r="L2461" s="826"/>
      <c r="M2461" s="826"/>
      <c r="N2461" s="826"/>
      <c r="O2461" s="827"/>
    </row>
    <row r="2462" spans="1:15" x14ac:dyDescent="0.25">
      <c r="B2462" s="1127" t="s">
        <v>1396</v>
      </c>
      <c r="C2462" s="1127"/>
      <c r="D2462" s="1127"/>
      <c r="E2462" s="1127"/>
      <c r="F2462" s="1127"/>
      <c r="G2462" s="1127"/>
      <c r="H2462" s="1127"/>
      <c r="I2462" s="1127"/>
      <c r="J2462" s="1127"/>
      <c r="K2462" s="1127"/>
      <c r="L2462" s="1127"/>
      <c r="M2462" s="1127"/>
      <c r="N2462" s="1127"/>
      <c r="O2462" s="1127"/>
    </row>
    <row r="2463" spans="1:15" x14ac:dyDescent="0.25">
      <c r="B2463" s="854" t="s">
        <v>1640</v>
      </c>
      <c r="C2463" s="1041"/>
      <c r="D2463" s="855"/>
      <c r="E2463" s="855"/>
      <c r="F2463" s="855"/>
      <c r="G2463" s="855"/>
      <c r="H2463" s="856"/>
      <c r="I2463" s="856"/>
      <c r="J2463" s="856"/>
      <c r="K2463" s="856"/>
      <c r="L2463" s="856"/>
      <c r="M2463" s="856"/>
      <c r="N2463" s="856"/>
      <c r="O2463" s="857"/>
    </row>
    <row r="2464" spans="1:15" s="800" customFormat="1" ht="45" x14ac:dyDescent="0.25">
      <c r="B2464" s="1122" t="s">
        <v>971</v>
      </c>
      <c r="C2464" s="1085" t="s">
        <v>939</v>
      </c>
      <c r="D2464" s="1085" t="s">
        <v>1025</v>
      </c>
      <c r="E2464" s="1124" t="s">
        <v>1026</v>
      </c>
      <c r="F2464" s="1085" t="s">
        <v>1027</v>
      </c>
      <c r="G2464" s="1120" t="s">
        <v>1028</v>
      </c>
      <c r="H2464" s="801" t="s">
        <v>1868</v>
      </c>
      <c r="I2464" s="802" t="s">
        <v>1839</v>
      </c>
      <c r="J2464" s="801" t="s">
        <v>1868</v>
      </c>
      <c r="K2464" s="1128" t="s">
        <v>1957</v>
      </c>
      <c r="L2464" s="1128" t="s">
        <v>1956</v>
      </c>
      <c r="M2464" s="802" t="s">
        <v>1905</v>
      </c>
      <c r="N2464" s="1128" t="s">
        <v>1825</v>
      </c>
      <c r="O2464" s="835" t="s">
        <v>1856</v>
      </c>
    </row>
    <row r="2465" spans="1:16" s="800" customFormat="1" x14ac:dyDescent="0.25">
      <c r="B2465" s="1123"/>
      <c r="C2465" s="1086"/>
      <c r="D2465" s="1086"/>
      <c r="E2465" s="1125"/>
      <c r="F2465" s="1086"/>
      <c r="G2465" s="1121"/>
      <c r="H2465" s="803"/>
      <c r="I2465" s="803" t="s">
        <v>940</v>
      </c>
      <c r="J2465" s="803"/>
      <c r="K2465" s="1129"/>
      <c r="L2465" s="1129"/>
      <c r="M2465" s="803" t="s">
        <v>940</v>
      </c>
      <c r="N2465" s="1129"/>
      <c r="O2465" s="804"/>
    </row>
    <row r="2466" spans="1:16" x14ac:dyDescent="0.25">
      <c r="A2466" s="836" t="s">
        <v>291</v>
      </c>
      <c r="B2466" s="806" t="s">
        <v>24</v>
      </c>
      <c r="C2466" s="966" t="s">
        <v>290</v>
      </c>
      <c r="D2466" s="807" t="s">
        <v>1</v>
      </c>
      <c r="E2466" s="945">
        <v>0</v>
      </c>
      <c r="F2466" s="806">
        <v>23510200</v>
      </c>
      <c r="G2466" s="809" t="s">
        <v>266</v>
      </c>
      <c r="H2466" s="981">
        <v>35378798</v>
      </c>
      <c r="I2466" s="981">
        <v>83798540</v>
      </c>
      <c r="J2466" s="981">
        <v>35378798</v>
      </c>
      <c r="K2466" s="1015">
        <f t="shared" ref="K2466:K2478" si="178">M2466-L2466</f>
        <v>88798540</v>
      </c>
      <c r="L2466" s="810"/>
      <c r="M2466" s="810">
        <v>88798540</v>
      </c>
      <c r="N2466" s="810">
        <v>20000000</v>
      </c>
      <c r="O2466" s="811"/>
      <c r="P2466" s="874"/>
    </row>
    <row r="2467" spans="1:16" x14ac:dyDescent="0.25">
      <c r="A2467" s="836" t="s">
        <v>291</v>
      </c>
      <c r="B2467" s="809" t="s">
        <v>25</v>
      </c>
      <c r="C2467" s="1039" t="s">
        <v>59</v>
      </c>
      <c r="D2467" s="863" t="s">
        <v>370</v>
      </c>
      <c r="E2467" s="945">
        <v>0</v>
      </c>
      <c r="F2467" s="806">
        <v>23510200</v>
      </c>
      <c r="G2467" s="809" t="s">
        <v>266</v>
      </c>
      <c r="H2467" s="980">
        <v>675000</v>
      </c>
      <c r="I2467" s="980">
        <v>3300000</v>
      </c>
      <c r="J2467" s="980">
        <v>675000</v>
      </c>
      <c r="K2467" s="900">
        <f t="shared" si="178"/>
        <v>2000000</v>
      </c>
      <c r="L2467" s="815"/>
      <c r="M2467" s="815">
        <v>2000000</v>
      </c>
      <c r="N2467" s="815"/>
      <c r="O2467" s="811"/>
    </row>
    <row r="2468" spans="1:16" x14ac:dyDescent="0.25">
      <c r="A2468" s="836" t="s">
        <v>291</v>
      </c>
      <c r="B2468" s="806" t="s">
        <v>67</v>
      </c>
      <c r="C2468" s="1039" t="s">
        <v>92</v>
      </c>
      <c r="D2468" s="863" t="s">
        <v>370</v>
      </c>
      <c r="E2468" s="945">
        <v>0</v>
      </c>
      <c r="F2468" s="806">
        <v>23510200</v>
      </c>
      <c r="G2468" s="809" t="s">
        <v>266</v>
      </c>
      <c r="H2468" s="980"/>
      <c r="I2468" s="980">
        <v>300000</v>
      </c>
      <c r="J2468" s="980"/>
      <c r="K2468" s="900">
        <f t="shared" si="178"/>
        <v>300000</v>
      </c>
      <c r="L2468" s="815"/>
      <c r="M2468" s="815">
        <v>300000</v>
      </c>
      <c r="N2468" s="815"/>
      <c r="O2468" s="811"/>
    </row>
    <row r="2469" spans="1:16" x14ac:dyDescent="0.25">
      <c r="A2469" s="836" t="s">
        <v>291</v>
      </c>
      <c r="B2469" s="806" t="s">
        <v>3</v>
      </c>
      <c r="C2469" s="1039" t="s">
        <v>4</v>
      </c>
      <c r="D2469" s="863" t="s">
        <v>370</v>
      </c>
      <c r="E2469" s="945">
        <v>0</v>
      </c>
      <c r="F2469" s="806">
        <v>23510200</v>
      </c>
      <c r="G2469" s="809" t="s">
        <v>266</v>
      </c>
      <c r="H2469" s="980">
        <v>500000</v>
      </c>
      <c r="I2469" s="980">
        <v>2700000</v>
      </c>
      <c r="J2469" s="980">
        <v>500000</v>
      </c>
      <c r="K2469" s="900">
        <f t="shared" si="178"/>
        <v>1700000</v>
      </c>
      <c r="L2469" s="815"/>
      <c r="M2469" s="815">
        <v>1700000</v>
      </c>
      <c r="N2469" s="815"/>
      <c r="O2469" s="811"/>
    </row>
    <row r="2470" spans="1:16" x14ac:dyDescent="0.25">
      <c r="A2470" s="836" t="s">
        <v>291</v>
      </c>
      <c r="B2470" s="806" t="s">
        <v>71</v>
      </c>
      <c r="C2470" s="1039" t="s">
        <v>72</v>
      </c>
      <c r="D2470" s="863" t="s">
        <v>370</v>
      </c>
      <c r="E2470" s="945">
        <v>0</v>
      </c>
      <c r="F2470" s="806">
        <v>23540000</v>
      </c>
      <c r="G2470" s="809" t="s">
        <v>266</v>
      </c>
      <c r="H2470" s="980"/>
      <c r="I2470" s="980">
        <v>30000000</v>
      </c>
      <c r="J2470" s="980"/>
      <c r="K2470" s="900">
        <f t="shared" si="178"/>
        <v>10000000</v>
      </c>
      <c r="L2470" s="815"/>
      <c r="M2470" s="815">
        <v>10000000</v>
      </c>
      <c r="N2470" s="815">
        <v>10000000</v>
      </c>
      <c r="O2470" s="811"/>
      <c r="P2470" s="874"/>
    </row>
    <row r="2471" spans="1:16" x14ac:dyDescent="0.25">
      <c r="A2471" s="836" t="s">
        <v>291</v>
      </c>
      <c r="B2471" s="806" t="s">
        <v>32</v>
      </c>
      <c r="C2471" s="1039" t="s">
        <v>33</v>
      </c>
      <c r="D2471" s="863" t="s">
        <v>370</v>
      </c>
      <c r="E2471" s="945">
        <v>0</v>
      </c>
      <c r="F2471" s="806">
        <v>23510200</v>
      </c>
      <c r="G2471" s="809" t="s">
        <v>266</v>
      </c>
      <c r="H2471" s="980">
        <v>500000</v>
      </c>
      <c r="I2471" s="980">
        <v>1200000</v>
      </c>
      <c r="J2471" s="980">
        <v>500000</v>
      </c>
      <c r="K2471" s="900">
        <f t="shared" si="178"/>
        <v>1200000</v>
      </c>
      <c r="L2471" s="815"/>
      <c r="M2471" s="815">
        <v>1200000</v>
      </c>
      <c r="N2471" s="815"/>
      <c r="O2471" s="811"/>
    </row>
    <row r="2472" spans="1:16" s="816" customFormat="1" x14ac:dyDescent="0.25">
      <c r="A2472" s="836" t="s">
        <v>291</v>
      </c>
      <c r="B2472" s="806" t="s">
        <v>15</v>
      </c>
      <c r="C2472" s="1039" t="s">
        <v>436</v>
      </c>
      <c r="D2472" s="863" t="s">
        <v>370</v>
      </c>
      <c r="E2472" s="945">
        <v>0</v>
      </c>
      <c r="F2472" s="806">
        <v>23510200</v>
      </c>
      <c r="G2472" s="809" t="s">
        <v>266</v>
      </c>
      <c r="H2472" s="980">
        <v>500000</v>
      </c>
      <c r="I2472" s="980">
        <v>1000000</v>
      </c>
      <c r="J2472" s="980">
        <v>500000</v>
      </c>
      <c r="K2472" s="900">
        <f t="shared" si="178"/>
        <v>1000000</v>
      </c>
      <c r="L2472" s="815"/>
      <c r="M2472" s="815">
        <v>1000000</v>
      </c>
      <c r="N2472" s="815"/>
      <c r="O2472" s="811"/>
    </row>
    <row r="2473" spans="1:16" x14ac:dyDescent="0.25">
      <c r="A2473" s="836" t="s">
        <v>291</v>
      </c>
      <c r="B2473" s="806" t="s">
        <v>17</v>
      </c>
      <c r="C2473" s="1039" t="s">
        <v>18</v>
      </c>
      <c r="D2473" s="863" t="s">
        <v>370</v>
      </c>
      <c r="E2473" s="945">
        <v>0</v>
      </c>
      <c r="F2473" s="806">
        <v>23510200</v>
      </c>
      <c r="G2473" s="809" t="s">
        <v>266</v>
      </c>
      <c r="H2473" s="980">
        <v>500000</v>
      </c>
      <c r="I2473" s="980">
        <v>2100000</v>
      </c>
      <c r="J2473" s="980">
        <v>500000</v>
      </c>
      <c r="K2473" s="900">
        <f t="shared" si="178"/>
        <v>1100000</v>
      </c>
      <c r="L2473" s="815"/>
      <c r="M2473" s="815">
        <v>1100000</v>
      </c>
      <c r="N2473" s="815"/>
      <c r="O2473" s="811"/>
    </row>
    <row r="2474" spans="1:16" x14ac:dyDescent="0.25">
      <c r="A2474" s="836" t="s">
        <v>291</v>
      </c>
      <c r="B2474" s="806" t="s">
        <v>19</v>
      </c>
      <c r="C2474" s="1039" t="s">
        <v>20</v>
      </c>
      <c r="D2474" s="863" t="s">
        <v>370</v>
      </c>
      <c r="E2474" s="945">
        <v>0</v>
      </c>
      <c r="F2474" s="806">
        <v>23510200</v>
      </c>
      <c r="G2474" s="809" t="s">
        <v>266</v>
      </c>
      <c r="H2474" s="980"/>
      <c r="I2474" s="980">
        <v>200000</v>
      </c>
      <c r="J2474" s="980"/>
      <c r="K2474" s="900">
        <f t="shared" si="178"/>
        <v>200000</v>
      </c>
      <c r="L2474" s="815"/>
      <c r="M2474" s="815">
        <v>200000</v>
      </c>
      <c r="N2474" s="815"/>
      <c r="O2474" s="811"/>
    </row>
    <row r="2475" spans="1:16" s="816" customFormat="1" x14ac:dyDescent="0.25">
      <c r="A2475" s="836" t="s">
        <v>291</v>
      </c>
      <c r="B2475" s="806" t="s">
        <v>22</v>
      </c>
      <c r="C2475" s="1039" t="s">
        <v>23</v>
      </c>
      <c r="D2475" s="863" t="s">
        <v>370</v>
      </c>
      <c r="E2475" s="945">
        <v>0</v>
      </c>
      <c r="F2475" s="806">
        <v>23540000</v>
      </c>
      <c r="G2475" s="809" t="s">
        <v>266</v>
      </c>
      <c r="H2475" s="980"/>
      <c r="I2475" s="980">
        <v>10800000</v>
      </c>
      <c r="J2475" s="980"/>
      <c r="K2475" s="900">
        <f t="shared" si="178"/>
        <v>5800000</v>
      </c>
      <c r="L2475" s="815"/>
      <c r="M2475" s="815">
        <v>5800000</v>
      </c>
      <c r="N2475" s="815"/>
      <c r="O2475" s="811"/>
    </row>
    <row r="2476" spans="1:16" x14ac:dyDescent="0.25">
      <c r="A2476" s="836" t="s">
        <v>291</v>
      </c>
      <c r="B2476" s="806" t="s">
        <v>37</v>
      </c>
      <c r="C2476" s="1039" t="s">
        <v>38</v>
      </c>
      <c r="D2476" s="863" t="s">
        <v>370</v>
      </c>
      <c r="E2476" s="945">
        <v>0</v>
      </c>
      <c r="F2476" s="806">
        <v>23510200</v>
      </c>
      <c r="G2476" s="809" t="s">
        <v>266</v>
      </c>
      <c r="H2476" s="980">
        <v>1000000</v>
      </c>
      <c r="I2476" s="980">
        <v>2400000</v>
      </c>
      <c r="J2476" s="980">
        <v>1000000</v>
      </c>
      <c r="K2476" s="900">
        <f t="shared" si="178"/>
        <v>1400000</v>
      </c>
      <c r="L2476" s="815"/>
      <c r="M2476" s="815">
        <v>1400000</v>
      </c>
      <c r="N2476" s="815"/>
      <c r="O2476" s="811"/>
    </row>
    <row r="2477" spans="1:16" x14ac:dyDescent="0.25">
      <c r="A2477" s="836" t="s">
        <v>291</v>
      </c>
      <c r="B2477" s="806" t="s">
        <v>293</v>
      </c>
      <c r="C2477" s="1039" t="s">
        <v>294</v>
      </c>
      <c r="D2477" s="863" t="s">
        <v>370</v>
      </c>
      <c r="E2477" s="945">
        <v>0</v>
      </c>
      <c r="F2477" s="806">
        <v>23540000</v>
      </c>
      <c r="G2477" s="809" t="s">
        <v>266</v>
      </c>
      <c r="H2477" s="980"/>
      <c r="I2477" s="980">
        <v>16500000</v>
      </c>
      <c r="J2477" s="980"/>
      <c r="K2477" s="900">
        <f t="shared" si="178"/>
        <v>8500000</v>
      </c>
      <c r="L2477" s="815"/>
      <c r="M2477" s="815">
        <v>8500000</v>
      </c>
      <c r="N2477" s="815"/>
      <c r="O2477" s="811"/>
    </row>
    <row r="2478" spans="1:16" x14ac:dyDescent="0.25">
      <c r="A2478" s="836" t="s">
        <v>291</v>
      </c>
      <c r="B2478" s="806" t="s">
        <v>81</v>
      </c>
      <c r="C2478" s="1039" t="s">
        <v>82</v>
      </c>
      <c r="D2478" s="863" t="s">
        <v>370</v>
      </c>
      <c r="E2478" s="945">
        <v>0</v>
      </c>
      <c r="F2478" s="806">
        <v>23540000</v>
      </c>
      <c r="G2478" s="809" t="s">
        <v>266</v>
      </c>
      <c r="H2478" s="980">
        <v>500000</v>
      </c>
      <c r="I2478" s="980">
        <v>10000000</v>
      </c>
      <c r="J2478" s="980">
        <v>500000</v>
      </c>
      <c r="K2478" s="900">
        <f t="shared" si="178"/>
        <v>5000000</v>
      </c>
      <c r="L2478" s="815"/>
      <c r="M2478" s="815">
        <f>I2478/2</f>
        <v>5000000</v>
      </c>
      <c r="N2478" s="815"/>
      <c r="O2478" s="811"/>
    </row>
    <row r="2479" spans="1:16" x14ac:dyDescent="0.25">
      <c r="A2479" s="836" t="s">
        <v>291</v>
      </c>
      <c r="B2479" s="817"/>
      <c r="C2479" s="968" t="s">
        <v>312</v>
      </c>
      <c r="D2479" s="819"/>
      <c r="E2479" s="820"/>
      <c r="F2479" s="817"/>
      <c r="G2479" s="895"/>
      <c r="H2479" s="969">
        <f t="shared" ref="H2479:N2479" si="179">SUM(H2467:H2478)</f>
        <v>4175000</v>
      </c>
      <c r="I2479" s="969">
        <f t="shared" si="179"/>
        <v>80500000</v>
      </c>
      <c r="J2479" s="969">
        <f t="shared" si="179"/>
        <v>4175000</v>
      </c>
      <c r="K2479" s="969">
        <f t="shared" si="179"/>
        <v>38200000</v>
      </c>
      <c r="L2479" s="821">
        <f t="shared" si="179"/>
        <v>0</v>
      </c>
      <c r="M2479" s="821">
        <f t="shared" si="179"/>
        <v>38200000</v>
      </c>
      <c r="N2479" s="821">
        <f t="shared" si="179"/>
        <v>10000000</v>
      </c>
      <c r="O2479" s="822"/>
    </row>
    <row r="2480" spans="1:16" x14ac:dyDescent="0.25">
      <c r="B2480" s="823"/>
      <c r="C2480" s="970"/>
      <c r="D2480" s="824"/>
      <c r="E2480" s="825"/>
      <c r="F2480" s="823"/>
      <c r="G2480" s="896"/>
      <c r="H2480" s="901"/>
      <c r="I2480" s="901"/>
      <c r="J2480" s="901"/>
      <c r="K2480" s="901"/>
      <c r="L2480" s="826"/>
      <c r="M2480" s="826"/>
      <c r="N2480" s="826"/>
      <c r="O2480" s="827"/>
    </row>
    <row r="2481" spans="1:15" x14ac:dyDescent="0.25">
      <c r="B2481" s="823"/>
      <c r="C2481" s="970"/>
      <c r="D2481" s="824"/>
      <c r="E2481" s="825"/>
      <c r="F2481" s="823"/>
      <c r="G2481" s="896"/>
      <c r="H2481" s="901"/>
      <c r="I2481" s="901"/>
      <c r="J2481" s="901"/>
      <c r="K2481" s="901"/>
      <c r="L2481" s="826"/>
      <c r="M2481" s="826"/>
      <c r="N2481" s="826"/>
      <c r="O2481" s="827"/>
    </row>
    <row r="2482" spans="1:15" x14ac:dyDescent="0.25">
      <c r="B2482" s="1127" t="s">
        <v>1397</v>
      </c>
      <c r="C2482" s="1127"/>
      <c r="D2482" s="1127"/>
      <c r="E2482" s="1127"/>
      <c r="F2482" s="1127"/>
      <c r="G2482" s="1127"/>
      <c r="H2482" s="1127"/>
      <c r="I2482" s="1127"/>
      <c r="J2482" s="1127"/>
      <c r="K2482" s="1127"/>
      <c r="L2482" s="1127"/>
      <c r="M2482" s="1127"/>
      <c r="N2482" s="1127"/>
      <c r="O2482" s="1127"/>
    </row>
    <row r="2483" spans="1:15" x14ac:dyDescent="0.25">
      <c r="B2483" s="854" t="s">
        <v>1640</v>
      </c>
      <c r="C2483" s="1041"/>
      <c r="D2483" s="855"/>
      <c r="E2483" s="855"/>
      <c r="F2483" s="855"/>
      <c r="G2483" s="855"/>
      <c r="H2483" s="856"/>
      <c r="I2483" s="856"/>
      <c r="J2483" s="856"/>
      <c r="K2483" s="856"/>
      <c r="L2483" s="856"/>
      <c r="M2483" s="856"/>
      <c r="N2483" s="856"/>
      <c r="O2483" s="857"/>
    </row>
    <row r="2484" spans="1:15" s="800" customFormat="1" ht="45" x14ac:dyDescent="0.25">
      <c r="B2484" s="1122" t="s">
        <v>971</v>
      </c>
      <c r="C2484" s="1085" t="s">
        <v>939</v>
      </c>
      <c r="D2484" s="1085" t="s">
        <v>1025</v>
      </c>
      <c r="E2484" s="1124" t="s">
        <v>1026</v>
      </c>
      <c r="F2484" s="1085" t="s">
        <v>1027</v>
      </c>
      <c r="G2484" s="1120" t="s">
        <v>1028</v>
      </c>
      <c r="H2484" s="801" t="s">
        <v>1868</v>
      </c>
      <c r="I2484" s="802" t="s">
        <v>1839</v>
      </c>
      <c r="J2484" s="801" t="s">
        <v>1868</v>
      </c>
      <c r="K2484" s="1128" t="s">
        <v>1957</v>
      </c>
      <c r="L2484" s="1128" t="s">
        <v>1956</v>
      </c>
      <c r="M2484" s="802" t="s">
        <v>1905</v>
      </c>
      <c r="N2484" s="1128" t="s">
        <v>1825</v>
      </c>
      <c r="O2484" s="835" t="s">
        <v>1856</v>
      </c>
    </row>
    <row r="2485" spans="1:15" s="800" customFormat="1" x14ac:dyDescent="0.25">
      <c r="B2485" s="1123"/>
      <c r="C2485" s="1086"/>
      <c r="D2485" s="1086"/>
      <c r="E2485" s="1125"/>
      <c r="F2485" s="1086"/>
      <c r="G2485" s="1121"/>
      <c r="H2485" s="803"/>
      <c r="I2485" s="803" t="s">
        <v>940</v>
      </c>
      <c r="J2485" s="803"/>
      <c r="K2485" s="1129"/>
      <c r="L2485" s="1129"/>
      <c r="M2485" s="803" t="s">
        <v>940</v>
      </c>
      <c r="N2485" s="1129"/>
      <c r="O2485" s="804"/>
    </row>
    <row r="2486" spans="1:15" s="887" customFormat="1" x14ac:dyDescent="0.25">
      <c r="A2486" s="836" t="s">
        <v>291</v>
      </c>
      <c r="B2486" s="863" t="s">
        <v>253</v>
      </c>
      <c r="C2486" s="967" t="s">
        <v>238</v>
      </c>
      <c r="D2486" s="863" t="s">
        <v>370</v>
      </c>
      <c r="E2486" s="883">
        <v>0</v>
      </c>
      <c r="F2486" s="863" t="s">
        <v>27</v>
      </c>
      <c r="G2486" s="866" t="s">
        <v>235</v>
      </c>
      <c r="H2486" s="900"/>
      <c r="I2486" s="900">
        <v>7000000</v>
      </c>
      <c r="J2486" s="900"/>
      <c r="K2486" s="900">
        <f t="shared" ref="K2486:K2497" si="180">M2486-L2486</f>
        <v>0</v>
      </c>
      <c r="L2486" s="867"/>
      <c r="M2486" s="867"/>
      <c r="N2486" s="867"/>
      <c r="O2486" s="868"/>
    </row>
    <row r="2487" spans="1:15" s="887" customFormat="1" x14ac:dyDescent="0.25">
      <c r="A2487" s="836" t="s">
        <v>291</v>
      </c>
      <c r="B2487" s="863" t="s">
        <v>161</v>
      </c>
      <c r="C2487" s="967" t="s">
        <v>233</v>
      </c>
      <c r="D2487" s="863" t="s">
        <v>370</v>
      </c>
      <c r="E2487" s="883">
        <v>0</v>
      </c>
      <c r="F2487" s="863" t="s">
        <v>27</v>
      </c>
      <c r="G2487" s="866" t="s">
        <v>235</v>
      </c>
      <c r="H2487" s="900"/>
      <c r="I2487" s="900">
        <v>20000000</v>
      </c>
      <c r="J2487" s="900"/>
      <c r="K2487" s="900">
        <f t="shared" si="180"/>
        <v>0</v>
      </c>
      <c r="L2487" s="867"/>
      <c r="M2487" s="867">
        <v>0</v>
      </c>
      <c r="N2487" s="867"/>
      <c r="O2487" s="868"/>
    </row>
    <row r="2488" spans="1:15" s="887" customFormat="1" x14ac:dyDescent="0.25">
      <c r="A2488" s="836" t="s">
        <v>291</v>
      </c>
      <c r="B2488" s="865" t="s">
        <v>239</v>
      </c>
      <c r="C2488" s="967" t="s">
        <v>485</v>
      </c>
      <c r="D2488" s="863" t="s">
        <v>370</v>
      </c>
      <c r="E2488" s="883">
        <v>0</v>
      </c>
      <c r="F2488" s="863" t="s">
        <v>27</v>
      </c>
      <c r="G2488" s="866" t="s">
        <v>235</v>
      </c>
      <c r="H2488" s="900"/>
      <c r="I2488" s="900">
        <v>1000000</v>
      </c>
      <c r="J2488" s="900"/>
      <c r="K2488" s="900">
        <f t="shared" si="180"/>
        <v>1000000</v>
      </c>
      <c r="L2488" s="867"/>
      <c r="M2488" s="867">
        <v>1000000</v>
      </c>
      <c r="N2488" s="867"/>
      <c r="O2488" s="868"/>
    </row>
    <row r="2489" spans="1:15" s="887" customFormat="1" x14ac:dyDescent="0.25">
      <c r="A2489" s="836" t="s">
        <v>291</v>
      </c>
      <c r="B2489" s="865" t="s">
        <v>158</v>
      </c>
      <c r="C2489" s="967" t="s">
        <v>366</v>
      </c>
      <c r="D2489" s="863" t="s">
        <v>370</v>
      </c>
      <c r="E2489" s="883">
        <v>0</v>
      </c>
      <c r="F2489" s="863" t="s">
        <v>27</v>
      </c>
      <c r="G2489" s="866" t="s">
        <v>235</v>
      </c>
      <c r="H2489" s="900"/>
      <c r="I2489" s="900">
        <v>2000000</v>
      </c>
      <c r="J2489" s="900"/>
      <c r="K2489" s="900">
        <f t="shared" si="180"/>
        <v>0</v>
      </c>
      <c r="L2489" s="867"/>
      <c r="M2489" s="867">
        <v>0</v>
      </c>
      <c r="N2489" s="867"/>
      <c r="O2489" s="868"/>
    </row>
    <row r="2490" spans="1:15" s="887" customFormat="1" x14ac:dyDescent="0.25">
      <c r="A2490" s="836" t="s">
        <v>291</v>
      </c>
      <c r="B2490" s="865" t="s">
        <v>247</v>
      </c>
      <c r="C2490" s="967" t="s">
        <v>515</v>
      </c>
      <c r="D2490" s="863" t="s">
        <v>370</v>
      </c>
      <c r="E2490" s="883">
        <v>0</v>
      </c>
      <c r="F2490" s="863" t="s">
        <v>27</v>
      </c>
      <c r="G2490" s="866" t="s">
        <v>235</v>
      </c>
      <c r="H2490" s="900"/>
      <c r="I2490" s="900">
        <v>500000</v>
      </c>
      <c r="J2490" s="900"/>
      <c r="K2490" s="900">
        <f t="shared" si="180"/>
        <v>0</v>
      </c>
      <c r="L2490" s="867"/>
      <c r="M2490" s="867">
        <v>0</v>
      </c>
      <c r="N2490" s="867"/>
      <c r="O2490" s="868"/>
    </row>
    <row r="2491" spans="1:15" s="887" customFormat="1" x14ac:dyDescent="0.25">
      <c r="A2491" s="836" t="s">
        <v>291</v>
      </c>
      <c r="B2491" s="863" t="s">
        <v>357</v>
      </c>
      <c r="C2491" s="967" t="s">
        <v>764</v>
      </c>
      <c r="D2491" s="863" t="s">
        <v>370</v>
      </c>
      <c r="E2491" s="883">
        <v>0</v>
      </c>
      <c r="F2491" s="863" t="s">
        <v>27</v>
      </c>
      <c r="G2491" s="866" t="s">
        <v>235</v>
      </c>
      <c r="H2491" s="900"/>
      <c r="I2491" s="900">
        <v>500000</v>
      </c>
      <c r="J2491" s="900"/>
      <c r="K2491" s="900">
        <f t="shared" si="180"/>
        <v>0</v>
      </c>
      <c r="L2491" s="867"/>
      <c r="M2491" s="867">
        <v>0</v>
      </c>
      <c r="N2491" s="867"/>
      <c r="O2491" s="868"/>
    </row>
    <row r="2492" spans="1:15" s="887" customFormat="1" x14ac:dyDescent="0.25">
      <c r="A2492" s="836" t="s">
        <v>291</v>
      </c>
      <c r="B2492" s="863" t="s">
        <v>248</v>
      </c>
      <c r="C2492" s="967" t="s">
        <v>779</v>
      </c>
      <c r="D2492" s="863" t="s">
        <v>370</v>
      </c>
      <c r="E2492" s="883">
        <v>0</v>
      </c>
      <c r="F2492" s="863" t="s">
        <v>27</v>
      </c>
      <c r="G2492" s="866" t="s">
        <v>235</v>
      </c>
      <c r="H2492" s="900"/>
      <c r="I2492" s="900">
        <v>1000000</v>
      </c>
      <c r="J2492" s="900"/>
      <c r="K2492" s="900">
        <f t="shared" si="180"/>
        <v>0</v>
      </c>
      <c r="L2492" s="867"/>
      <c r="M2492" s="867">
        <v>0</v>
      </c>
      <c r="N2492" s="867"/>
      <c r="O2492" s="868"/>
    </row>
    <row r="2493" spans="1:15" s="887" customFormat="1" x14ac:dyDescent="0.25">
      <c r="A2493" s="836" t="s">
        <v>291</v>
      </c>
      <c r="B2493" s="863" t="s">
        <v>206</v>
      </c>
      <c r="C2493" s="967" t="s">
        <v>1863</v>
      </c>
      <c r="D2493" s="863" t="s">
        <v>370</v>
      </c>
      <c r="E2493" s="883">
        <v>0</v>
      </c>
      <c r="F2493" s="863" t="s">
        <v>27</v>
      </c>
      <c r="G2493" s="866" t="s">
        <v>235</v>
      </c>
      <c r="H2493" s="900"/>
      <c r="I2493" s="900">
        <v>2500000</v>
      </c>
      <c r="J2493" s="900"/>
      <c r="K2493" s="900">
        <f t="shared" si="180"/>
        <v>0</v>
      </c>
      <c r="L2493" s="867"/>
      <c r="M2493" s="867">
        <v>0</v>
      </c>
      <c r="N2493" s="867"/>
      <c r="O2493" s="868"/>
    </row>
    <row r="2494" spans="1:15" s="887" customFormat="1" x14ac:dyDescent="0.25">
      <c r="A2494" s="836" t="s">
        <v>291</v>
      </c>
      <c r="B2494" s="863" t="s">
        <v>207</v>
      </c>
      <c r="C2494" s="967" t="s">
        <v>220</v>
      </c>
      <c r="D2494" s="863" t="s">
        <v>370</v>
      </c>
      <c r="E2494" s="883">
        <v>0</v>
      </c>
      <c r="F2494" s="863" t="s">
        <v>27</v>
      </c>
      <c r="G2494" s="866" t="s">
        <v>235</v>
      </c>
      <c r="H2494" s="900"/>
      <c r="I2494" s="900">
        <v>500000</v>
      </c>
      <c r="J2494" s="900"/>
      <c r="K2494" s="900">
        <f t="shared" si="180"/>
        <v>0</v>
      </c>
      <c r="L2494" s="867"/>
      <c r="M2494" s="867">
        <v>0</v>
      </c>
      <c r="N2494" s="867"/>
      <c r="O2494" s="868"/>
    </row>
    <row r="2495" spans="1:15" s="887" customFormat="1" x14ac:dyDescent="0.25">
      <c r="A2495" s="836" t="s">
        <v>291</v>
      </c>
      <c r="B2495" s="865" t="s">
        <v>467</v>
      </c>
      <c r="C2495" s="967" t="s">
        <v>163</v>
      </c>
      <c r="D2495" s="863" t="s">
        <v>370</v>
      </c>
      <c r="E2495" s="883">
        <v>0</v>
      </c>
      <c r="F2495" s="863" t="s">
        <v>27</v>
      </c>
      <c r="G2495" s="866" t="s">
        <v>235</v>
      </c>
      <c r="H2495" s="900"/>
      <c r="I2495" s="900">
        <v>3000000</v>
      </c>
      <c r="J2495" s="900"/>
      <c r="K2495" s="900">
        <f t="shared" si="180"/>
        <v>3000000</v>
      </c>
      <c r="L2495" s="867"/>
      <c r="M2495" s="867">
        <v>3000000</v>
      </c>
      <c r="N2495" s="867"/>
      <c r="O2495" s="868"/>
    </row>
    <row r="2496" spans="1:15" s="887" customFormat="1" x14ac:dyDescent="0.25">
      <c r="A2496" s="836" t="s">
        <v>291</v>
      </c>
      <c r="B2496" s="865" t="s">
        <v>468</v>
      </c>
      <c r="C2496" s="967" t="s">
        <v>466</v>
      </c>
      <c r="D2496" s="863" t="s">
        <v>370</v>
      </c>
      <c r="E2496" s="883">
        <v>0</v>
      </c>
      <c r="F2496" s="865" t="s">
        <v>27</v>
      </c>
      <c r="G2496" s="866" t="s">
        <v>235</v>
      </c>
      <c r="H2496" s="900"/>
      <c r="I2496" s="900">
        <v>20000000</v>
      </c>
      <c r="J2496" s="900"/>
      <c r="K2496" s="900">
        <f t="shared" si="180"/>
        <v>10000000</v>
      </c>
      <c r="L2496" s="867"/>
      <c r="M2496" s="867">
        <f>I2496/2</f>
        <v>10000000</v>
      </c>
      <c r="N2496" s="867"/>
      <c r="O2496" s="868"/>
    </row>
    <row r="2497" spans="1:16" s="887" customFormat="1" x14ac:dyDescent="0.25">
      <c r="A2497" s="836" t="s">
        <v>291</v>
      </c>
      <c r="B2497" s="865" t="s">
        <v>474</v>
      </c>
      <c r="C2497" s="967" t="s">
        <v>164</v>
      </c>
      <c r="D2497" s="863" t="s">
        <v>370</v>
      </c>
      <c r="E2497" s="883">
        <v>0</v>
      </c>
      <c r="F2497" s="863" t="s">
        <v>372</v>
      </c>
      <c r="G2497" s="866" t="s">
        <v>235</v>
      </c>
      <c r="H2497" s="900"/>
      <c r="I2497" s="900">
        <v>20000000</v>
      </c>
      <c r="J2497" s="900"/>
      <c r="K2497" s="900">
        <f t="shared" si="180"/>
        <v>10000000</v>
      </c>
      <c r="L2497" s="867"/>
      <c r="M2497" s="867">
        <f>I2497/2</f>
        <v>10000000</v>
      </c>
      <c r="N2497" s="867"/>
      <c r="O2497" s="868"/>
    </row>
    <row r="2498" spans="1:16" s="887" customFormat="1" x14ac:dyDescent="0.25">
      <c r="A2498" s="836" t="s">
        <v>291</v>
      </c>
      <c r="B2498" s="888"/>
      <c r="C2498" s="1042" t="s">
        <v>26</v>
      </c>
      <c r="D2498" s="888"/>
      <c r="E2498" s="889"/>
      <c r="F2498" s="888"/>
      <c r="G2498" s="890"/>
      <c r="H2498" s="965">
        <f>SUM(H2486:H2497)</f>
        <v>0</v>
      </c>
      <c r="I2498" s="965">
        <f>SUM(I2486:I2497)</f>
        <v>78000000</v>
      </c>
      <c r="J2498" s="965">
        <f>SUM(J2486:J2497)</f>
        <v>0</v>
      </c>
      <c r="K2498" s="965">
        <f>SUM(K2486:K2497)</f>
        <v>24000000</v>
      </c>
      <c r="L2498" s="872"/>
      <c r="M2498" s="872">
        <f>SUM(M2486:M2497)</f>
        <v>24000000</v>
      </c>
      <c r="N2498" s="872"/>
      <c r="O2498" s="884"/>
    </row>
    <row r="2499" spans="1:16" s="887" customFormat="1" x14ac:dyDescent="0.25">
      <c r="B2499" s="891"/>
      <c r="C2499" s="1043"/>
      <c r="D2499" s="891"/>
      <c r="E2499" s="892"/>
      <c r="F2499" s="891"/>
      <c r="G2499" s="893"/>
      <c r="H2499" s="894"/>
      <c r="I2499" s="894"/>
      <c r="J2499" s="894"/>
      <c r="K2499" s="894"/>
      <c r="L2499" s="879"/>
      <c r="M2499" s="879"/>
      <c r="N2499" s="879"/>
      <c r="O2499" s="880"/>
    </row>
    <row r="2500" spans="1:16" s="887" customFormat="1" x14ac:dyDescent="0.25">
      <c r="B2500" s="891"/>
      <c r="C2500" s="1043"/>
      <c r="D2500" s="891"/>
      <c r="E2500" s="892"/>
      <c r="F2500" s="891"/>
      <c r="G2500" s="893"/>
      <c r="H2500" s="894"/>
      <c r="I2500" s="894"/>
      <c r="J2500" s="894"/>
      <c r="K2500" s="894"/>
      <c r="L2500" s="879"/>
      <c r="M2500" s="879"/>
      <c r="N2500" s="879"/>
      <c r="O2500" s="880"/>
    </row>
    <row r="2501" spans="1:16" x14ac:dyDescent="0.25">
      <c r="B2501" s="1127" t="s">
        <v>1396</v>
      </c>
      <c r="C2501" s="1127"/>
      <c r="D2501" s="1127"/>
      <c r="E2501" s="1127"/>
      <c r="F2501" s="1127"/>
      <c r="G2501" s="1127"/>
      <c r="H2501" s="1127"/>
      <c r="I2501" s="1127"/>
      <c r="J2501" s="1127"/>
      <c r="K2501" s="1127"/>
      <c r="L2501" s="1127"/>
      <c r="M2501" s="1127"/>
      <c r="N2501" s="1127"/>
      <c r="O2501" s="1127"/>
    </row>
    <row r="2502" spans="1:16" x14ac:dyDescent="0.25">
      <c r="B2502" s="854" t="s">
        <v>1892</v>
      </c>
      <c r="C2502" s="1041"/>
      <c r="D2502" s="855"/>
      <c r="E2502" s="855"/>
      <c r="F2502" s="855"/>
      <c r="G2502" s="855"/>
      <c r="H2502" s="856"/>
      <c r="I2502" s="856"/>
      <c r="J2502" s="856"/>
      <c r="K2502" s="856"/>
      <c r="L2502" s="856"/>
      <c r="M2502" s="856"/>
      <c r="N2502" s="856"/>
      <c r="O2502" s="857"/>
    </row>
    <row r="2503" spans="1:16" s="800" customFormat="1" ht="45" x14ac:dyDescent="0.25">
      <c r="B2503" s="1122" t="s">
        <v>971</v>
      </c>
      <c r="C2503" s="1085" t="s">
        <v>939</v>
      </c>
      <c r="D2503" s="1085" t="s">
        <v>1025</v>
      </c>
      <c r="E2503" s="1124" t="s">
        <v>1026</v>
      </c>
      <c r="F2503" s="1085" t="s">
        <v>1027</v>
      </c>
      <c r="G2503" s="1120" t="s">
        <v>1028</v>
      </c>
      <c r="H2503" s="801" t="s">
        <v>1868</v>
      </c>
      <c r="I2503" s="802" t="s">
        <v>1839</v>
      </c>
      <c r="J2503" s="801" t="s">
        <v>1868</v>
      </c>
      <c r="K2503" s="1128" t="s">
        <v>1957</v>
      </c>
      <c r="L2503" s="1128" t="s">
        <v>1956</v>
      </c>
      <c r="M2503" s="802" t="s">
        <v>1905</v>
      </c>
      <c r="N2503" s="1128" t="s">
        <v>1825</v>
      </c>
      <c r="O2503" s="835" t="s">
        <v>1856</v>
      </c>
    </row>
    <row r="2504" spans="1:16" s="800" customFormat="1" x14ac:dyDescent="0.25">
      <c r="B2504" s="1123"/>
      <c r="C2504" s="1086"/>
      <c r="D2504" s="1086"/>
      <c r="E2504" s="1125"/>
      <c r="F2504" s="1086"/>
      <c r="G2504" s="1121"/>
      <c r="H2504" s="1021"/>
      <c r="I2504" s="1021" t="s">
        <v>940</v>
      </c>
      <c r="J2504" s="1021"/>
      <c r="K2504" s="1129"/>
      <c r="L2504" s="1129"/>
      <c r="M2504" s="803" t="s">
        <v>940</v>
      </c>
      <c r="N2504" s="1129"/>
      <c r="O2504" s="804"/>
    </row>
    <row r="2505" spans="1:16" x14ac:dyDescent="0.25">
      <c r="A2505" s="836" t="s">
        <v>70</v>
      </c>
      <c r="B2505" s="806" t="s">
        <v>24</v>
      </c>
      <c r="C2505" s="966" t="s">
        <v>290</v>
      </c>
      <c r="D2505" s="807" t="s">
        <v>1</v>
      </c>
      <c r="E2505" s="945">
        <v>0</v>
      </c>
      <c r="F2505" s="806">
        <v>23540000</v>
      </c>
      <c r="G2505" s="809" t="s">
        <v>266</v>
      </c>
      <c r="H2505" s="981">
        <v>63893578</v>
      </c>
      <c r="I2505" s="981">
        <v>188729165</v>
      </c>
      <c r="J2505" s="981">
        <v>63893578</v>
      </c>
      <c r="K2505" s="1015">
        <f t="shared" ref="K2505:K2521" si="181">M2505-L2505</f>
        <v>163729165</v>
      </c>
      <c r="L2505" s="810"/>
      <c r="M2505" s="810">
        <f>188729165-25000000</f>
        <v>163729165</v>
      </c>
      <c r="N2505" s="810"/>
      <c r="O2505" s="885"/>
    </row>
    <row r="2506" spans="1:16" x14ac:dyDescent="0.25">
      <c r="A2506" s="836" t="s">
        <v>70</v>
      </c>
      <c r="B2506" s="809" t="s">
        <v>25</v>
      </c>
      <c r="C2506" s="1039" t="s">
        <v>59</v>
      </c>
      <c r="D2506" s="814">
        <v>70951</v>
      </c>
      <c r="E2506" s="945">
        <v>0</v>
      </c>
      <c r="F2506" s="806">
        <v>23540000</v>
      </c>
      <c r="G2506" s="809" t="s">
        <v>266</v>
      </c>
      <c r="H2506" s="980">
        <v>500000</v>
      </c>
      <c r="I2506" s="980">
        <v>2000000</v>
      </c>
      <c r="J2506" s="980">
        <v>500000</v>
      </c>
      <c r="K2506" s="900">
        <f t="shared" si="181"/>
        <v>2000000</v>
      </c>
      <c r="L2506" s="815"/>
      <c r="M2506" s="815">
        <v>2000000</v>
      </c>
      <c r="N2506" s="815"/>
      <c r="O2506" s="811"/>
    </row>
    <row r="2507" spans="1:16" x14ac:dyDescent="0.25">
      <c r="A2507" s="836" t="s">
        <v>70</v>
      </c>
      <c r="B2507" s="806" t="s">
        <v>2</v>
      </c>
      <c r="C2507" s="1039" t="s">
        <v>60</v>
      </c>
      <c r="D2507" s="814">
        <v>70951</v>
      </c>
      <c r="E2507" s="945">
        <v>0</v>
      </c>
      <c r="F2507" s="806">
        <v>23540000</v>
      </c>
      <c r="G2507" s="809" t="s">
        <v>266</v>
      </c>
      <c r="H2507" s="980">
        <v>500000</v>
      </c>
      <c r="I2507" s="980">
        <v>1000000</v>
      </c>
      <c r="J2507" s="980">
        <v>500000</v>
      </c>
      <c r="K2507" s="900">
        <f t="shared" si="181"/>
        <v>1000000</v>
      </c>
      <c r="L2507" s="815"/>
      <c r="M2507" s="815">
        <v>1000000</v>
      </c>
      <c r="N2507" s="815"/>
      <c r="O2507" s="811"/>
    </row>
    <row r="2508" spans="1:16" x14ac:dyDescent="0.25">
      <c r="A2508" s="836" t="s">
        <v>70</v>
      </c>
      <c r="B2508" s="806" t="s">
        <v>3</v>
      </c>
      <c r="C2508" s="1039" t="s">
        <v>4</v>
      </c>
      <c r="D2508" s="814">
        <v>70951</v>
      </c>
      <c r="E2508" s="945">
        <v>0</v>
      </c>
      <c r="F2508" s="806">
        <v>23540000</v>
      </c>
      <c r="G2508" s="809" t="s">
        <v>266</v>
      </c>
      <c r="H2508" s="980">
        <v>1000000</v>
      </c>
      <c r="I2508" s="980">
        <v>3200000</v>
      </c>
      <c r="J2508" s="980">
        <v>1000000</v>
      </c>
      <c r="K2508" s="900">
        <f t="shared" si="181"/>
        <v>3200000</v>
      </c>
      <c r="L2508" s="815"/>
      <c r="M2508" s="815">
        <v>3200000</v>
      </c>
      <c r="N2508" s="815"/>
      <c r="O2508" s="811"/>
    </row>
    <row r="2509" spans="1:16" x14ac:dyDescent="0.25">
      <c r="A2509" s="836" t="s">
        <v>70</v>
      </c>
      <c r="B2509" s="806" t="s">
        <v>52</v>
      </c>
      <c r="C2509" s="1039" t="s">
        <v>53</v>
      </c>
      <c r="D2509" s="814">
        <v>70951</v>
      </c>
      <c r="E2509" s="945">
        <v>0</v>
      </c>
      <c r="F2509" s="806">
        <v>23540000</v>
      </c>
      <c r="G2509" s="809" t="s">
        <v>266</v>
      </c>
      <c r="H2509" s="980">
        <v>1500000</v>
      </c>
      <c r="I2509" s="980">
        <v>10000000</v>
      </c>
      <c r="J2509" s="980">
        <v>1500000</v>
      </c>
      <c r="K2509" s="900">
        <f t="shared" si="181"/>
        <v>5000000</v>
      </c>
      <c r="L2509" s="815"/>
      <c r="M2509" s="815">
        <v>5000000</v>
      </c>
      <c r="N2509" s="815"/>
      <c r="O2509" s="811"/>
    </row>
    <row r="2510" spans="1:16" x14ac:dyDescent="0.25">
      <c r="A2510" s="836" t="s">
        <v>70</v>
      </c>
      <c r="B2510" s="806" t="s">
        <v>71</v>
      </c>
      <c r="C2510" s="1039" t="s">
        <v>72</v>
      </c>
      <c r="D2510" s="814">
        <v>70951</v>
      </c>
      <c r="E2510" s="945">
        <v>0</v>
      </c>
      <c r="F2510" s="806">
        <v>23540000</v>
      </c>
      <c r="G2510" s="809" t="s">
        <v>266</v>
      </c>
      <c r="H2510" s="980"/>
      <c r="I2510" s="980">
        <v>140000000</v>
      </c>
      <c r="J2510" s="980"/>
      <c r="K2510" s="900">
        <f t="shared" si="181"/>
        <v>0</v>
      </c>
      <c r="L2510" s="980">
        <v>50000000</v>
      </c>
      <c r="M2510" s="980">
        <v>50000000</v>
      </c>
      <c r="N2510" s="980">
        <v>50000000</v>
      </c>
      <c r="O2510" s="811" t="s">
        <v>1971</v>
      </c>
      <c r="P2510" s="874"/>
    </row>
    <row r="2511" spans="1:16" x14ac:dyDescent="0.25">
      <c r="A2511" s="836" t="s">
        <v>70</v>
      </c>
      <c r="B2511" s="806" t="s">
        <v>73</v>
      </c>
      <c r="C2511" s="1039" t="s">
        <v>74</v>
      </c>
      <c r="D2511" s="814">
        <v>70951</v>
      </c>
      <c r="E2511" s="945">
        <v>0</v>
      </c>
      <c r="F2511" s="806">
        <v>23540000</v>
      </c>
      <c r="G2511" s="809" t="s">
        <v>266</v>
      </c>
      <c r="H2511" s="980">
        <v>218990946</v>
      </c>
      <c r="I2511" s="980">
        <v>1000348000</v>
      </c>
      <c r="J2511" s="980">
        <v>218990946</v>
      </c>
      <c r="K2511" s="900">
        <f t="shared" si="181"/>
        <v>650348000</v>
      </c>
      <c r="L2511" s="815"/>
      <c r="M2511" s="815">
        <v>650348000</v>
      </c>
      <c r="N2511" s="815">
        <v>650000000</v>
      </c>
      <c r="O2511" s="811"/>
      <c r="P2511" s="874"/>
    </row>
    <row r="2512" spans="1:16" x14ac:dyDescent="0.25">
      <c r="A2512" s="836" t="s">
        <v>70</v>
      </c>
      <c r="B2512" s="806" t="s">
        <v>32</v>
      </c>
      <c r="C2512" s="1039" t="s">
        <v>33</v>
      </c>
      <c r="D2512" s="814">
        <v>70951</v>
      </c>
      <c r="E2512" s="945">
        <v>0</v>
      </c>
      <c r="F2512" s="806">
        <v>23540000</v>
      </c>
      <c r="G2512" s="809" t="s">
        <v>266</v>
      </c>
      <c r="H2512" s="980"/>
      <c r="I2512" s="980">
        <v>500000</v>
      </c>
      <c r="J2512" s="980"/>
      <c r="K2512" s="900">
        <f t="shared" si="181"/>
        <v>500000</v>
      </c>
      <c r="L2512" s="815"/>
      <c r="M2512" s="815">
        <v>500000</v>
      </c>
      <c r="N2512" s="815"/>
      <c r="O2512" s="811"/>
    </row>
    <row r="2513" spans="1:15" x14ac:dyDescent="0.25">
      <c r="A2513" s="836" t="s">
        <v>70</v>
      </c>
      <c r="B2513" s="806" t="s">
        <v>61</v>
      </c>
      <c r="C2513" s="1039" t="s">
        <v>75</v>
      </c>
      <c r="D2513" s="814">
        <v>70951</v>
      </c>
      <c r="E2513" s="945">
        <v>0</v>
      </c>
      <c r="F2513" s="806">
        <v>23540000</v>
      </c>
      <c r="G2513" s="809" t="s">
        <v>266</v>
      </c>
      <c r="H2513" s="980"/>
      <c r="I2513" s="980">
        <v>300000</v>
      </c>
      <c r="J2513" s="980"/>
      <c r="K2513" s="900">
        <f t="shared" si="181"/>
        <v>300000</v>
      </c>
      <c r="L2513" s="815"/>
      <c r="M2513" s="815">
        <v>300000</v>
      </c>
      <c r="N2513" s="815"/>
      <c r="O2513" s="811"/>
    </row>
    <row r="2514" spans="1:15" x14ac:dyDescent="0.25">
      <c r="A2514" s="836" t="s">
        <v>70</v>
      </c>
      <c r="B2514" s="806" t="s">
        <v>34</v>
      </c>
      <c r="C2514" s="1039" t="s">
        <v>761</v>
      </c>
      <c r="D2514" s="814">
        <v>70951</v>
      </c>
      <c r="E2514" s="945">
        <v>0</v>
      </c>
      <c r="F2514" s="806">
        <v>23540000</v>
      </c>
      <c r="G2514" s="809" t="s">
        <v>266</v>
      </c>
      <c r="H2514" s="980"/>
      <c r="I2514" s="980">
        <v>100000</v>
      </c>
      <c r="J2514" s="980"/>
      <c r="K2514" s="900">
        <f t="shared" si="181"/>
        <v>100000</v>
      </c>
      <c r="L2514" s="815"/>
      <c r="M2514" s="815">
        <v>100000</v>
      </c>
      <c r="N2514" s="815"/>
      <c r="O2514" s="811"/>
    </row>
    <row r="2515" spans="1:15" x14ac:dyDescent="0.25">
      <c r="A2515" s="836" t="s">
        <v>70</v>
      </c>
      <c r="B2515" s="806" t="s">
        <v>11</v>
      </c>
      <c r="C2515" s="1039" t="s">
        <v>12</v>
      </c>
      <c r="D2515" s="814">
        <v>70951</v>
      </c>
      <c r="E2515" s="945">
        <v>0</v>
      </c>
      <c r="F2515" s="806">
        <v>23540000</v>
      </c>
      <c r="G2515" s="809" t="s">
        <v>266</v>
      </c>
      <c r="H2515" s="980">
        <v>4191250</v>
      </c>
      <c r="I2515" s="980">
        <v>20000000</v>
      </c>
      <c r="J2515" s="980">
        <v>4191250</v>
      </c>
      <c r="K2515" s="900">
        <f t="shared" si="181"/>
        <v>20000000</v>
      </c>
      <c r="L2515" s="815"/>
      <c r="M2515" s="815">
        <v>20000000</v>
      </c>
      <c r="N2515" s="815"/>
      <c r="O2515" s="811"/>
    </row>
    <row r="2516" spans="1:15" x14ac:dyDescent="0.25">
      <c r="A2516" s="836" t="s">
        <v>70</v>
      </c>
      <c r="B2516" s="806" t="s">
        <v>13</v>
      </c>
      <c r="C2516" s="1039" t="s">
        <v>14</v>
      </c>
      <c r="D2516" s="814">
        <v>70951</v>
      </c>
      <c r="E2516" s="945">
        <v>0</v>
      </c>
      <c r="F2516" s="806">
        <v>23540000</v>
      </c>
      <c r="G2516" s="809" t="s">
        <v>266</v>
      </c>
      <c r="H2516" s="980"/>
      <c r="I2516" s="980">
        <v>50200000</v>
      </c>
      <c r="J2516" s="980"/>
      <c r="K2516" s="900">
        <f t="shared" si="181"/>
        <v>15000000</v>
      </c>
      <c r="L2516" s="815"/>
      <c r="M2516" s="815">
        <v>15000000</v>
      </c>
      <c r="N2516" s="815"/>
      <c r="O2516" s="811"/>
    </row>
    <row r="2517" spans="1:15" x14ac:dyDescent="0.25">
      <c r="A2517" s="836" t="s">
        <v>70</v>
      </c>
      <c r="B2517" s="806" t="s">
        <v>15</v>
      </c>
      <c r="C2517" s="1039" t="s">
        <v>436</v>
      </c>
      <c r="D2517" s="814">
        <v>70951</v>
      </c>
      <c r="E2517" s="945">
        <v>0</v>
      </c>
      <c r="F2517" s="806">
        <v>23540000</v>
      </c>
      <c r="G2517" s="809" t="s">
        <v>266</v>
      </c>
      <c r="H2517" s="980"/>
      <c r="I2517" s="980">
        <v>1600000</v>
      </c>
      <c r="J2517" s="980"/>
      <c r="K2517" s="900">
        <f t="shared" si="181"/>
        <v>1600000</v>
      </c>
      <c r="L2517" s="815"/>
      <c r="M2517" s="815">
        <v>1600000</v>
      </c>
      <c r="N2517" s="815"/>
      <c r="O2517" s="811"/>
    </row>
    <row r="2518" spans="1:15" x14ac:dyDescent="0.25">
      <c r="A2518" s="836" t="s">
        <v>70</v>
      </c>
      <c r="B2518" s="806" t="s">
        <v>17</v>
      </c>
      <c r="C2518" s="1039" t="s">
        <v>18</v>
      </c>
      <c r="D2518" s="814">
        <v>70951</v>
      </c>
      <c r="E2518" s="945">
        <v>0</v>
      </c>
      <c r="F2518" s="806">
        <v>23540000</v>
      </c>
      <c r="G2518" s="809" t="s">
        <v>266</v>
      </c>
      <c r="H2518" s="980"/>
      <c r="I2518" s="980">
        <v>100000</v>
      </c>
      <c r="J2518" s="980"/>
      <c r="K2518" s="900">
        <f t="shared" si="181"/>
        <v>100000</v>
      </c>
      <c r="L2518" s="815"/>
      <c r="M2518" s="815">
        <v>100000</v>
      </c>
      <c r="N2518" s="815"/>
      <c r="O2518" s="811"/>
    </row>
    <row r="2519" spans="1:15" x14ac:dyDescent="0.25">
      <c r="A2519" s="836" t="s">
        <v>70</v>
      </c>
      <c r="B2519" s="806" t="s">
        <v>19</v>
      </c>
      <c r="C2519" s="1039" t="s">
        <v>20</v>
      </c>
      <c r="D2519" s="814">
        <v>70951</v>
      </c>
      <c r="E2519" s="945">
        <v>0</v>
      </c>
      <c r="F2519" s="806">
        <v>23540000</v>
      </c>
      <c r="G2519" s="809" t="s">
        <v>266</v>
      </c>
      <c r="H2519" s="980"/>
      <c r="I2519" s="980">
        <v>100000</v>
      </c>
      <c r="J2519" s="980"/>
      <c r="K2519" s="900">
        <f t="shared" si="181"/>
        <v>100000</v>
      </c>
      <c r="L2519" s="815"/>
      <c r="M2519" s="815">
        <v>100000</v>
      </c>
      <c r="N2519" s="815"/>
      <c r="O2519" s="811"/>
    </row>
    <row r="2520" spans="1:15" x14ac:dyDescent="0.25">
      <c r="A2520" s="836" t="s">
        <v>70</v>
      </c>
      <c r="B2520" s="806" t="s">
        <v>37</v>
      </c>
      <c r="C2520" s="1039" t="s">
        <v>38</v>
      </c>
      <c r="D2520" s="814">
        <v>70951</v>
      </c>
      <c r="E2520" s="945">
        <v>0</v>
      </c>
      <c r="F2520" s="806">
        <v>23540000</v>
      </c>
      <c r="G2520" s="809" t="s">
        <v>266</v>
      </c>
      <c r="H2520" s="980"/>
      <c r="I2520" s="980">
        <v>2400000</v>
      </c>
      <c r="J2520" s="980"/>
      <c r="K2520" s="900">
        <f t="shared" si="181"/>
        <v>1000000</v>
      </c>
      <c r="L2520" s="815"/>
      <c r="M2520" s="815">
        <v>1000000</v>
      </c>
      <c r="N2520" s="815"/>
      <c r="O2520" s="811"/>
    </row>
    <row r="2521" spans="1:15" x14ac:dyDescent="0.25">
      <c r="A2521" s="836" t="s">
        <v>70</v>
      </c>
      <c r="B2521" s="806" t="s">
        <v>54</v>
      </c>
      <c r="C2521" s="1039" t="s">
        <v>55</v>
      </c>
      <c r="D2521" s="814">
        <v>70951</v>
      </c>
      <c r="E2521" s="945">
        <v>0</v>
      </c>
      <c r="F2521" s="806">
        <v>23540000</v>
      </c>
      <c r="G2521" s="809" t="s">
        <v>266</v>
      </c>
      <c r="H2521" s="980"/>
      <c r="I2521" s="980">
        <v>15000000</v>
      </c>
      <c r="J2521" s="980"/>
      <c r="K2521" s="900">
        <f t="shared" si="181"/>
        <v>5000000</v>
      </c>
      <c r="L2521" s="815"/>
      <c r="M2521" s="815">
        <v>5000000</v>
      </c>
      <c r="N2521" s="815"/>
      <c r="O2521" s="811"/>
    </row>
    <row r="2522" spans="1:15" x14ac:dyDescent="0.25">
      <c r="A2522" s="836" t="s">
        <v>70</v>
      </c>
      <c r="B2522" s="838"/>
      <c r="C2522" s="968" t="s">
        <v>312</v>
      </c>
      <c r="D2522" s="839"/>
      <c r="E2522" s="840"/>
      <c r="F2522" s="838"/>
      <c r="G2522" s="895"/>
      <c r="H2522" s="969">
        <f t="shared" ref="H2522:N2522" si="182">SUM(H2506:H2521)</f>
        <v>226682196</v>
      </c>
      <c r="I2522" s="969">
        <f t="shared" si="182"/>
        <v>1246848000</v>
      </c>
      <c r="J2522" s="969">
        <f t="shared" si="182"/>
        <v>226682196</v>
      </c>
      <c r="K2522" s="969">
        <f t="shared" si="182"/>
        <v>705248000</v>
      </c>
      <c r="L2522" s="821">
        <f t="shared" si="182"/>
        <v>50000000</v>
      </c>
      <c r="M2522" s="821">
        <f t="shared" si="182"/>
        <v>755248000</v>
      </c>
      <c r="N2522" s="821">
        <f t="shared" si="182"/>
        <v>700000000</v>
      </c>
      <c r="O2522" s="822"/>
    </row>
    <row r="2523" spans="1:15" s="887" customFormat="1" x14ac:dyDescent="0.25">
      <c r="B2523" s="891"/>
      <c r="C2523" s="1043"/>
      <c r="D2523" s="891"/>
      <c r="E2523" s="892"/>
      <c r="F2523" s="891"/>
      <c r="G2523" s="893"/>
      <c r="H2523" s="894"/>
      <c r="I2523" s="894"/>
      <c r="J2523" s="894"/>
      <c r="K2523" s="894"/>
      <c r="L2523" s="879"/>
      <c r="M2523" s="879"/>
      <c r="N2523" s="879"/>
      <c r="O2523" s="880"/>
    </row>
    <row r="2524" spans="1:15" s="887" customFormat="1" x14ac:dyDescent="0.25">
      <c r="B2524" s="891"/>
      <c r="C2524" s="1043"/>
      <c r="D2524" s="891"/>
      <c r="E2524" s="892"/>
      <c r="F2524" s="891"/>
      <c r="G2524" s="893"/>
      <c r="H2524" s="894"/>
      <c r="I2524" s="894"/>
      <c r="J2524" s="894"/>
      <c r="K2524" s="894"/>
      <c r="L2524" s="879"/>
      <c r="M2524" s="879"/>
      <c r="N2524" s="879"/>
      <c r="O2524" s="880"/>
    </row>
    <row r="2525" spans="1:15" x14ac:dyDescent="0.25">
      <c r="B2525" s="1127" t="s">
        <v>1397</v>
      </c>
      <c r="C2525" s="1127"/>
      <c r="D2525" s="1127"/>
      <c r="E2525" s="1127"/>
      <c r="F2525" s="1127"/>
      <c r="G2525" s="1127"/>
      <c r="H2525" s="1127"/>
      <c r="I2525" s="1127"/>
      <c r="J2525" s="1127"/>
      <c r="K2525" s="1127"/>
      <c r="L2525" s="1127"/>
      <c r="M2525" s="1127"/>
      <c r="N2525" s="1127"/>
      <c r="O2525" s="1127"/>
    </row>
    <row r="2526" spans="1:15" x14ac:dyDescent="0.25">
      <c r="B2526" s="854" t="s">
        <v>1892</v>
      </c>
      <c r="C2526" s="1041"/>
      <c r="D2526" s="855"/>
      <c r="E2526" s="855"/>
      <c r="F2526" s="855"/>
      <c r="G2526" s="855"/>
      <c r="H2526" s="856"/>
      <c r="I2526" s="856"/>
      <c r="J2526" s="856"/>
      <c r="K2526" s="856"/>
      <c r="L2526" s="856"/>
      <c r="M2526" s="856"/>
      <c r="N2526" s="856"/>
      <c r="O2526" s="857"/>
    </row>
    <row r="2527" spans="1:15" s="800" customFormat="1" ht="45" x14ac:dyDescent="0.25">
      <c r="B2527" s="1122" t="s">
        <v>971</v>
      </c>
      <c r="C2527" s="1085" t="s">
        <v>939</v>
      </c>
      <c r="D2527" s="1085" t="s">
        <v>1025</v>
      </c>
      <c r="E2527" s="1124" t="s">
        <v>1026</v>
      </c>
      <c r="F2527" s="1085" t="s">
        <v>1027</v>
      </c>
      <c r="G2527" s="1120" t="s">
        <v>1028</v>
      </c>
      <c r="H2527" s="801" t="s">
        <v>1868</v>
      </c>
      <c r="I2527" s="802" t="s">
        <v>1839</v>
      </c>
      <c r="J2527" s="801" t="s">
        <v>1868</v>
      </c>
      <c r="K2527" s="1128" t="s">
        <v>1957</v>
      </c>
      <c r="L2527" s="1128" t="s">
        <v>1956</v>
      </c>
      <c r="M2527" s="802" t="s">
        <v>1905</v>
      </c>
      <c r="N2527" s="1128" t="s">
        <v>1825</v>
      </c>
      <c r="O2527" s="835" t="s">
        <v>1856</v>
      </c>
    </row>
    <row r="2528" spans="1:15" s="800" customFormat="1" x14ac:dyDescent="0.25">
      <c r="B2528" s="1123"/>
      <c r="C2528" s="1086"/>
      <c r="D2528" s="1086"/>
      <c r="E2528" s="1125"/>
      <c r="F2528" s="1086"/>
      <c r="G2528" s="1121"/>
      <c r="H2528" s="803"/>
      <c r="I2528" s="803" t="s">
        <v>940</v>
      </c>
      <c r="J2528" s="803"/>
      <c r="K2528" s="1129"/>
      <c r="L2528" s="1129"/>
      <c r="M2528" s="803" t="s">
        <v>940</v>
      </c>
      <c r="N2528" s="1129"/>
      <c r="O2528" s="804"/>
    </row>
    <row r="2529" spans="1:16" s="887" customFormat="1" ht="45" x14ac:dyDescent="0.25">
      <c r="A2529" s="836" t="s">
        <v>70</v>
      </c>
      <c r="B2529" s="865" t="s">
        <v>325</v>
      </c>
      <c r="C2529" s="967" t="s">
        <v>507</v>
      </c>
      <c r="D2529" s="814">
        <v>70951</v>
      </c>
      <c r="E2529" s="883">
        <v>0</v>
      </c>
      <c r="F2529" s="865" t="s">
        <v>354</v>
      </c>
      <c r="G2529" s="866" t="s">
        <v>235</v>
      </c>
      <c r="H2529" s="900"/>
      <c r="I2529" s="900">
        <v>1200000000</v>
      </c>
      <c r="J2529" s="900"/>
      <c r="K2529" s="900">
        <f t="shared" ref="K2529:K2542" si="183">M2529-L2529</f>
        <v>0</v>
      </c>
      <c r="L2529" s="867">
        <v>500000000</v>
      </c>
      <c r="M2529" s="867">
        <v>500000000</v>
      </c>
      <c r="N2529" s="867"/>
      <c r="O2529" s="868" t="s">
        <v>1972</v>
      </c>
    </row>
    <row r="2530" spans="1:16" s="887" customFormat="1" ht="45" x14ac:dyDescent="0.25">
      <c r="A2530" s="917" t="s">
        <v>70</v>
      </c>
      <c r="B2530" s="865" t="s">
        <v>332</v>
      </c>
      <c r="C2530" s="967" t="s">
        <v>333</v>
      </c>
      <c r="D2530" s="863">
        <v>70951</v>
      </c>
      <c r="E2530" s="883">
        <v>0</v>
      </c>
      <c r="F2530" s="865" t="s">
        <v>354</v>
      </c>
      <c r="G2530" s="866" t="s">
        <v>235</v>
      </c>
      <c r="H2530" s="900">
        <v>201717407</v>
      </c>
      <c r="I2530" s="900">
        <v>1300000000</v>
      </c>
      <c r="J2530" s="900">
        <v>201717407</v>
      </c>
      <c r="K2530" s="900">
        <f t="shared" si="183"/>
        <v>0</v>
      </c>
      <c r="L2530" s="867">
        <v>580000000</v>
      </c>
      <c r="M2530" s="867">
        <v>580000000</v>
      </c>
      <c r="N2530" s="867"/>
      <c r="O2530" s="868" t="s">
        <v>1973</v>
      </c>
    </row>
    <row r="2531" spans="1:16" s="887" customFormat="1" x14ac:dyDescent="0.25">
      <c r="A2531" s="836" t="s">
        <v>70</v>
      </c>
      <c r="B2531" s="865" t="s">
        <v>475</v>
      </c>
      <c r="C2531" s="967" t="s">
        <v>516</v>
      </c>
      <c r="D2531" s="814">
        <v>70951</v>
      </c>
      <c r="E2531" s="883">
        <v>0</v>
      </c>
      <c r="F2531" s="865" t="s">
        <v>354</v>
      </c>
      <c r="G2531" s="866" t="s">
        <v>235</v>
      </c>
      <c r="H2531" s="900"/>
      <c r="I2531" s="900">
        <v>25000000</v>
      </c>
      <c r="J2531" s="900"/>
      <c r="K2531" s="900">
        <f t="shared" si="183"/>
        <v>0</v>
      </c>
      <c r="L2531" s="867"/>
      <c r="M2531" s="867">
        <v>0</v>
      </c>
      <c r="N2531" s="867"/>
      <c r="O2531" s="868"/>
    </row>
    <row r="2532" spans="1:16" s="887" customFormat="1" x14ac:dyDescent="0.25">
      <c r="A2532" s="836" t="s">
        <v>70</v>
      </c>
      <c r="B2532" s="865" t="s">
        <v>211</v>
      </c>
      <c r="C2532" s="967" t="s">
        <v>978</v>
      </c>
      <c r="D2532" s="814">
        <v>70951</v>
      </c>
      <c r="E2532" s="883">
        <v>0</v>
      </c>
      <c r="F2532" s="865" t="s">
        <v>354</v>
      </c>
      <c r="G2532" s="866" t="s">
        <v>235</v>
      </c>
      <c r="H2532" s="900"/>
      <c r="I2532" s="900">
        <v>20000000</v>
      </c>
      <c r="J2532" s="900"/>
      <c r="K2532" s="900">
        <f t="shared" si="183"/>
        <v>0</v>
      </c>
      <c r="L2532" s="867"/>
      <c r="M2532" s="867">
        <v>0</v>
      </c>
      <c r="N2532" s="867"/>
      <c r="O2532" s="868"/>
    </row>
    <row r="2533" spans="1:16" s="887" customFormat="1" x14ac:dyDescent="0.25">
      <c r="A2533" s="836" t="s">
        <v>70</v>
      </c>
      <c r="B2533" s="865" t="s">
        <v>240</v>
      </c>
      <c r="C2533" s="967" t="s">
        <v>763</v>
      </c>
      <c r="D2533" s="814">
        <v>70951</v>
      </c>
      <c r="E2533" s="883">
        <v>0</v>
      </c>
      <c r="F2533" s="865" t="s">
        <v>354</v>
      </c>
      <c r="G2533" s="866" t="s">
        <v>235</v>
      </c>
      <c r="H2533" s="900"/>
      <c r="I2533" s="900">
        <v>80000000</v>
      </c>
      <c r="J2533" s="900"/>
      <c r="K2533" s="900">
        <f t="shared" si="183"/>
        <v>150000000</v>
      </c>
      <c r="L2533" s="867"/>
      <c r="M2533" s="867">
        <v>150000000</v>
      </c>
      <c r="N2533" s="867">
        <v>150000000</v>
      </c>
      <c r="O2533" s="868"/>
      <c r="P2533" s="923"/>
    </row>
    <row r="2534" spans="1:16" s="887" customFormat="1" x14ac:dyDescent="0.25">
      <c r="A2534" s="836" t="s">
        <v>70</v>
      </c>
      <c r="B2534" s="865" t="s">
        <v>250</v>
      </c>
      <c r="C2534" s="967" t="s">
        <v>724</v>
      </c>
      <c r="D2534" s="814">
        <v>70951</v>
      </c>
      <c r="E2534" s="883">
        <v>0</v>
      </c>
      <c r="F2534" s="865" t="s">
        <v>354</v>
      </c>
      <c r="G2534" s="866" t="s">
        <v>235</v>
      </c>
      <c r="H2534" s="900"/>
      <c r="I2534" s="900">
        <v>10000000</v>
      </c>
      <c r="J2534" s="900"/>
      <c r="K2534" s="900">
        <f t="shared" si="183"/>
        <v>0</v>
      </c>
      <c r="L2534" s="867"/>
      <c r="M2534" s="867">
        <v>0</v>
      </c>
      <c r="N2534" s="867"/>
      <c r="O2534" s="868"/>
    </row>
    <row r="2535" spans="1:16" s="887" customFormat="1" x14ac:dyDescent="0.25">
      <c r="A2535" s="917" t="s">
        <v>70</v>
      </c>
      <c r="B2535" s="865" t="s">
        <v>470</v>
      </c>
      <c r="C2535" s="967" t="s">
        <v>1066</v>
      </c>
      <c r="D2535" s="863">
        <v>70951</v>
      </c>
      <c r="E2535" s="883">
        <v>0</v>
      </c>
      <c r="F2535" s="865" t="s">
        <v>354</v>
      </c>
      <c r="G2535" s="866" t="s">
        <v>235</v>
      </c>
      <c r="H2535" s="900"/>
      <c r="I2535" s="900">
        <v>30000000</v>
      </c>
      <c r="J2535" s="900"/>
      <c r="K2535" s="900">
        <f t="shared" si="183"/>
        <v>30000000</v>
      </c>
      <c r="L2535" s="867"/>
      <c r="M2535" s="867">
        <v>30000000</v>
      </c>
      <c r="N2535" s="867"/>
      <c r="O2535" s="868"/>
    </row>
    <row r="2536" spans="1:16" s="887" customFormat="1" x14ac:dyDescent="0.25">
      <c r="A2536" s="917" t="s">
        <v>70</v>
      </c>
      <c r="B2536" s="865" t="s">
        <v>158</v>
      </c>
      <c r="C2536" s="967" t="s">
        <v>366</v>
      </c>
      <c r="D2536" s="863">
        <v>70951</v>
      </c>
      <c r="E2536" s="883">
        <v>0</v>
      </c>
      <c r="F2536" s="865" t="s">
        <v>354</v>
      </c>
      <c r="G2536" s="866" t="s">
        <v>235</v>
      </c>
      <c r="H2536" s="900"/>
      <c r="I2536" s="900">
        <v>5000000</v>
      </c>
      <c r="J2536" s="900"/>
      <c r="K2536" s="900">
        <f t="shared" si="183"/>
        <v>0</v>
      </c>
      <c r="L2536" s="867"/>
      <c r="M2536" s="867">
        <v>0</v>
      </c>
      <c r="N2536" s="867"/>
      <c r="O2536" s="868"/>
    </row>
    <row r="2537" spans="1:16" s="887" customFormat="1" x14ac:dyDescent="0.25">
      <c r="A2537" s="917" t="s">
        <v>70</v>
      </c>
      <c r="B2537" s="863" t="s">
        <v>206</v>
      </c>
      <c r="C2537" s="967" t="s">
        <v>1863</v>
      </c>
      <c r="D2537" s="863">
        <v>70951</v>
      </c>
      <c r="E2537" s="883">
        <v>0</v>
      </c>
      <c r="F2537" s="865" t="s">
        <v>354</v>
      </c>
      <c r="G2537" s="866" t="s">
        <v>235</v>
      </c>
      <c r="H2537" s="900"/>
      <c r="I2537" s="900">
        <v>10000000</v>
      </c>
      <c r="J2537" s="900"/>
      <c r="K2537" s="900">
        <f t="shared" si="183"/>
        <v>10000000</v>
      </c>
      <c r="L2537" s="867"/>
      <c r="M2537" s="867">
        <v>10000000</v>
      </c>
      <c r="N2537" s="867"/>
      <c r="O2537" s="868"/>
    </row>
    <row r="2538" spans="1:16" s="887" customFormat="1" x14ac:dyDescent="0.25">
      <c r="A2538" s="917" t="s">
        <v>70</v>
      </c>
      <c r="B2538" s="865" t="s">
        <v>452</v>
      </c>
      <c r="C2538" s="967" t="s">
        <v>355</v>
      </c>
      <c r="D2538" s="863">
        <v>70951</v>
      </c>
      <c r="E2538" s="883">
        <v>0</v>
      </c>
      <c r="F2538" s="865" t="s">
        <v>354</v>
      </c>
      <c r="G2538" s="866" t="s">
        <v>235</v>
      </c>
      <c r="H2538" s="900"/>
      <c r="I2538" s="900">
        <v>100000000</v>
      </c>
      <c r="J2538" s="900"/>
      <c r="K2538" s="900">
        <f t="shared" si="183"/>
        <v>100000000</v>
      </c>
      <c r="L2538" s="867"/>
      <c r="M2538" s="867">
        <v>100000000</v>
      </c>
      <c r="N2538" s="867"/>
      <c r="O2538" s="868"/>
    </row>
    <row r="2539" spans="1:16" s="887" customFormat="1" x14ac:dyDescent="0.25">
      <c r="A2539" s="917" t="s">
        <v>70</v>
      </c>
      <c r="B2539" s="865" t="s">
        <v>469</v>
      </c>
      <c r="C2539" s="967" t="s">
        <v>162</v>
      </c>
      <c r="D2539" s="863">
        <v>70951</v>
      </c>
      <c r="E2539" s="883">
        <v>0</v>
      </c>
      <c r="F2539" s="865" t="s">
        <v>354</v>
      </c>
      <c r="G2539" s="866" t="s">
        <v>235</v>
      </c>
      <c r="H2539" s="900"/>
      <c r="I2539" s="900">
        <v>3000000</v>
      </c>
      <c r="J2539" s="900"/>
      <c r="K2539" s="900">
        <f t="shared" si="183"/>
        <v>3000000</v>
      </c>
      <c r="L2539" s="867"/>
      <c r="M2539" s="867">
        <v>3000000</v>
      </c>
      <c r="N2539" s="867"/>
      <c r="O2539" s="868"/>
    </row>
    <row r="2540" spans="1:16" s="887" customFormat="1" x14ac:dyDescent="0.25">
      <c r="A2540" s="836" t="s">
        <v>70</v>
      </c>
      <c r="B2540" s="865" t="s">
        <v>467</v>
      </c>
      <c r="C2540" s="967" t="s">
        <v>163</v>
      </c>
      <c r="D2540" s="814">
        <v>70951</v>
      </c>
      <c r="E2540" s="883">
        <v>0</v>
      </c>
      <c r="F2540" s="865" t="s">
        <v>354</v>
      </c>
      <c r="G2540" s="866" t="s">
        <v>235</v>
      </c>
      <c r="H2540" s="900"/>
      <c r="I2540" s="900">
        <v>4000000</v>
      </c>
      <c r="J2540" s="900"/>
      <c r="K2540" s="900">
        <f t="shared" si="183"/>
        <v>4000000</v>
      </c>
      <c r="L2540" s="867"/>
      <c r="M2540" s="867">
        <v>4000000</v>
      </c>
      <c r="N2540" s="867"/>
      <c r="O2540" s="868"/>
    </row>
    <row r="2541" spans="1:16" s="887" customFormat="1" x14ac:dyDescent="0.25">
      <c r="A2541" s="836" t="s">
        <v>70</v>
      </c>
      <c r="B2541" s="865" t="s">
        <v>453</v>
      </c>
      <c r="C2541" s="967" t="s">
        <v>678</v>
      </c>
      <c r="D2541" s="814">
        <v>70951</v>
      </c>
      <c r="E2541" s="883">
        <v>0</v>
      </c>
      <c r="F2541" s="865" t="s">
        <v>354</v>
      </c>
      <c r="G2541" s="866" t="s">
        <v>235</v>
      </c>
      <c r="H2541" s="900">
        <v>227394270</v>
      </c>
      <c r="I2541" s="900">
        <v>703000000</v>
      </c>
      <c r="J2541" s="900">
        <v>227394270</v>
      </c>
      <c r="K2541" s="900">
        <f t="shared" si="183"/>
        <v>500000000</v>
      </c>
      <c r="L2541" s="867"/>
      <c r="M2541" s="867">
        <v>500000000</v>
      </c>
      <c r="N2541" s="867"/>
      <c r="O2541" s="868"/>
    </row>
    <row r="2542" spans="1:16" s="887" customFormat="1" x14ac:dyDescent="0.25">
      <c r="A2542" s="836" t="s">
        <v>70</v>
      </c>
      <c r="B2542" s="865" t="s">
        <v>474</v>
      </c>
      <c r="C2542" s="967" t="s">
        <v>164</v>
      </c>
      <c r="D2542" s="814">
        <v>70951</v>
      </c>
      <c r="E2542" s="883">
        <v>0</v>
      </c>
      <c r="F2542" s="865" t="s">
        <v>354</v>
      </c>
      <c r="G2542" s="866" t="s">
        <v>235</v>
      </c>
      <c r="H2542" s="900"/>
      <c r="I2542" s="900">
        <v>10000000</v>
      </c>
      <c r="J2542" s="900"/>
      <c r="K2542" s="900">
        <f t="shared" si="183"/>
        <v>10000000</v>
      </c>
      <c r="L2542" s="867"/>
      <c r="M2542" s="867">
        <v>10000000</v>
      </c>
      <c r="N2542" s="867"/>
      <c r="O2542" s="868"/>
    </row>
    <row r="2543" spans="1:16" s="887" customFormat="1" x14ac:dyDescent="0.25">
      <c r="A2543" s="836" t="s">
        <v>70</v>
      </c>
      <c r="B2543" s="869"/>
      <c r="C2543" s="1042" t="s">
        <v>26</v>
      </c>
      <c r="D2543" s="869"/>
      <c r="E2543" s="870"/>
      <c r="F2543" s="869"/>
      <c r="G2543" s="871"/>
      <c r="H2543" s="965">
        <f t="shared" ref="H2543:N2543" si="184">SUM(H2529:H2542)</f>
        <v>429111677</v>
      </c>
      <c r="I2543" s="965">
        <f t="shared" si="184"/>
        <v>3500000000</v>
      </c>
      <c r="J2543" s="965">
        <f t="shared" si="184"/>
        <v>429111677</v>
      </c>
      <c r="K2543" s="965">
        <f t="shared" si="184"/>
        <v>807000000</v>
      </c>
      <c r="L2543" s="872">
        <f t="shared" si="184"/>
        <v>1080000000</v>
      </c>
      <c r="M2543" s="872">
        <f t="shared" si="184"/>
        <v>1887000000</v>
      </c>
      <c r="N2543" s="872">
        <f t="shared" si="184"/>
        <v>150000000</v>
      </c>
      <c r="O2543" s="884"/>
    </row>
    <row r="2544" spans="1:16" s="887" customFormat="1" x14ac:dyDescent="0.25">
      <c r="B2544" s="875"/>
      <c r="C2544" s="994"/>
      <c r="D2544" s="994"/>
      <c r="E2544" s="994"/>
      <c r="F2544" s="994"/>
      <c r="G2544" s="994"/>
      <c r="H2544" s="1022"/>
      <c r="I2544" s="1022"/>
      <c r="J2544" s="1022"/>
      <c r="K2544" s="1022"/>
      <c r="L2544" s="1022"/>
      <c r="M2544" s="1022"/>
      <c r="N2544" s="1022"/>
      <c r="O2544" s="880"/>
    </row>
    <row r="2545" spans="1:15" s="887" customFormat="1" x14ac:dyDescent="0.25">
      <c r="B2545" s="875"/>
      <c r="C2545" s="994"/>
      <c r="D2545" s="994"/>
      <c r="E2545" s="994"/>
      <c r="F2545" s="994"/>
      <c r="G2545" s="994"/>
      <c r="H2545" s="1022"/>
      <c r="I2545" s="1022"/>
      <c r="J2545" s="1022"/>
      <c r="K2545" s="1022"/>
      <c r="L2545" s="1022"/>
      <c r="M2545" s="1022"/>
      <c r="N2545" s="1022"/>
      <c r="O2545" s="880"/>
    </row>
    <row r="2546" spans="1:15" x14ac:dyDescent="0.25">
      <c r="B2546" s="1127" t="s">
        <v>1396</v>
      </c>
      <c r="C2546" s="1127"/>
      <c r="D2546" s="1127"/>
      <c r="E2546" s="1127"/>
      <c r="F2546" s="1127"/>
      <c r="G2546" s="1127"/>
      <c r="H2546" s="1127"/>
      <c r="I2546" s="1127"/>
      <c r="J2546" s="1127"/>
      <c r="K2546" s="1127"/>
      <c r="L2546" s="1127"/>
      <c r="M2546" s="1127"/>
      <c r="N2546" s="1127"/>
      <c r="O2546" s="1127"/>
    </row>
    <row r="2547" spans="1:15" x14ac:dyDescent="0.25">
      <c r="B2547" s="854" t="s">
        <v>1893</v>
      </c>
      <c r="C2547" s="1041"/>
      <c r="D2547" s="855"/>
      <c r="E2547" s="855"/>
      <c r="F2547" s="855"/>
      <c r="G2547" s="855"/>
      <c r="H2547" s="856"/>
      <c r="I2547" s="856"/>
      <c r="J2547" s="856"/>
      <c r="K2547" s="856"/>
      <c r="L2547" s="856"/>
      <c r="M2547" s="856"/>
      <c r="N2547" s="856"/>
      <c r="O2547" s="857"/>
    </row>
    <row r="2548" spans="1:15" s="800" customFormat="1" ht="45" x14ac:dyDescent="0.25">
      <c r="B2548" s="1122" t="s">
        <v>971</v>
      </c>
      <c r="C2548" s="1085" t="s">
        <v>939</v>
      </c>
      <c r="D2548" s="1085" t="s">
        <v>1025</v>
      </c>
      <c r="E2548" s="1124" t="s">
        <v>1026</v>
      </c>
      <c r="F2548" s="1085" t="s">
        <v>1027</v>
      </c>
      <c r="G2548" s="1120" t="s">
        <v>1028</v>
      </c>
      <c r="H2548" s="801" t="s">
        <v>1868</v>
      </c>
      <c r="I2548" s="802" t="s">
        <v>1839</v>
      </c>
      <c r="J2548" s="801" t="s">
        <v>1868</v>
      </c>
      <c r="K2548" s="1128" t="s">
        <v>1957</v>
      </c>
      <c r="L2548" s="1128" t="s">
        <v>1956</v>
      </c>
      <c r="M2548" s="802" t="s">
        <v>1905</v>
      </c>
      <c r="N2548" s="1128" t="s">
        <v>1825</v>
      </c>
      <c r="O2548" s="835" t="s">
        <v>1856</v>
      </c>
    </row>
    <row r="2549" spans="1:15" s="800" customFormat="1" x14ac:dyDescent="0.25">
      <c r="B2549" s="1123"/>
      <c r="C2549" s="1086"/>
      <c r="D2549" s="1086"/>
      <c r="E2549" s="1125"/>
      <c r="F2549" s="1086"/>
      <c r="G2549" s="1121"/>
      <c r="H2549" s="803"/>
      <c r="I2549" s="803" t="s">
        <v>940</v>
      </c>
      <c r="J2549" s="803"/>
      <c r="K2549" s="1129"/>
      <c r="L2549" s="1129"/>
      <c r="M2549" s="803" t="s">
        <v>940</v>
      </c>
      <c r="N2549" s="1129"/>
      <c r="O2549" s="804"/>
    </row>
    <row r="2550" spans="1:15" s="816" customFormat="1" x14ac:dyDescent="0.25">
      <c r="A2550" s="836" t="s">
        <v>1816</v>
      </c>
      <c r="B2550" s="809" t="s">
        <v>25</v>
      </c>
      <c r="C2550" s="1039" t="s">
        <v>59</v>
      </c>
      <c r="D2550" s="814">
        <v>70951</v>
      </c>
      <c r="E2550" s="945">
        <v>0</v>
      </c>
      <c r="F2550" s="806">
        <v>23540000</v>
      </c>
      <c r="G2550" s="809" t="s">
        <v>266</v>
      </c>
      <c r="H2550" s="980"/>
      <c r="I2550" s="980">
        <v>11833</v>
      </c>
      <c r="J2550" s="980"/>
      <c r="K2550" s="900">
        <f t="shared" ref="K2550:K2557" si="185">M2550-L2550</f>
        <v>11833</v>
      </c>
      <c r="L2550" s="815"/>
      <c r="M2550" s="815">
        <v>11833</v>
      </c>
      <c r="N2550" s="815"/>
      <c r="O2550" s="811"/>
    </row>
    <row r="2551" spans="1:15" s="816" customFormat="1" x14ac:dyDescent="0.25">
      <c r="A2551" s="836" t="s">
        <v>1816</v>
      </c>
      <c r="B2551" s="806" t="s">
        <v>2</v>
      </c>
      <c r="C2551" s="1039" t="s">
        <v>60</v>
      </c>
      <c r="D2551" s="814">
        <v>70951</v>
      </c>
      <c r="E2551" s="945">
        <v>0</v>
      </c>
      <c r="F2551" s="806">
        <v>23540000</v>
      </c>
      <c r="G2551" s="809" t="s">
        <v>266</v>
      </c>
      <c r="H2551" s="980"/>
      <c r="I2551" s="980">
        <v>1667</v>
      </c>
      <c r="J2551" s="980"/>
      <c r="K2551" s="900">
        <f t="shared" si="185"/>
        <v>1667</v>
      </c>
      <c r="L2551" s="815"/>
      <c r="M2551" s="815">
        <v>1667</v>
      </c>
      <c r="N2551" s="815"/>
      <c r="O2551" s="811"/>
    </row>
    <row r="2552" spans="1:15" s="816" customFormat="1" x14ac:dyDescent="0.25">
      <c r="A2552" s="836" t="s">
        <v>1816</v>
      </c>
      <c r="B2552" s="806" t="s">
        <v>3</v>
      </c>
      <c r="C2552" s="1039" t="s">
        <v>4</v>
      </c>
      <c r="D2552" s="814">
        <v>70951</v>
      </c>
      <c r="E2552" s="945">
        <v>0</v>
      </c>
      <c r="F2552" s="806">
        <v>23540000</v>
      </c>
      <c r="G2552" s="809" t="s">
        <v>266</v>
      </c>
      <c r="H2552" s="980"/>
      <c r="I2552" s="980">
        <v>28000</v>
      </c>
      <c r="J2552" s="980"/>
      <c r="K2552" s="900">
        <f t="shared" si="185"/>
        <v>23000</v>
      </c>
      <c r="L2552" s="815"/>
      <c r="M2552" s="815">
        <v>23000</v>
      </c>
      <c r="N2552" s="815"/>
      <c r="O2552" s="811"/>
    </row>
    <row r="2553" spans="1:15" x14ac:dyDescent="0.25">
      <c r="A2553" s="836" t="s">
        <v>1816</v>
      </c>
      <c r="B2553" s="806" t="s">
        <v>71</v>
      </c>
      <c r="C2553" s="1039" t="s">
        <v>72</v>
      </c>
      <c r="D2553" s="814">
        <v>70951</v>
      </c>
      <c r="E2553" s="945">
        <v>0</v>
      </c>
      <c r="F2553" s="806">
        <v>23540000</v>
      </c>
      <c r="G2553" s="809" t="s">
        <v>266</v>
      </c>
      <c r="H2553" s="980"/>
      <c r="I2553" s="980">
        <v>233666</v>
      </c>
      <c r="J2553" s="980"/>
      <c r="K2553" s="900">
        <f t="shared" si="185"/>
        <v>113666</v>
      </c>
      <c r="L2553" s="815"/>
      <c r="M2553" s="815">
        <v>113666</v>
      </c>
      <c r="N2553" s="815"/>
      <c r="O2553" s="811"/>
    </row>
    <row r="2554" spans="1:15" x14ac:dyDescent="0.25">
      <c r="A2554" s="836" t="s">
        <v>1816</v>
      </c>
      <c r="B2554" s="806" t="s">
        <v>32</v>
      </c>
      <c r="C2554" s="1039" t="s">
        <v>440</v>
      </c>
      <c r="D2554" s="814">
        <v>70951</v>
      </c>
      <c r="E2554" s="945">
        <v>0</v>
      </c>
      <c r="F2554" s="806">
        <v>23540000</v>
      </c>
      <c r="G2554" s="809" t="s">
        <v>266</v>
      </c>
      <c r="H2554" s="980"/>
      <c r="I2554" s="980">
        <v>9167</v>
      </c>
      <c r="J2554" s="980"/>
      <c r="K2554" s="900">
        <f t="shared" si="185"/>
        <v>9167</v>
      </c>
      <c r="L2554" s="815"/>
      <c r="M2554" s="815">
        <v>9167</v>
      </c>
      <c r="N2554" s="815"/>
      <c r="O2554" s="811"/>
    </row>
    <row r="2555" spans="1:15" x14ac:dyDescent="0.25">
      <c r="A2555" s="836" t="s">
        <v>1816</v>
      </c>
      <c r="B2555" s="806" t="s">
        <v>7</v>
      </c>
      <c r="C2555" s="1039" t="s">
        <v>8</v>
      </c>
      <c r="D2555" s="814">
        <v>70951</v>
      </c>
      <c r="E2555" s="945">
        <v>0</v>
      </c>
      <c r="F2555" s="806">
        <v>23540000</v>
      </c>
      <c r="G2555" s="809" t="s">
        <v>266</v>
      </c>
      <c r="H2555" s="980"/>
      <c r="I2555" s="980">
        <v>5000</v>
      </c>
      <c r="J2555" s="980"/>
      <c r="K2555" s="900">
        <f t="shared" si="185"/>
        <v>5000</v>
      </c>
      <c r="L2555" s="815"/>
      <c r="M2555" s="815">
        <v>5000</v>
      </c>
      <c r="N2555" s="815"/>
      <c r="O2555" s="811"/>
    </row>
    <row r="2556" spans="1:15" x14ac:dyDescent="0.25">
      <c r="A2556" s="836" t="s">
        <v>1816</v>
      </c>
      <c r="B2556" s="806" t="s">
        <v>19</v>
      </c>
      <c r="C2556" s="1039" t="s">
        <v>20</v>
      </c>
      <c r="D2556" s="814">
        <v>70951</v>
      </c>
      <c r="E2556" s="945">
        <v>0</v>
      </c>
      <c r="F2556" s="806">
        <v>23540000</v>
      </c>
      <c r="G2556" s="809" t="s">
        <v>266</v>
      </c>
      <c r="H2556" s="980"/>
      <c r="I2556" s="980">
        <v>667</v>
      </c>
      <c r="J2556" s="980"/>
      <c r="K2556" s="900">
        <f t="shared" si="185"/>
        <v>667</v>
      </c>
      <c r="L2556" s="815"/>
      <c r="M2556" s="815">
        <v>667</v>
      </c>
      <c r="N2556" s="815"/>
      <c r="O2556" s="811"/>
    </row>
    <row r="2557" spans="1:15" x14ac:dyDescent="0.25">
      <c r="A2557" s="836" t="s">
        <v>1816</v>
      </c>
      <c r="B2557" s="806" t="s">
        <v>37</v>
      </c>
      <c r="C2557" s="1039" t="s">
        <v>38</v>
      </c>
      <c r="D2557" s="814">
        <v>70951</v>
      </c>
      <c r="E2557" s="945">
        <v>0</v>
      </c>
      <c r="F2557" s="806">
        <v>23540000</v>
      </c>
      <c r="G2557" s="809" t="s">
        <v>266</v>
      </c>
      <c r="H2557" s="980"/>
      <c r="I2557" s="980">
        <v>10000</v>
      </c>
      <c r="J2557" s="980"/>
      <c r="K2557" s="900">
        <f t="shared" si="185"/>
        <v>10000</v>
      </c>
      <c r="L2557" s="815"/>
      <c r="M2557" s="815">
        <v>10000</v>
      </c>
      <c r="N2557" s="815"/>
      <c r="O2557" s="811"/>
    </row>
    <row r="2558" spans="1:15" x14ac:dyDescent="0.25">
      <c r="A2558" s="836" t="s">
        <v>1816</v>
      </c>
      <c r="B2558" s="838"/>
      <c r="C2558" s="968" t="s">
        <v>312</v>
      </c>
      <c r="D2558" s="839"/>
      <c r="E2558" s="840"/>
      <c r="F2558" s="838"/>
      <c r="G2558" s="895"/>
      <c r="H2558" s="881">
        <v>87500</v>
      </c>
      <c r="I2558" s="881">
        <f>SUM(I2550:I2557)</f>
        <v>300000</v>
      </c>
      <c r="J2558" s="881">
        <v>87500</v>
      </c>
      <c r="K2558" s="881">
        <f>SUM(K2550:K2557)</f>
        <v>175000</v>
      </c>
      <c r="L2558" s="821"/>
      <c r="M2558" s="821">
        <f>SUM(M2550:M2557)</f>
        <v>175000</v>
      </c>
      <c r="N2558" s="821"/>
      <c r="O2558" s="822"/>
    </row>
    <row r="2559" spans="1:15" x14ac:dyDescent="0.25">
      <c r="A2559" s="836"/>
      <c r="C2559" s="970"/>
      <c r="G2559" s="896"/>
      <c r="H2559" s="886"/>
      <c r="I2559" s="886"/>
      <c r="J2559" s="886"/>
      <c r="K2559" s="886"/>
      <c r="L2559" s="826"/>
      <c r="M2559" s="826"/>
      <c r="N2559" s="826"/>
      <c r="O2559" s="827"/>
    </row>
    <row r="2560" spans="1:15" x14ac:dyDescent="0.25">
      <c r="A2560" s="836"/>
      <c r="C2560" s="970"/>
      <c r="G2560" s="896"/>
      <c r="H2560" s="886"/>
      <c r="I2560" s="886"/>
      <c r="J2560" s="886"/>
      <c r="K2560" s="886"/>
      <c r="L2560" s="826"/>
      <c r="M2560" s="826"/>
      <c r="N2560" s="826"/>
      <c r="O2560" s="827"/>
    </row>
    <row r="2561" spans="1:15" x14ac:dyDescent="0.25">
      <c r="B2561" s="1127" t="s">
        <v>1396</v>
      </c>
      <c r="C2561" s="1127"/>
      <c r="D2561" s="1127"/>
      <c r="E2561" s="1127"/>
      <c r="F2561" s="1127"/>
      <c r="G2561" s="1127"/>
      <c r="H2561" s="1127"/>
      <c r="I2561" s="1127"/>
      <c r="J2561" s="1127"/>
      <c r="K2561" s="1127"/>
      <c r="L2561" s="1127"/>
      <c r="M2561" s="1127"/>
      <c r="N2561" s="1127"/>
      <c r="O2561" s="1127"/>
    </row>
    <row r="2562" spans="1:15" x14ac:dyDescent="0.25">
      <c r="B2562" s="854" t="s">
        <v>1641</v>
      </c>
      <c r="C2562" s="1041"/>
      <c r="D2562" s="855"/>
      <c r="E2562" s="855"/>
      <c r="F2562" s="855"/>
      <c r="G2562" s="855"/>
      <c r="H2562" s="856"/>
      <c r="I2562" s="856"/>
      <c r="J2562" s="856"/>
      <c r="K2562" s="856"/>
      <c r="L2562" s="856"/>
      <c r="M2562" s="856"/>
      <c r="N2562" s="856"/>
      <c r="O2562" s="857"/>
    </row>
    <row r="2563" spans="1:15" s="800" customFormat="1" ht="45" x14ac:dyDescent="0.25">
      <c r="B2563" s="1122" t="s">
        <v>971</v>
      </c>
      <c r="C2563" s="1085" t="s">
        <v>939</v>
      </c>
      <c r="D2563" s="1085" t="s">
        <v>1025</v>
      </c>
      <c r="E2563" s="1124" t="s">
        <v>1026</v>
      </c>
      <c r="F2563" s="1085" t="s">
        <v>1027</v>
      </c>
      <c r="G2563" s="1120" t="s">
        <v>1028</v>
      </c>
      <c r="H2563" s="801" t="s">
        <v>1868</v>
      </c>
      <c r="I2563" s="802" t="s">
        <v>1839</v>
      </c>
      <c r="J2563" s="801" t="s">
        <v>1868</v>
      </c>
      <c r="K2563" s="1128" t="s">
        <v>1957</v>
      </c>
      <c r="L2563" s="1128" t="s">
        <v>1956</v>
      </c>
      <c r="M2563" s="802" t="s">
        <v>1905</v>
      </c>
      <c r="N2563" s="1128" t="s">
        <v>1825</v>
      </c>
      <c r="O2563" s="835" t="s">
        <v>1856</v>
      </c>
    </row>
    <row r="2564" spans="1:15" s="800" customFormat="1" x14ac:dyDescent="0.25">
      <c r="B2564" s="1123"/>
      <c r="C2564" s="1086"/>
      <c r="D2564" s="1086"/>
      <c r="E2564" s="1125"/>
      <c r="F2564" s="1086"/>
      <c r="G2564" s="1121"/>
      <c r="H2564" s="803"/>
      <c r="I2564" s="803" t="s">
        <v>940</v>
      </c>
      <c r="J2564" s="803"/>
      <c r="K2564" s="1129"/>
      <c r="L2564" s="1129"/>
      <c r="M2564" s="803" t="s">
        <v>940</v>
      </c>
      <c r="N2564" s="1129"/>
      <c r="O2564" s="804"/>
    </row>
    <row r="2565" spans="1:15" x14ac:dyDescent="0.25">
      <c r="A2565" s="836" t="s">
        <v>302</v>
      </c>
      <c r="B2565" s="806" t="s">
        <v>24</v>
      </c>
      <c r="C2565" s="966" t="s">
        <v>290</v>
      </c>
      <c r="D2565" s="807" t="s">
        <v>1</v>
      </c>
      <c r="E2565" s="945">
        <v>0</v>
      </c>
      <c r="F2565" s="806">
        <v>23540000</v>
      </c>
      <c r="G2565" s="809" t="s">
        <v>266</v>
      </c>
      <c r="H2565" s="981">
        <v>381344662</v>
      </c>
      <c r="I2565" s="981">
        <v>1120000000</v>
      </c>
      <c r="J2565" s="981">
        <v>381344662</v>
      </c>
      <c r="K2565" s="1015">
        <f t="shared" ref="K2565:K2585" si="186">M2565-L2565</f>
        <v>1000000000</v>
      </c>
      <c r="L2565" s="810"/>
      <c r="M2565" s="810">
        <v>1000000000</v>
      </c>
      <c r="N2565" s="810"/>
      <c r="O2565" s="885"/>
    </row>
    <row r="2566" spans="1:15" x14ac:dyDescent="0.25">
      <c r="A2566" s="836" t="s">
        <v>302</v>
      </c>
      <c r="B2566" s="809" t="s">
        <v>25</v>
      </c>
      <c r="C2566" s="1039" t="s">
        <v>59</v>
      </c>
      <c r="D2566" s="814" t="s">
        <v>303</v>
      </c>
      <c r="E2566" s="945">
        <v>0</v>
      </c>
      <c r="F2566" s="806">
        <v>23540000</v>
      </c>
      <c r="G2566" s="809" t="s">
        <v>266</v>
      </c>
      <c r="H2566" s="980">
        <v>1000000</v>
      </c>
      <c r="I2566" s="980">
        <v>4000000</v>
      </c>
      <c r="J2566" s="980">
        <v>1000000</v>
      </c>
      <c r="K2566" s="900">
        <f t="shared" si="186"/>
        <v>4000000</v>
      </c>
      <c r="L2566" s="815"/>
      <c r="M2566" s="815">
        <v>4000000</v>
      </c>
      <c r="N2566" s="815"/>
      <c r="O2566" s="811"/>
    </row>
    <row r="2567" spans="1:15" x14ac:dyDescent="0.25">
      <c r="A2567" s="836" t="s">
        <v>302</v>
      </c>
      <c r="B2567" s="806" t="s">
        <v>2</v>
      </c>
      <c r="C2567" s="1039" t="s">
        <v>60</v>
      </c>
      <c r="D2567" s="814" t="s">
        <v>303</v>
      </c>
      <c r="E2567" s="945">
        <v>0</v>
      </c>
      <c r="F2567" s="806">
        <v>23540000</v>
      </c>
      <c r="G2567" s="809" t="s">
        <v>266</v>
      </c>
      <c r="H2567" s="980">
        <v>3000000</v>
      </c>
      <c r="I2567" s="980">
        <v>6700000</v>
      </c>
      <c r="J2567" s="980">
        <v>3000000</v>
      </c>
      <c r="K2567" s="900">
        <f t="shared" si="186"/>
        <v>6200000</v>
      </c>
      <c r="L2567" s="815"/>
      <c r="M2567" s="815">
        <v>6200000</v>
      </c>
      <c r="N2567" s="815"/>
      <c r="O2567" s="811"/>
    </row>
    <row r="2568" spans="1:15" x14ac:dyDescent="0.25">
      <c r="A2568" s="836" t="s">
        <v>302</v>
      </c>
      <c r="B2568" s="806" t="s">
        <v>67</v>
      </c>
      <c r="C2568" s="1039" t="s">
        <v>92</v>
      </c>
      <c r="D2568" s="814" t="s">
        <v>303</v>
      </c>
      <c r="E2568" s="945">
        <v>0</v>
      </c>
      <c r="F2568" s="806">
        <v>23510200</v>
      </c>
      <c r="G2568" s="809" t="s">
        <v>266</v>
      </c>
      <c r="H2568" s="980"/>
      <c r="I2568" s="980">
        <v>300000</v>
      </c>
      <c r="J2568" s="980"/>
      <c r="K2568" s="900">
        <f t="shared" si="186"/>
        <v>300000</v>
      </c>
      <c r="L2568" s="815"/>
      <c r="M2568" s="815">
        <v>300000</v>
      </c>
      <c r="N2568" s="815"/>
      <c r="O2568" s="811"/>
    </row>
    <row r="2569" spans="1:15" x14ac:dyDescent="0.25">
      <c r="A2569" s="836" t="s">
        <v>302</v>
      </c>
      <c r="B2569" s="806" t="s">
        <v>95</v>
      </c>
      <c r="C2569" s="1039" t="s">
        <v>96</v>
      </c>
      <c r="D2569" s="814" t="s">
        <v>303</v>
      </c>
      <c r="E2569" s="945">
        <v>0</v>
      </c>
      <c r="F2569" s="806">
        <v>23510200</v>
      </c>
      <c r="G2569" s="809" t="s">
        <v>266</v>
      </c>
      <c r="H2569" s="980"/>
      <c r="I2569" s="980">
        <v>100000</v>
      </c>
      <c r="J2569" s="980"/>
      <c r="K2569" s="900">
        <f t="shared" si="186"/>
        <v>100000</v>
      </c>
      <c r="L2569" s="815"/>
      <c r="M2569" s="815">
        <v>100000</v>
      </c>
      <c r="N2569" s="815"/>
      <c r="O2569" s="811"/>
    </row>
    <row r="2570" spans="1:15" x14ac:dyDescent="0.25">
      <c r="A2570" s="836" t="s">
        <v>302</v>
      </c>
      <c r="B2570" s="806" t="s">
        <v>3</v>
      </c>
      <c r="C2570" s="1039" t="s">
        <v>4</v>
      </c>
      <c r="D2570" s="814" t="s">
        <v>303</v>
      </c>
      <c r="E2570" s="945">
        <v>0</v>
      </c>
      <c r="F2570" s="806">
        <v>23510200</v>
      </c>
      <c r="G2570" s="809" t="s">
        <v>266</v>
      </c>
      <c r="H2570" s="980">
        <v>2000000</v>
      </c>
      <c r="I2570" s="980">
        <v>5000000</v>
      </c>
      <c r="J2570" s="980">
        <v>2000000</v>
      </c>
      <c r="K2570" s="900">
        <f t="shared" si="186"/>
        <v>3000000</v>
      </c>
      <c r="L2570" s="815"/>
      <c r="M2570" s="815">
        <v>3000000</v>
      </c>
      <c r="N2570" s="815"/>
      <c r="O2570" s="811"/>
    </row>
    <row r="2571" spans="1:15" x14ac:dyDescent="0.25">
      <c r="A2571" s="836" t="s">
        <v>302</v>
      </c>
      <c r="B2571" s="806" t="s">
        <v>52</v>
      </c>
      <c r="C2571" s="1039" t="s">
        <v>53</v>
      </c>
      <c r="D2571" s="814" t="s">
        <v>303</v>
      </c>
      <c r="E2571" s="945">
        <v>0</v>
      </c>
      <c r="F2571" s="806">
        <v>23540000</v>
      </c>
      <c r="G2571" s="809" t="s">
        <v>266</v>
      </c>
      <c r="H2571" s="980"/>
      <c r="I2571" s="980">
        <v>6000000</v>
      </c>
      <c r="J2571" s="980"/>
      <c r="K2571" s="900">
        <f t="shared" si="186"/>
        <v>6000000</v>
      </c>
      <c r="L2571" s="815"/>
      <c r="M2571" s="815">
        <v>6000000</v>
      </c>
      <c r="N2571" s="815"/>
      <c r="O2571" s="811"/>
    </row>
    <row r="2572" spans="1:15" x14ac:dyDescent="0.25">
      <c r="A2572" s="836" t="s">
        <v>302</v>
      </c>
      <c r="B2572" s="806" t="s">
        <v>71</v>
      </c>
      <c r="C2572" s="1039" t="s">
        <v>72</v>
      </c>
      <c r="D2572" s="814" t="s">
        <v>303</v>
      </c>
      <c r="E2572" s="945">
        <v>0</v>
      </c>
      <c r="F2572" s="806">
        <v>23540000</v>
      </c>
      <c r="G2572" s="809" t="s">
        <v>266</v>
      </c>
      <c r="H2572" s="980">
        <v>19735900</v>
      </c>
      <c r="I2572" s="980">
        <v>20250000</v>
      </c>
      <c r="J2572" s="980">
        <v>19735900</v>
      </c>
      <c r="K2572" s="900">
        <f t="shared" si="186"/>
        <v>20250000</v>
      </c>
      <c r="L2572" s="980"/>
      <c r="M2572" s="980">
        <v>20250000</v>
      </c>
      <c r="N2572" s="980"/>
      <c r="O2572" s="811"/>
    </row>
    <row r="2573" spans="1:15" x14ac:dyDescent="0.25">
      <c r="A2573" s="836" t="s">
        <v>302</v>
      </c>
      <c r="B2573" s="806" t="s">
        <v>32</v>
      </c>
      <c r="C2573" s="1039" t="s">
        <v>33</v>
      </c>
      <c r="D2573" s="814" t="s">
        <v>303</v>
      </c>
      <c r="E2573" s="945">
        <v>0</v>
      </c>
      <c r="F2573" s="806">
        <v>23510200</v>
      </c>
      <c r="G2573" s="809" t="s">
        <v>266</v>
      </c>
      <c r="H2573" s="980"/>
      <c r="I2573" s="980">
        <v>800000</v>
      </c>
      <c r="J2573" s="980"/>
      <c r="K2573" s="900">
        <f t="shared" si="186"/>
        <v>800000</v>
      </c>
      <c r="L2573" s="815"/>
      <c r="M2573" s="815">
        <v>800000</v>
      </c>
      <c r="N2573" s="815"/>
      <c r="O2573" s="811"/>
    </row>
    <row r="2574" spans="1:15" x14ac:dyDescent="0.25">
      <c r="A2574" s="836" t="s">
        <v>302</v>
      </c>
      <c r="B2574" s="806" t="s">
        <v>61</v>
      </c>
      <c r="C2574" s="1039" t="s">
        <v>75</v>
      </c>
      <c r="D2574" s="814" t="s">
        <v>303</v>
      </c>
      <c r="E2574" s="945">
        <v>0</v>
      </c>
      <c r="F2574" s="806">
        <v>23510200</v>
      </c>
      <c r="G2574" s="809" t="s">
        <v>266</v>
      </c>
      <c r="H2574" s="980">
        <v>1000000</v>
      </c>
      <c r="I2574" s="980">
        <v>2000000</v>
      </c>
      <c r="J2574" s="980">
        <v>1000000</v>
      </c>
      <c r="K2574" s="900">
        <f t="shared" si="186"/>
        <v>2000000</v>
      </c>
      <c r="L2574" s="815"/>
      <c r="M2574" s="815">
        <v>2000000</v>
      </c>
      <c r="N2574" s="815"/>
      <c r="O2574" s="811"/>
    </row>
    <row r="2575" spans="1:15" x14ac:dyDescent="0.25">
      <c r="A2575" s="836" t="s">
        <v>302</v>
      </c>
      <c r="B2575" s="806" t="s">
        <v>34</v>
      </c>
      <c r="C2575" s="1039" t="s">
        <v>761</v>
      </c>
      <c r="D2575" s="814" t="s">
        <v>303</v>
      </c>
      <c r="E2575" s="945">
        <v>0</v>
      </c>
      <c r="F2575" s="806">
        <v>23510200</v>
      </c>
      <c r="G2575" s="809" t="s">
        <v>266</v>
      </c>
      <c r="H2575" s="980">
        <v>50000</v>
      </c>
      <c r="I2575" s="980">
        <v>700000</v>
      </c>
      <c r="J2575" s="980">
        <v>50000</v>
      </c>
      <c r="K2575" s="900">
        <f t="shared" si="186"/>
        <v>700000</v>
      </c>
      <c r="L2575" s="815"/>
      <c r="M2575" s="815">
        <v>700000</v>
      </c>
      <c r="N2575" s="815"/>
      <c r="O2575" s="811"/>
    </row>
    <row r="2576" spans="1:15" x14ac:dyDescent="0.25">
      <c r="A2576" s="836" t="s">
        <v>302</v>
      </c>
      <c r="B2576" s="806" t="s">
        <v>11</v>
      </c>
      <c r="C2576" s="1039" t="s">
        <v>12</v>
      </c>
      <c r="D2576" s="814" t="s">
        <v>303</v>
      </c>
      <c r="E2576" s="945">
        <v>0</v>
      </c>
      <c r="F2576" s="806">
        <v>23510200</v>
      </c>
      <c r="G2576" s="809" t="s">
        <v>266</v>
      </c>
      <c r="H2576" s="980"/>
      <c r="I2576" s="980">
        <v>500000</v>
      </c>
      <c r="J2576" s="980"/>
      <c r="K2576" s="900">
        <f t="shared" si="186"/>
        <v>500000</v>
      </c>
      <c r="L2576" s="815"/>
      <c r="M2576" s="815">
        <v>500000</v>
      </c>
      <c r="N2576" s="815"/>
      <c r="O2576" s="811"/>
    </row>
    <row r="2577" spans="1:15" x14ac:dyDescent="0.25">
      <c r="A2577" s="836" t="s">
        <v>302</v>
      </c>
      <c r="B2577" s="806" t="s">
        <v>13</v>
      </c>
      <c r="C2577" s="1039" t="s">
        <v>14</v>
      </c>
      <c r="D2577" s="814" t="s">
        <v>303</v>
      </c>
      <c r="E2577" s="945">
        <v>0</v>
      </c>
      <c r="F2577" s="806">
        <v>23540000</v>
      </c>
      <c r="G2577" s="809" t="s">
        <v>266</v>
      </c>
      <c r="H2577" s="980">
        <v>15400000</v>
      </c>
      <c r="I2577" s="980">
        <v>15400000</v>
      </c>
      <c r="J2577" s="980">
        <v>15400000</v>
      </c>
      <c r="K2577" s="900">
        <f t="shared" si="186"/>
        <v>15400000</v>
      </c>
      <c r="L2577" s="815"/>
      <c r="M2577" s="815">
        <v>15400000</v>
      </c>
      <c r="N2577" s="815"/>
      <c r="O2577" s="811"/>
    </row>
    <row r="2578" spans="1:15" x14ac:dyDescent="0.25">
      <c r="A2578" s="836" t="s">
        <v>302</v>
      </c>
      <c r="B2578" s="806" t="s">
        <v>304</v>
      </c>
      <c r="C2578" s="1039" t="s">
        <v>305</v>
      </c>
      <c r="D2578" s="814" t="s">
        <v>303</v>
      </c>
      <c r="E2578" s="945">
        <v>0</v>
      </c>
      <c r="F2578" s="806">
        <v>23540000</v>
      </c>
      <c r="G2578" s="809" t="s">
        <v>266</v>
      </c>
      <c r="H2578" s="980"/>
      <c r="I2578" s="980">
        <v>200000</v>
      </c>
      <c r="J2578" s="980"/>
      <c r="K2578" s="900">
        <f t="shared" si="186"/>
        <v>200000</v>
      </c>
      <c r="L2578" s="815"/>
      <c r="M2578" s="815">
        <v>200000</v>
      </c>
      <c r="N2578" s="815"/>
      <c r="O2578" s="811"/>
    </row>
    <row r="2579" spans="1:15" x14ac:dyDescent="0.25">
      <c r="A2579" s="836" t="s">
        <v>302</v>
      </c>
      <c r="B2579" s="806" t="s">
        <v>123</v>
      </c>
      <c r="C2579" s="1039" t="s">
        <v>124</v>
      </c>
      <c r="D2579" s="814" t="s">
        <v>303</v>
      </c>
      <c r="E2579" s="945">
        <v>0</v>
      </c>
      <c r="F2579" s="806">
        <v>23510200</v>
      </c>
      <c r="G2579" s="809" t="s">
        <v>266</v>
      </c>
      <c r="H2579" s="980"/>
      <c r="I2579" s="980">
        <v>700000</v>
      </c>
      <c r="J2579" s="980"/>
      <c r="K2579" s="900">
        <f t="shared" si="186"/>
        <v>700000</v>
      </c>
      <c r="L2579" s="815"/>
      <c r="M2579" s="815">
        <v>700000</v>
      </c>
      <c r="N2579" s="815"/>
      <c r="O2579" s="811"/>
    </row>
    <row r="2580" spans="1:15" x14ac:dyDescent="0.25">
      <c r="A2580" s="836" t="s">
        <v>302</v>
      </c>
      <c r="B2580" s="806" t="s">
        <v>308</v>
      </c>
      <c r="C2580" s="1039" t="s">
        <v>309</v>
      </c>
      <c r="D2580" s="814" t="s">
        <v>303</v>
      </c>
      <c r="E2580" s="945">
        <v>0</v>
      </c>
      <c r="F2580" s="806">
        <v>23540000</v>
      </c>
      <c r="G2580" s="809" t="s">
        <v>266</v>
      </c>
      <c r="H2580" s="980">
        <v>1000000</v>
      </c>
      <c r="I2580" s="980">
        <v>1600000</v>
      </c>
      <c r="J2580" s="980">
        <v>1000000</v>
      </c>
      <c r="K2580" s="900">
        <f t="shared" si="186"/>
        <v>1600000</v>
      </c>
      <c r="L2580" s="815"/>
      <c r="M2580" s="815">
        <v>1600000</v>
      </c>
      <c r="N2580" s="815"/>
      <c r="O2580" s="811"/>
    </row>
    <row r="2581" spans="1:15" x14ac:dyDescent="0.25">
      <c r="A2581" s="836" t="s">
        <v>302</v>
      </c>
      <c r="B2581" s="806" t="s">
        <v>310</v>
      </c>
      <c r="C2581" s="1039" t="s">
        <v>311</v>
      </c>
      <c r="D2581" s="814" t="s">
        <v>303</v>
      </c>
      <c r="E2581" s="945">
        <v>0</v>
      </c>
      <c r="F2581" s="806">
        <v>23540000</v>
      </c>
      <c r="G2581" s="809" t="s">
        <v>266</v>
      </c>
      <c r="H2581" s="980"/>
      <c r="I2581" s="980">
        <v>20000000</v>
      </c>
      <c r="J2581" s="980"/>
      <c r="K2581" s="900">
        <f t="shared" si="186"/>
        <v>15000000</v>
      </c>
      <c r="L2581" s="815"/>
      <c r="M2581" s="815">
        <v>15000000</v>
      </c>
      <c r="N2581" s="815"/>
      <c r="O2581" s="811"/>
    </row>
    <row r="2582" spans="1:15" x14ac:dyDescent="0.25">
      <c r="A2582" s="836" t="s">
        <v>302</v>
      </c>
      <c r="B2582" s="806" t="s">
        <v>15</v>
      </c>
      <c r="C2582" s="1039" t="s">
        <v>436</v>
      </c>
      <c r="D2582" s="814" t="s">
        <v>303</v>
      </c>
      <c r="E2582" s="945">
        <v>0</v>
      </c>
      <c r="F2582" s="806">
        <v>23540000</v>
      </c>
      <c r="G2582" s="809" t="s">
        <v>266</v>
      </c>
      <c r="H2582" s="980"/>
      <c r="I2582" s="980">
        <v>700000</v>
      </c>
      <c r="J2582" s="980"/>
      <c r="K2582" s="900">
        <f t="shared" si="186"/>
        <v>700000</v>
      </c>
      <c r="L2582" s="815"/>
      <c r="M2582" s="815">
        <v>700000</v>
      </c>
      <c r="N2582" s="815"/>
      <c r="O2582" s="811"/>
    </row>
    <row r="2583" spans="1:15" x14ac:dyDescent="0.25">
      <c r="A2583" s="836" t="s">
        <v>302</v>
      </c>
      <c r="B2583" s="806" t="s">
        <v>19</v>
      </c>
      <c r="C2583" s="1039" t="s">
        <v>20</v>
      </c>
      <c r="D2583" s="814" t="s">
        <v>303</v>
      </c>
      <c r="E2583" s="945">
        <v>0</v>
      </c>
      <c r="F2583" s="806">
        <v>23510200</v>
      </c>
      <c r="G2583" s="809" t="s">
        <v>266</v>
      </c>
      <c r="H2583" s="980"/>
      <c r="I2583" s="980">
        <v>50000</v>
      </c>
      <c r="J2583" s="980"/>
      <c r="K2583" s="900">
        <f t="shared" si="186"/>
        <v>50000</v>
      </c>
      <c r="L2583" s="815"/>
      <c r="M2583" s="815">
        <v>50000</v>
      </c>
      <c r="N2583" s="815"/>
      <c r="O2583" s="811"/>
    </row>
    <row r="2584" spans="1:15" x14ac:dyDescent="0.25">
      <c r="A2584" s="836" t="s">
        <v>302</v>
      </c>
      <c r="B2584" s="806" t="s">
        <v>22</v>
      </c>
      <c r="C2584" s="1039" t="s">
        <v>23</v>
      </c>
      <c r="D2584" s="814" t="s">
        <v>303</v>
      </c>
      <c r="E2584" s="945">
        <v>0</v>
      </c>
      <c r="F2584" s="806">
        <v>23510200</v>
      </c>
      <c r="G2584" s="809" t="s">
        <v>266</v>
      </c>
      <c r="H2584" s="980">
        <v>300000</v>
      </c>
      <c r="I2584" s="980">
        <v>1000000</v>
      </c>
      <c r="J2584" s="980">
        <v>300000</v>
      </c>
      <c r="K2584" s="900">
        <f t="shared" si="186"/>
        <v>1000000</v>
      </c>
      <c r="L2584" s="815"/>
      <c r="M2584" s="815">
        <v>1000000</v>
      </c>
      <c r="N2584" s="815"/>
      <c r="O2584" s="811"/>
    </row>
    <row r="2585" spans="1:15" x14ac:dyDescent="0.25">
      <c r="A2585" s="836" t="s">
        <v>302</v>
      </c>
      <c r="B2585" s="806" t="s">
        <v>37</v>
      </c>
      <c r="C2585" s="1039" t="s">
        <v>38</v>
      </c>
      <c r="D2585" s="814" t="s">
        <v>303</v>
      </c>
      <c r="E2585" s="945">
        <v>0</v>
      </c>
      <c r="F2585" s="806">
        <v>23540000</v>
      </c>
      <c r="G2585" s="809" t="s">
        <v>266</v>
      </c>
      <c r="H2585" s="980">
        <v>400000</v>
      </c>
      <c r="I2585" s="980">
        <v>1000000</v>
      </c>
      <c r="J2585" s="980">
        <v>400000</v>
      </c>
      <c r="K2585" s="900">
        <f t="shared" si="186"/>
        <v>1000000</v>
      </c>
      <c r="L2585" s="815"/>
      <c r="M2585" s="815">
        <v>1000000</v>
      </c>
      <c r="N2585" s="815"/>
      <c r="O2585" s="811"/>
    </row>
    <row r="2586" spans="1:15" x14ac:dyDescent="0.25">
      <c r="A2586" s="836" t="s">
        <v>302</v>
      </c>
      <c r="B2586" s="817"/>
      <c r="C2586" s="968" t="s">
        <v>312</v>
      </c>
      <c r="D2586" s="819"/>
      <c r="E2586" s="820"/>
      <c r="F2586" s="817"/>
      <c r="G2586" s="895"/>
      <c r="H2586" s="969">
        <f>SUM(H2566:H2585)</f>
        <v>43885900</v>
      </c>
      <c r="I2586" s="969">
        <f>SUM(I2566:I2585)</f>
        <v>87000000</v>
      </c>
      <c r="J2586" s="969">
        <f>SUM(J2566:J2585)</f>
        <v>43885900</v>
      </c>
      <c r="K2586" s="969">
        <f>SUM(K2566:K2585)</f>
        <v>79500000</v>
      </c>
      <c r="L2586" s="821"/>
      <c r="M2586" s="821">
        <f>SUM(M2566:M2585)</f>
        <v>79500000</v>
      </c>
      <c r="N2586" s="821"/>
      <c r="O2586" s="822"/>
    </row>
    <row r="2587" spans="1:15" x14ac:dyDescent="0.25">
      <c r="B2587" s="823"/>
      <c r="C2587" s="970"/>
      <c r="D2587" s="824"/>
      <c r="E2587" s="825"/>
      <c r="F2587" s="823"/>
      <c r="G2587" s="896"/>
      <c r="H2587" s="901"/>
      <c r="I2587" s="901"/>
      <c r="J2587" s="901"/>
      <c r="K2587" s="901"/>
      <c r="L2587" s="826"/>
      <c r="M2587" s="826"/>
      <c r="N2587" s="826"/>
      <c r="O2587" s="827"/>
    </row>
    <row r="2588" spans="1:15" x14ac:dyDescent="0.25">
      <c r="B2588" s="823"/>
      <c r="C2588" s="970"/>
      <c r="D2588" s="824"/>
      <c r="E2588" s="825"/>
      <c r="F2588" s="823"/>
      <c r="G2588" s="896"/>
      <c r="H2588" s="901"/>
      <c r="I2588" s="901"/>
      <c r="J2588" s="901"/>
      <c r="K2588" s="901"/>
      <c r="L2588" s="826"/>
      <c r="M2588" s="826"/>
      <c r="N2588" s="826"/>
      <c r="O2588" s="827"/>
    </row>
    <row r="2589" spans="1:15" x14ac:dyDescent="0.25">
      <c r="B2589" s="1127" t="s">
        <v>1397</v>
      </c>
      <c r="C2589" s="1127"/>
      <c r="D2589" s="1127"/>
      <c r="E2589" s="1127"/>
      <c r="F2589" s="1127"/>
      <c r="G2589" s="1127"/>
      <c r="H2589" s="1127"/>
      <c r="I2589" s="1127"/>
      <c r="J2589" s="1127"/>
      <c r="K2589" s="1127"/>
      <c r="L2589" s="1127"/>
      <c r="M2589" s="1127"/>
      <c r="N2589" s="1127"/>
      <c r="O2589" s="1127"/>
    </row>
    <row r="2590" spans="1:15" x14ac:dyDescent="0.25">
      <c r="B2590" s="854" t="s">
        <v>1641</v>
      </c>
      <c r="C2590" s="1041"/>
      <c r="D2590" s="855"/>
      <c r="E2590" s="855"/>
      <c r="F2590" s="855"/>
      <c r="G2590" s="855"/>
      <c r="H2590" s="856"/>
      <c r="I2590" s="856"/>
      <c r="J2590" s="856"/>
      <c r="K2590" s="856"/>
      <c r="L2590" s="856"/>
      <c r="M2590" s="856"/>
      <c r="N2590" s="856"/>
      <c r="O2590" s="857"/>
    </row>
    <row r="2591" spans="1:15" s="800" customFormat="1" ht="45" x14ac:dyDescent="0.25">
      <c r="B2591" s="1122" t="s">
        <v>971</v>
      </c>
      <c r="C2591" s="1085" t="s">
        <v>939</v>
      </c>
      <c r="D2591" s="1085" t="s">
        <v>1025</v>
      </c>
      <c r="E2591" s="1124" t="s">
        <v>1026</v>
      </c>
      <c r="F2591" s="1085" t="s">
        <v>1027</v>
      </c>
      <c r="G2591" s="1120" t="s">
        <v>1028</v>
      </c>
      <c r="H2591" s="801" t="s">
        <v>1868</v>
      </c>
      <c r="I2591" s="802" t="s">
        <v>1839</v>
      </c>
      <c r="J2591" s="801" t="s">
        <v>1868</v>
      </c>
      <c r="K2591" s="1128" t="s">
        <v>1957</v>
      </c>
      <c r="L2591" s="1128" t="s">
        <v>1956</v>
      </c>
      <c r="M2591" s="802" t="s">
        <v>1905</v>
      </c>
      <c r="N2591" s="1128" t="s">
        <v>1825</v>
      </c>
      <c r="O2591" s="835" t="s">
        <v>1856</v>
      </c>
    </row>
    <row r="2592" spans="1:15" s="800" customFormat="1" x14ac:dyDescent="0.25">
      <c r="B2592" s="1123"/>
      <c r="C2592" s="1086"/>
      <c r="D2592" s="1086"/>
      <c r="E2592" s="1125"/>
      <c r="F2592" s="1086"/>
      <c r="G2592" s="1121"/>
      <c r="H2592" s="803"/>
      <c r="I2592" s="803" t="s">
        <v>940</v>
      </c>
      <c r="J2592" s="803"/>
      <c r="K2592" s="1129"/>
      <c r="L2592" s="1129"/>
      <c r="M2592" s="803" t="s">
        <v>940</v>
      </c>
      <c r="N2592" s="1129"/>
      <c r="O2592" s="804"/>
    </row>
    <row r="2593" spans="1:15" s="887" customFormat="1" x14ac:dyDescent="0.25">
      <c r="A2593" s="836" t="s">
        <v>302</v>
      </c>
      <c r="B2593" s="865" t="s">
        <v>467</v>
      </c>
      <c r="C2593" s="967" t="s">
        <v>163</v>
      </c>
      <c r="D2593" s="814" t="s">
        <v>303</v>
      </c>
      <c r="E2593" s="883">
        <v>0</v>
      </c>
      <c r="F2593" s="865" t="s">
        <v>354</v>
      </c>
      <c r="G2593" s="866" t="s">
        <v>235</v>
      </c>
      <c r="H2593" s="900">
        <v>0</v>
      </c>
      <c r="I2593" s="900">
        <v>10000000</v>
      </c>
      <c r="J2593" s="900">
        <v>0</v>
      </c>
      <c r="K2593" s="900">
        <f t="shared" ref="K2593:K2594" si="187">M2593-L2593</f>
        <v>10000000</v>
      </c>
      <c r="L2593" s="867"/>
      <c r="M2593" s="867">
        <v>10000000</v>
      </c>
      <c r="N2593" s="867"/>
      <c r="O2593" s="868"/>
    </row>
    <row r="2594" spans="1:15" s="887" customFormat="1" x14ac:dyDescent="0.25">
      <c r="A2594" s="836" t="s">
        <v>302</v>
      </c>
      <c r="B2594" s="865" t="s">
        <v>474</v>
      </c>
      <c r="C2594" s="967" t="s">
        <v>164</v>
      </c>
      <c r="D2594" s="814" t="s">
        <v>303</v>
      </c>
      <c r="E2594" s="883">
        <v>0</v>
      </c>
      <c r="F2594" s="865" t="s">
        <v>354</v>
      </c>
      <c r="G2594" s="866" t="s">
        <v>235</v>
      </c>
      <c r="H2594" s="900">
        <v>0</v>
      </c>
      <c r="I2594" s="900">
        <v>1589000000</v>
      </c>
      <c r="J2594" s="900">
        <v>0</v>
      </c>
      <c r="K2594" s="900">
        <f t="shared" si="187"/>
        <v>1589000000</v>
      </c>
      <c r="L2594" s="867"/>
      <c r="M2594" s="867">
        <v>1589000000</v>
      </c>
      <c r="N2594" s="867"/>
      <c r="O2594" s="868"/>
    </row>
    <row r="2595" spans="1:15" s="887" customFormat="1" x14ac:dyDescent="0.25">
      <c r="A2595" s="836" t="s">
        <v>302</v>
      </c>
      <c r="B2595" s="869"/>
      <c r="C2595" s="1042" t="s">
        <v>26</v>
      </c>
      <c r="D2595" s="869"/>
      <c r="E2595" s="870"/>
      <c r="F2595" s="869"/>
      <c r="G2595" s="871"/>
      <c r="H2595" s="965">
        <f>SUM(H2593:H2594)</f>
        <v>0</v>
      </c>
      <c r="I2595" s="965">
        <f>SUM(I2593:I2594)</f>
        <v>1599000000</v>
      </c>
      <c r="J2595" s="965">
        <f>SUM(J2593:J2594)</f>
        <v>0</v>
      </c>
      <c r="K2595" s="965">
        <f>SUM(K2593:K2594)</f>
        <v>1599000000</v>
      </c>
      <c r="L2595" s="872"/>
      <c r="M2595" s="872">
        <v>1599000000</v>
      </c>
      <c r="N2595" s="872"/>
      <c r="O2595" s="884"/>
    </row>
    <row r="2596" spans="1:15" s="887" customFormat="1" x14ac:dyDescent="0.25">
      <c r="A2596" s="836"/>
      <c r="B2596" s="875"/>
      <c r="C2596" s="1043"/>
      <c r="D2596" s="875"/>
      <c r="E2596" s="877"/>
      <c r="F2596" s="875"/>
      <c r="G2596" s="878"/>
      <c r="H2596" s="894"/>
      <c r="I2596" s="894"/>
      <c r="J2596" s="894"/>
      <c r="K2596" s="894"/>
      <c r="L2596" s="879"/>
      <c r="M2596" s="879"/>
      <c r="N2596" s="879"/>
      <c r="O2596" s="880"/>
    </row>
    <row r="2597" spans="1:15" s="887" customFormat="1" x14ac:dyDescent="0.25">
      <c r="A2597" s="836"/>
      <c r="B2597" s="875"/>
      <c r="C2597" s="1043"/>
      <c r="D2597" s="875"/>
      <c r="E2597" s="877"/>
      <c r="F2597" s="875"/>
      <c r="G2597" s="878"/>
      <c r="H2597" s="894"/>
      <c r="I2597" s="894"/>
      <c r="J2597" s="894"/>
      <c r="K2597" s="894"/>
      <c r="L2597" s="879"/>
      <c r="M2597" s="879"/>
      <c r="N2597" s="879"/>
      <c r="O2597" s="880"/>
    </row>
    <row r="2598" spans="1:15" x14ac:dyDescent="0.25">
      <c r="B2598" s="1127" t="s">
        <v>1396</v>
      </c>
      <c r="C2598" s="1127"/>
      <c r="D2598" s="1127"/>
      <c r="E2598" s="1127"/>
      <c r="F2598" s="1127"/>
      <c r="G2598" s="1127"/>
      <c r="H2598" s="1127"/>
      <c r="I2598" s="1127"/>
      <c r="J2598" s="1127"/>
      <c r="K2598" s="1127"/>
      <c r="L2598" s="1127"/>
      <c r="M2598" s="1127"/>
      <c r="N2598" s="1127"/>
      <c r="O2598" s="1127"/>
    </row>
    <row r="2599" spans="1:15" x14ac:dyDescent="0.25">
      <c r="B2599" s="854" t="s">
        <v>1642</v>
      </c>
      <c r="C2599" s="1041"/>
      <c r="D2599" s="855"/>
      <c r="E2599" s="855"/>
      <c r="F2599" s="855"/>
      <c r="G2599" s="855"/>
      <c r="H2599" s="856"/>
      <c r="I2599" s="856"/>
      <c r="J2599" s="856"/>
      <c r="K2599" s="856"/>
      <c r="L2599" s="856"/>
      <c r="M2599" s="856"/>
      <c r="N2599" s="856"/>
      <c r="O2599" s="857"/>
    </row>
    <row r="2600" spans="1:15" s="800" customFormat="1" ht="45" x14ac:dyDescent="0.25">
      <c r="B2600" s="1122" t="s">
        <v>971</v>
      </c>
      <c r="C2600" s="1085" t="s">
        <v>939</v>
      </c>
      <c r="D2600" s="1085" t="s">
        <v>1025</v>
      </c>
      <c r="E2600" s="1124" t="s">
        <v>1026</v>
      </c>
      <c r="F2600" s="1085" t="s">
        <v>1027</v>
      </c>
      <c r="G2600" s="1120" t="s">
        <v>1028</v>
      </c>
      <c r="H2600" s="802" t="s">
        <v>1868</v>
      </c>
      <c r="I2600" s="802" t="s">
        <v>1839</v>
      </c>
      <c r="J2600" s="802" t="s">
        <v>1868</v>
      </c>
      <c r="K2600" s="1128" t="s">
        <v>1957</v>
      </c>
      <c r="L2600" s="1128" t="s">
        <v>1956</v>
      </c>
      <c r="M2600" s="802" t="s">
        <v>1905</v>
      </c>
      <c r="N2600" s="1128" t="s">
        <v>1825</v>
      </c>
      <c r="O2600" s="835" t="s">
        <v>1856</v>
      </c>
    </row>
    <row r="2601" spans="1:15" s="800" customFormat="1" x14ac:dyDescent="0.25">
      <c r="B2601" s="1123"/>
      <c r="C2601" s="1086"/>
      <c r="D2601" s="1086"/>
      <c r="E2601" s="1125"/>
      <c r="F2601" s="1086"/>
      <c r="G2601" s="1121"/>
      <c r="H2601" s="803"/>
      <c r="I2601" s="803" t="s">
        <v>940</v>
      </c>
      <c r="J2601" s="803"/>
      <c r="K2601" s="1129"/>
      <c r="L2601" s="1129"/>
      <c r="M2601" s="803" t="s">
        <v>940</v>
      </c>
      <c r="N2601" s="1129"/>
      <c r="O2601" s="804"/>
    </row>
    <row r="2602" spans="1:15" x14ac:dyDescent="0.25">
      <c r="A2602" s="836" t="s">
        <v>90</v>
      </c>
      <c r="B2602" s="806" t="s">
        <v>24</v>
      </c>
      <c r="C2602" s="966" t="s">
        <v>290</v>
      </c>
      <c r="D2602" s="807" t="s">
        <v>1</v>
      </c>
      <c r="E2602" s="945">
        <v>0</v>
      </c>
      <c r="F2602" s="806" t="s">
        <v>27</v>
      </c>
      <c r="G2602" s="809" t="s">
        <v>266</v>
      </c>
      <c r="H2602" s="981">
        <v>33842137</v>
      </c>
      <c r="I2602" s="981">
        <v>84430210</v>
      </c>
      <c r="J2602" s="981">
        <v>33842137</v>
      </c>
      <c r="K2602" s="1015">
        <f t="shared" ref="K2602:K2619" si="188">M2602-L2602</f>
        <v>84430210</v>
      </c>
      <c r="L2602" s="810"/>
      <c r="M2602" s="810">
        <v>84430210</v>
      </c>
      <c r="N2602" s="810"/>
      <c r="O2602" s="885"/>
    </row>
    <row r="2603" spans="1:15" x14ac:dyDescent="0.25">
      <c r="A2603" s="836" t="s">
        <v>90</v>
      </c>
      <c r="B2603" s="809" t="s">
        <v>25</v>
      </c>
      <c r="C2603" s="1039" t="s">
        <v>59</v>
      </c>
      <c r="D2603" s="814">
        <v>70961</v>
      </c>
      <c r="E2603" s="945">
        <v>0</v>
      </c>
      <c r="F2603" s="806" t="s">
        <v>27</v>
      </c>
      <c r="G2603" s="809" t="s">
        <v>266</v>
      </c>
      <c r="H2603" s="980"/>
      <c r="I2603" s="980">
        <v>900000</v>
      </c>
      <c r="J2603" s="980"/>
      <c r="K2603" s="900">
        <f t="shared" si="188"/>
        <v>650000</v>
      </c>
      <c r="L2603" s="815"/>
      <c r="M2603" s="815">
        <v>650000</v>
      </c>
      <c r="N2603" s="815"/>
      <c r="O2603" s="811"/>
    </row>
    <row r="2604" spans="1:15" x14ac:dyDescent="0.25">
      <c r="A2604" s="836" t="s">
        <v>90</v>
      </c>
      <c r="B2604" s="806" t="s">
        <v>67</v>
      </c>
      <c r="C2604" s="1039" t="s">
        <v>92</v>
      </c>
      <c r="D2604" s="814">
        <v>70961</v>
      </c>
      <c r="E2604" s="945">
        <v>0</v>
      </c>
      <c r="F2604" s="806" t="s">
        <v>27</v>
      </c>
      <c r="G2604" s="809" t="s">
        <v>266</v>
      </c>
      <c r="H2604" s="980"/>
      <c r="I2604" s="980">
        <v>300000</v>
      </c>
      <c r="J2604" s="980"/>
      <c r="K2604" s="900">
        <f t="shared" si="188"/>
        <v>300000</v>
      </c>
      <c r="L2604" s="815"/>
      <c r="M2604" s="815">
        <v>300000</v>
      </c>
      <c r="N2604" s="815"/>
      <c r="O2604" s="811"/>
    </row>
    <row r="2605" spans="1:15" x14ac:dyDescent="0.25">
      <c r="A2605" s="836" t="s">
        <v>90</v>
      </c>
      <c r="B2605" s="806" t="s">
        <v>95</v>
      </c>
      <c r="C2605" s="1039" t="s">
        <v>96</v>
      </c>
      <c r="D2605" s="814">
        <v>70961</v>
      </c>
      <c r="E2605" s="945">
        <v>0</v>
      </c>
      <c r="F2605" s="806" t="s">
        <v>27</v>
      </c>
      <c r="G2605" s="809" t="s">
        <v>266</v>
      </c>
      <c r="H2605" s="980"/>
      <c r="I2605" s="980">
        <v>60000</v>
      </c>
      <c r="J2605" s="980"/>
      <c r="K2605" s="900">
        <f t="shared" si="188"/>
        <v>60000</v>
      </c>
      <c r="L2605" s="815"/>
      <c r="M2605" s="815">
        <v>60000</v>
      </c>
      <c r="N2605" s="815"/>
      <c r="O2605" s="811"/>
    </row>
    <row r="2606" spans="1:15" x14ac:dyDescent="0.25">
      <c r="A2606" s="836" t="s">
        <v>90</v>
      </c>
      <c r="B2606" s="806" t="s">
        <v>3</v>
      </c>
      <c r="C2606" s="1039" t="s">
        <v>4</v>
      </c>
      <c r="D2606" s="814">
        <v>70961</v>
      </c>
      <c r="E2606" s="945">
        <v>0</v>
      </c>
      <c r="F2606" s="806" t="s">
        <v>27</v>
      </c>
      <c r="G2606" s="809" t="s">
        <v>266</v>
      </c>
      <c r="H2606" s="980"/>
      <c r="I2606" s="980">
        <v>250000</v>
      </c>
      <c r="J2606" s="980"/>
      <c r="K2606" s="900">
        <f t="shared" si="188"/>
        <v>250000</v>
      </c>
      <c r="L2606" s="815"/>
      <c r="M2606" s="815">
        <v>250000</v>
      </c>
      <c r="N2606" s="815"/>
      <c r="O2606" s="811"/>
    </row>
    <row r="2607" spans="1:15" x14ac:dyDescent="0.25">
      <c r="A2607" s="836" t="s">
        <v>90</v>
      </c>
      <c r="B2607" s="806" t="s">
        <v>85</v>
      </c>
      <c r="C2607" s="1039" t="s">
        <v>86</v>
      </c>
      <c r="D2607" s="814">
        <v>70961</v>
      </c>
      <c r="E2607" s="945">
        <v>0</v>
      </c>
      <c r="F2607" s="806" t="s">
        <v>27</v>
      </c>
      <c r="G2607" s="809" t="s">
        <v>266</v>
      </c>
      <c r="H2607" s="980"/>
      <c r="I2607" s="980">
        <v>170000</v>
      </c>
      <c r="J2607" s="980"/>
      <c r="K2607" s="900">
        <f t="shared" si="188"/>
        <v>170000</v>
      </c>
      <c r="L2607" s="815"/>
      <c r="M2607" s="815">
        <v>170000</v>
      </c>
      <c r="N2607" s="815"/>
      <c r="O2607" s="811"/>
    </row>
    <row r="2608" spans="1:15" x14ac:dyDescent="0.25">
      <c r="A2608" s="836" t="s">
        <v>90</v>
      </c>
      <c r="B2608" s="806" t="s">
        <v>97</v>
      </c>
      <c r="C2608" s="1039" t="s">
        <v>98</v>
      </c>
      <c r="D2608" s="814">
        <v>70961</v>
      </c>
      <c r="E2608" s="945">
        <v>0</v>
      </c>
      <c r="F2608" s="806" t="s">
        <v>27</v>
      </c>
      <c r="G2608" s="809" t="s">
        <v>266</v>
      </c>
      <c r="H2608" s="980"/>
      <c r="I2608" s="980">
        <v>200000</v>
      </c>
      <c r="J2608" s="980"/>
      <c r="K2608" s="900">
        <f t="shared" si="188"/>
        <v>200000</v>
      </c>
      <c r="L2608" s="815"/>
      <c r="M2608" s="815">
        <v>200000</v>
      </c>
      <c r="N2608" s="815"/>
      <c r="O2608" s="811"/>
    </row>
    <row r="2609" spans="1:15" x14ac:dyDescent="0.25">
      <c r="A2609" s="836" t="s">
        <v>90</v>
      </c>
      <c r="B2609" s="806" t="s">
        <v>71</v>
      </c>
      <c r="C2609" s="1039" t="s">
        <v>72</v>
      </c>
      <c r="D2609" s="814">
        <v>70961</v>
      </c>
      <c r="E2609" s="945">
        <v>0</v>
      </c>
      <c r="F2609" s="806" t="s">
        <v>27</v>
      </c>
      <c r="G2609" s="809" t="s">
        <v>266</v>
      </c>
      <c r="H2609" s="980"/>
      <c r="I2609" s="980">
        <v>2517000</v>
      </c>
      <c r="J2609" s="980"/>
      <c r="K2609" s="900">
        <f t="shared" si="188"/>
        <v>1517000</v>
      </c>
      <c r="L2609" s="815"/>
      <c r="M2609" s="815">
        <v>1517000</v>
      </c>
      <c r="N2609" s="815"/>
      <c r="O2609" s="811"/>
    </row>
    <row r="2610" spans="1:15" x14ac:dyDescent="0.25">
      <c r="A2610" s="836" t="s">
        <v>90</v>
      </c>
      <c r="B2610" s="806" t="s">
        <v>32</v>
      </c>
      <c r="C2610" s="1039" t="s">
        <v>33</v>
      </c>
      <c r="D2610" s="814">
        <v>70961</v>
      </c>
      <c r="E2610" s="945">
        <v>0</v>
      </c>
      <c r="F2610" s="806" t="s">
        <v>27</v>
      </c>
      <c r="G2610" s="809" t="s">
        <v>266</v>
      </c>
      <c r="H2610" s="980"/>
      <c r="I2610" s="980">
        <v>100000</v>
      </c>
      <c r="J2610" s="980"/>
      <c r="K2610" s="900">
        <f t="shared" si="188"/>
        <v>100000</v>
      </c>
      <c r="L2610" s="815"/>
      <c r="M2610" s="815">
        <v>100000</v>
      </c>
      <c r="N2610" s="815"/>
      <c r="O2610" s="811"/>
    </row>
    <row r="2611" spans="1:15" x14ac:dyDescent="0.25">
      <c r="A2611" s="836" t="s">
        <v>90</v>
      </c>
      <c r="B2611" s="806" t="s">
        <v>7</v>
      </c>
      <c r="C2611" s="1039" t="s">
        <v>8</v>
      </c>
      <c r="D2611" s="814">
        <v>70961</v>
      </c>
      <c r="E2611" s="945">
        <v>0</v>
      </c>
      <c r="F2611" s="806" t="s">
        <v>27</v>
      </c>
      <c r="G2611" s="809" t="s">
        <v>266</v>
      </c>
      <c r="H2611" s="980"/>
      <c r="I2611" s="980">
        <v>484000</v>
      </c>
      <c r="J2611" s="980"/>
      <c r="K2611" s="900">
        <f t="shared" si="188"/>
        <v>484000</v>
      </c>
      <c r="L2611" s="815"/>
      <c r="M2611" s="815">
        <v>484000</v>
      </c>
      <c r="N2611" s="815"/>
      <c r="O2611" s="811"/>
    </row>
    <row r="2612" spans="1:15" x14ac:dyDescent="0.25">
      <c r="A2612" s="836" t="s">
        <v>90</v>
      </c>
      <c r="B2612" s="806" t="s">
        <v>9</v>
      </c>
      <c r="C2612" s="1039" t="s">
        <v>10</v>
      </c>
      <c r="D2612" s="814">
        <v>70961</v>
      </c>
      <c r="E2612" s="945">
        <v>0</v>
      </c>
      <c r="F2612" s="806" t="s">
        <v>27</v>
      </c>
      <c r="G2612" s="809" t="s">
        <v>266</v>
      </c>
      <c r="H2612" s="980"/>
      <c r="I2612" s="980">
        <v>350000</v>
      </c>
      <c r="J2612" s="980"/>
      <c r="K2612" s="900">
        <f t="shared" si="188"/>
        <v>350000</v>
      </c>
      <c r="L2612" s="815"/>
      <c r="M2612" s="815">
        <v>350000</v>
      </c>
      <c r="N2612" s="815"/>
      <c r="O2612" s="811"/>
    </row>
    <row r="2613" spans="1:15" x14ac:dyDescent="0.25">
      <c r="A2613" s="836" t="s">
        <v>90</v>
      </c>
      <c r="B2613" s="806" t="s">
        <v>13</v>
      </c>
      <c r="C2613" s="1039" t="s">
        <v>14</v>
      </c>
      <c r="D2613" s="814">
        <v>70961</v>
      </c>
      <c r="E2613" s="945">
        <v>0</v>
      </c>
      <c r="F2613" s="806" t="s">
        <v>27</v>
      </c>
      <c r="G2613" s="809" t="s">
        <v>266</v>
      </c>
      <c r="H2613" s="980"/>
      <c r="I2613" s="980">
        <v>500000</v>
      </c>
      <c r="J2613" s="980"/>
      <c r="K2613" s="900">
        <f t="shared" si="188"/>
        <v>500000</v>
      </c>
      <c r="L2613" s="815"/>
      <c r="M2613" s="815">
        <v>500000</v>
      </c>
      <c r="N2613" s="815"/>
      <c r="O2613" s="811"/>
    </row>
    <row r="2614" spans="1:15" x14ac:dyDescent="0.25">
      <c r="A2614" s="836" t="s">
        <v>90</v>
      </c>
      <c r="B2614" s="806" t="s">
        <v>15</v>
      </c>
      <c r="C2614" s="1039" t="s">
        <v>436</v>
      </c>
      <c r="D2614" s="814">
        <v>70961</v>
      </c>
      <c r="E2614" s="945">
        <v>0</v>
      </c>
      <c r="F2614" s="806" t="s">
        <v>27</v>
      </c>
      <c r="G2614" s="809" t="s">
        <v>266</v>
      </c>
      <c r="H2614" s="980"/>
      <c r="I2614" s="980">
        <v>450000</v>
      </c>
      <c r="J2614" s="980"/>
      <c r="K2614" s="900">
        <f t="shared" si="188"/>
        <v>450000</v>
      </c>
      <c r="L2614" s="815"/>
      <c r="M2614" s="815">
        <v>450000</v>
      </c>
      <c r="N2614" s="815"/>
      <c r="O2614" s="811"/>
    </row>
    <row r="2615" spans="1:15" x14ac:dyDescent="0.25">
      <c r="A2615" s="836" t="s">
        <v>90</v>
      </c>
      <c r="B2615" s="806" t="s">
        <v>19</v>
      </c>
      <c r="C2615" s="1039" t="s">
        <v>20</v>
      </c>
      <c r="D2615" s="814">
        <v>70961</v>
      </c>
      <c r="E2615" s="945">
        <v>0</v>
      </c>
      <c r="F2615" s="806" t="s">
        <v>27</v>
      </c>
      <c r="G2615" s="809" t="s">
        <v>266</v>
      </c>
      <c r="H2615" s="980"/>
      <c r="I2615" s="980">
        <v>55000</v>
      </c>
      <c r="J2615" s="980"/>
      <c r="K2615" s="900">
        <f t="shared" si="188"/>
        <v>55000</v>
      </c>
      <c r="L2615" s="815"/>
      <c r="M2615" s="815">
        <v>55000</v>
      </c>
      <c r="N2615" s="815"/>
      <c r="O2615" s="811"/>
    </row>
    <row r="2616" spans="1:15" x14ac:dyDescent="0.25">
      <c r="A2616" s="836" t="s">
        <v>90</v>
      </c>
      <c r="B2616" s="806" t="s">
        <v>22</v>
      </c>
      <c r="C2616" s="1039" t="s">
        <v>23</v>
      </c>
      <c r="D2616" s="814">
        <v>70961</v>
      </c>
      <c r="E2616" s="945">
        <v>0</v>
      </c>
      <c r="F2616" s="806" t="s">
        <v>27</v>
      </c>
      <c r="G2616" s="809" t="s">
        <v>266</v>
      </c>
      <c r="H2616" s="980"/>
      <c r="I2616" s="980">
        <v>150000</v>
      </c>
      <c r="J2616" s="980"/>
      <c r="K2616" s="900">
        <f t="shared" si="188"/>
        <v>150000</v>
      </c>
      <c r="L2616" s="815"/>
      <c r="M2616" s="815">
        <v>150000</v>
      </c>
      <c r="N2616" s="815"/>
      <c r="O2616" s="811"/>
    </row>
    <row r="2617" spans="1:15" x14ac:dyDescent="0.25">
      <c r="A2617" s="836" t="s">
        <v>90</v>
      </c>
      <c r="B2617" s="806" t="s">
        <v>37</v>
      </c>
      <c r="C2617" s="1039" t="s">
        <v>38</v>
      </c>
      <c r="D2617" s="814">
        <v>70961</v>
      </c>
      <c r="E2617" s="945">
        <v>0</v>
      </c>
      <c r="F2617" s="806" t="s">
        <v>27</v>
      </c>
      <c r="G2617" s="809" t="s">
        <v>266</v>
      </c>
      <c r="H2617" s="980"/>
      <c r="I2617" s="980">
        <v>241000</v>
      </c>
      <c r="J2617" s="980"/>
      <c r="K2617" s="900">
        <f t="shared" si="188"/>
        <v>241000</v>
      </c>
      <c r="L2617" s="815"/>
      <c r="M2617" s="815">
        <v>241000</v>
      </c>
      <c r="N2617" s="815"/>
      <c r="O2617" s="811"/>
    </row>
    <row r="2618" spans="1:15" x14ac:dyDescent="0.25">
      <c r="A2618" s="836" t="s">
        <v>90</v>
      </c>
      <c r="B2618" s="806" t="s">
        <v>93</v>
      </c>
      <c r="C2618" s="1039" t="s">
        <v>94</v>
      </c>
      <c r="D2618" s="814">
        <v>70961</v>
      </c>
      <c r="E2618" s="945">
        <v>0</v>
      </c>
      <c r="F2618" s="806" t="s">
        <v>27</v>
      </c>
      <c r="G2618" s="809" t="s">
        <v>266</v>
      </c>
      <c r="H2618" s="980"/>
      <c r="I2618" s="980">
        <v>23000</v>
      </c>
      <c r="J2618" s="980"/>
      <c r="K2618" s="900">
        <f t="shared" si="188"/>
        <v>23000</v>
      </c>
      <c r="L2618" s="815"/>
      <c r="M2618" s="815">
        <v>23000</v>
      </c>
      <c r="N2618" s="815"/>
      <c r="O2618" s="811"/>
    </row>
    <row r="2619" spans="1:15" x14ac:dyDescent="0.25">
      <c r="A2619" s="836" t="s">
        <v>90</v>
      </c>
      <c r="B2619" s="806" t="s">
        <v>99</v>
      </c>
      <c r="C2619" s="1039" t="s">
        <v>100</v>
      </c>
      <c r="D2619" s="814">
        <v>70961</v>
      </c>
      <c r="E2619" s="945">
        <v>0</v>
      </c>
      <c r="F2619" s="806" t="s">
        <v>27</v>
      </c>
      <c r="G2619" s="809" t="s">
        <v>266</v>
      </c>
      <c r="H2619" s="980"/>
      <c r="I2619" s="980">
        <v>150000</v>
      </c>
      <c r="J2619" s="980"/>
      <c r="K2619" s="900">
        <f t="shared" si="188"/>
        <v>150000</v>
      </c>
      <c r="L2619" s="815"/>
      <c r="M2619" s="815">
        <v>150000</v>
      </c>
      <c r="N2619" s="815"/>
      <c r="O2619" s="811"/>
    </row>
    <row r="2620" spans="1:15" x14ac:dyDescent="0.25">
      <c r="A2620" s="836" t="s">
        <v>90</v>
      </c>
      <c r="B2620" s="838"/>
      <c r="C2620" s="968" t="s">
        <v>312</v>
      </c>
      <c r="D2620" s="839"/>
      <c r="E2620" s="840"/>
      <c r="F2620" s="838"/>
      <c r="G2620" s="895"/>
      <c r="H2620" s="969">
        <v>875000</v>
      </c>
      <c r="I2620" s="969">
        <f>SUM(I2603:I2619)</f>
        <v>6900000</v>
      </c>
      <c r="J2620" s="969">
        <v>875000</v>
      </c>
      <c r="K2620" s="969">
        <f>SUM(K2603:K2619)</f>
        <v>5650000</v>
      </c>
      <c r="L2620" s="821"/>
      <c r="M2620" s="821">
        <f>SUM(M2603:M2619)</f>
        <v>5650000</v>
      </c>
      <c r="N2620" s="821"/>
      <c r="O2620" s="822"/>
    </row>
    <row r="2621" spans="1:15" x14ac:dyDescent="0.25">
      <c r="B2621" s="823"/>
      <c r="C2621" s="970"/>
      <c r="D2621" s="824"/>
      <c r="E2621" s="825"/>
      <c r="F2621" s="823"/>
      <c r="G2621" s="896"/>
      <c r="H2621" s="901"/>
      <c r="I2621" s="901"/>
      <c r="J2621" s="901"/>
      <c r="K2621" s="901"/>
      <c r="L2621" s="826"/>
      <c r="M2621" s="826"/>
      <c r="N2621" s="826"/>
      <c r="O2621" s="827"/>
    </row>
    <row r="2622" spans="1:15" x14ac:dyDescent="0.25">
      <c r="B2622" s="823"/>
      <c r="C2622" s="970"/>
      <c r="D2622" s="824"/>
      <c r="E2622" s="825"/>
      <c r="F2622" s="823"/>
      <c r="G2622" s="896"/>
      <c r="H2622" s="901"/>
      <c r="I2622" s="901"/>
      <c r="J2622" s="901"/>
      <c r="K2622" s="901"/>
      <c r="L2622" s="826"/>
      <c r="M2622" s="826"/>
      <c r="N2622" s="826"/>
      <c r="O2622" s="827"/>
    </row>
    <row r="2623" spans="1:15" x14ac:dyDescent="0.25">
      <c r="B2623" s="1127" t="s">
        <v>1397</v>
      </c>
      <c r="C2623" s="1127"/>
      <c r="D2623" s="1127"/>
      <c r="E2623" s="1127"/>
      <c r="F2623" s="1127"/>
      <c r="G2623" s="1127"/>
      <c r="H2623" s="1127"/>
      <c r="I2623" s="1127"/>
      <c r="J2623" s="1127"/>
      <c r="K2623" s="1127"/>
      <c r="L2623" s="1127"/>
      <c r="M2623" s="1127"/>
      <c r="N2623" s="1127"/>
      <c r="O2623" s="1127"/>
    </row>
    <row r="2624" spans="1:15" x14ac:dyDescent="0.25">
      <c r="B2624" s="854" t="s">
        <v>1642</v>
      </c>
      <c r="C2624" s="1041"/>
      <c r="D2624" s="855"/>
      <c r="E2624" s="855"/>
      <c r="F2624" s="855"/>
      <c r="G2624" s="855"/>
      <c r="H2624" s="856"/>
      <c r="I2624" s="856"/>
      <c r="J2624" s="856"/>
      <c r="K2624" s="856"/>
      <c r="L2624" s="856"/>
      <c r="M2624" s="856"/>
      <c r="N2624" s="856"/>
      <c r="O2624" s="857"/>
    </row>
    <row r="2625" spans="1:15" s="800" customFormat="1" ht="45" x14ac:dyDescent="0.25">
      <c r="B2625" s="1122" t="s">
        <v>971</v>
      </c>
      <c r="C2625" s="1085" t="s">
        <v>939</v>
      </c>
      <c r="D2625" s="1085" t="s">
        <v>1025</v>
      </c>
      <c r="E2625" s="1124" t="s">
        <v>1026</v>
      </c>
      <c r="F2625" s="1085" t="s">
        <v>1027</v>
      </c>
      <c r="G2625" s="1120" t="s">
        <v>1028</v>
      </c>
      <c r="H2625" s="801" t="s">
        <v>1868</v>
      </c>
      <c r="I2625" s="802" t="s">
        <v>1839</v>
      </c>
      <c r="J2625" s="801" t="s">
        <v>1868</v>
      </c>
      <c r="K2625" s="1128" t="s">
        <v>1957</v>
      </c>
      <c r="L2625" s="1128" t="s">
        <v>1956</v>
      </c>
      <c r="M2625" s="802" t="s">
        <v>1905</v>
      </c>
      <c r="N2625" s="1128" t="s">
        <v>1825</v>
      </c>
      <c r="O2625" s="835" t="s">
        <v>1856</v>
      </c>
    </row>
    <row r="2626" spans="1:15" s="800" customFormat="1" x14ac:dyDescent="0.25">
      <c r="B2626" s="1123"/>
      <c r="C2626" s="1086"/>
      <c r="D2626" s="1086"/>
      <c r="E2626" s="1125"/>
      <c r="F2626" s="1086"/>
      <c r="G2626" s="1121"/>
      <c r="H2626" s="803"/>
      <c r="I2626" s="803" t="s">
        <v>940</v>
      </c>
      <c r="J2626" s="803"/>
      <c r="K2626" s="1129"/>
      <c r="L2626" s="1129"/>
      <c r="M2626" s="803" t="s">
        <v>940</v>
      </c>
      <c r="N2626" s="1129"/>
      <c r="O2626" s="804"/>
    </row>
    <row r="2627" spans="1:15" s="887" customFormat="1" x14ac:dyDescent="0.25">
      <c r="A2627" s="836" t="s">
        <v>90</v>
      </c>
      <c r="B2627" s="865" t="s">
        <v>239</v>
      </c>
      <c r="C2627" s="967" t="s">
        <v>485</v>
      </c>
      <c r="D2627" s="863">
        <v>70961</v>
      </c>
      <c r="E2627" s="883">
        <v>0</v>
      </c>
      <c r="F2627" s="863" t="s">
        <v>27</v>
      </c>
      <c r="G2627" s="866" t="s">
        <v>235</v>
      </c>
      <c r="H2627" s="900">
        <v>0</v>
      </c>
      <c r="I2627" s="900">
        <v>4450000</v>
      </c>
      <c r="J2627" s="900">
        <v>0</v>
      </c>
      <c r="K2627" s="900">
        <f t="shared" ref="K2627:K2630" si="189">M2627-L2627</f>
        <v>4450000</v>
      </c>
      <c r="L2627" s="867"/>
      <c r="M2627" s="867">
        <v>4450000</v>
      </c>
      <c r="N2627" s="867"/>
      <c r="O2627" s="868"/>
    </row>
    <row r="2628" spans="1:15" s="887" customFormat="1" x14ac:dyDescent="0.25">
      <c r="A2628" s="836" t="s">
        <v>90</v>
      </c>
      <c r="B2628" s="865" t="s">
        <v>483</v>
      </c>
      <c r="C2628" s="967" t="s">
        <v>1067</v>
      </c>
      <c r="D2628" s="863">
        <v>70961</v>
      </c>
      <c r="E2628" s="883">
        <v>0</v>
      </c>
      <c r="F2628" s="863" t="s">
        <v>27</v>
      </c>
      <c r="G2628" s="866" t="s">
        <v>235</v>
      </c>
      <c r="H2628" s="900">
        <v>0</v>
      </c>
      <c r="I2628" s="900">
        <v>22850000</v>
      </c>
      <c r="J2628" s="900">
        <v>0</v>
      </c>
      <c r="K2628" s="900">
        <f t="shared" si="189"/>
        <v>12850000</v>
      </c>
      <c r="L2628" s="867"/>
      <c r="M2628" s="867">
        <v>12850000</v>
      </c>
      <c r="N2628" s="867"/>
      <c r="O2628" s="868"/>
    </row>
    <row r="2629" spans="1:15" s="887" customFormat="1" x14ac:dyDescent="0.25">
      <c r="A2629" s="836" t="s">
        <v>90</v>
      </c>
      <c r="B2629" s="865" t="s">
        <v>207</v>
      </c>
      <c r="C2629" s="967" t="s">
        <v>220</v>
      </c>
      <c r="D2629" s="863">
        <v>70961</v>
      </c>
      <c r="E2629" s="883">
        <v>0</v>
      </c>
      <c r="F2629" s="863" t="s">
        <v>27</v>
      </c>
      <c r="G2629" s="866" t="s">
        <v>235</v>
      </c>
      <c r="H2629" s="900">
        <v>0</v>
      </c>
      <c r="I2629" s="900">
        <v>20000000</v>
      </c>
      <c r="J2629" s="900">
        <v>0</v>
      </c>
      <c r="K2629" s="900">
        <f t="shared" si="189"/>
        <v>0</v>
      </c>
      <c r="L2629" s="867"/>
      <c r="M2629" s="867">
        <v>0</v>
      </c>
      <c r="N2629" s="867"/>
      <c r="O2629" s="868"/>
    </row>
    <row r="2630" spans="1:15" s="887" customFormat="1" x14ac:dyDescent="0.25">
      <c r="A2630" s="836" t="s">
        <v>90</v>
      </c>
      <c r="B2630" s="865" t="s">
        <v>484</v>
      </c>
      <c r="C2630" s="967" t="s">
        <v>726</v>
      </c>
      <c r="D2630" s="863">
        <v>70961</v>
      </c>
      <c r="E2630" s="883">
        <v>0</v>
      </c>
      <c r="F2630" s="863" t="s">
        <v>27</v>
      </c>
      <c r="G2630" s="866" t="s">
        <v>235</v>
      </c>
      <c r="H2630" s="900">
        <v>0</v>
      </c>
      <c r="I2630" s="900">
        <v>2700000</v>
      </c>
      <c r="J2630" s="900">
        <v>0</v>
      </c>
      <c r="K2630" s="900">
        <f t="shared" si="189"/>
        <v>2700000</v>
      </c>
      <c r="L2630" s="867"/>
      <c r="M2630" s="867">
        <v>2700000</v>
      </c>
      <c r="N2630" s="867"/>
      <c r="O2630" s="868"/>
    </row>
    <row r="2631" spans="1:15" s="887" customFormat="1" x14ac:dyDescent="0.25">
      <c r="A2631" s="836" t="s">
        <v>90</v>
      </c>
      <c r="B2631" s="869"/>
      <c r="C2631" s="1042" t="s">
        <v>26</v>
      </c>
      <c r="D2631" s="869"/>
      <c r="E2631" s="870"/>
      <c r="F2631" s="869"/>
      <c r="G2631" s="871"/>
      <c r="H2631" s="965">
        <f>SUM(H2627:H2630)</f>
        <v>0</v>
      </c>
      <c r="I2631" s="965">
        <f>SUM(I2627:I2630)</f>
        <v>50000000</v>
      </c>
      <c r="J2631" s="965">
        <f>SUM(J2627:J2630)</f>
        <v>0</v>
      </c>
      <c r="K2631" s="965">
        <f>SUM(K2627:K2630)</f>
        <v>20000000</v>
      </c>
      <c r="L2631" s="872"/>
      <c r="M2631" s="872">
        <f>SUM(M2627:M2630)</f>
        <v>20000000</v>
      </c>
      <c r="N2631" s="872"/>
      <c r="O2631" s="884"/>
    </row>
    <row r="2632" spans="1:15" s="887" customFormat="1" x14ac:dyDescent="0.25">
      <c r="A2632" s="836"/>
      <c r="B2632" s="875"/>
      <c r="C2632" s="1043"/>
      <c r="D2632" s="875"/>
      <c r="E2632" s="877"/>
      <c r="F2632" s="875"/>
      <c r="G2632" s="878"/>
      <c r="H2632" s="894"/>
      <c r="I2632" s="894"/>
      <c r="J2632" s="894"/>
      <c r="K2632" s="894"/>
      <c r="L2632" s="879"/>
      <c r="M2632" s="879"/>
      <c r="N2632" s="879"/>
      <c r="O2632" s="880"/>
    </row>
    <row r="2633" spans="1:15" s="887" customFormat="1" x14ac:dyDescent="0.25">
      <c r="A2633" s="836"/>
      <c r="B2633" s="875"/>
      <c r="C2633" s="1043"/>
      <c r="D2633" s="875"/>
      <c r="E2633" s="877"/>
      <c r="F2633" s="875"/>
      <c r="G2633" s="878"/>
      <c r="H2633" s="894"/>
      <c r="I2633" s="894"/>
      <c r="J2633" s="894"/>
      <c r="K2633" s="894"/>
      <c r="L2633" s="879"/>
      <c r="M2633" s="879"/>
      <c r="N2633" s="879"/>
      <c r="O2633" s="880"/>
    </row>
    <row r="2634" spans="1:15" x14ac:dyDescent="0.25">
      <c r="B2634" s="1127" t="s">
        <v>1396</v>
      </c>
      <c r="C2634" s="1127"/>
      <c r="D2634" s="1127"/>
      <c r="E2634" s="1127"/>
      <c r="F2634" s="1127"/>
      <c r="G2634" s="1127"/>
      <c r="H2634" s="1127"/>
      <c r="I2634" s="1127"/>
      <c r="J2634" s="1127"/>
      <c r="K2634" s="1127"/>
      <c r="L2634" s="1127"/>
      <c r="M2634" s="1127"/>
      <c r="N2634" s="1127"/>
      <c r="O2634" s="1127"/>
    </row>
    <row r="2635" spans="1:15" x14ac:dyDescent="0.25">
      <c r="B2635" s="854" t="s">
        <v>1643</v>
      </c>
      <c r="C2635" s="1041"/>
      <c r="D2635" s="855"/>
      <c r="E2635" s="855"/>
      <c r="F2635" s="855"/>
      <c r="G2635" s="855"/>
      <c r="H2635" s="856"/>
      <c r="I2635" s="856"/>
      <c r="J2635" s="856"/>
      <c r="K2635" s="856"/>
      <c r="L2635" s="856"/>
      <c r="M2635" s="856"/>
      <c r="N2635" s="856"/>
      <c r="O2635" s="857"/>
    </row>
    <row r="2636" spans="1:15" s="800" customFormat="1" ht="45" x14ac:dyDescent="0.25">
      <c r="B2636" s="1122" t="s">
        <v>971</v>
      </c>
      <c r="C2636" s="1085" t="s">
        <v>939</v>
      </c>
      <c r="D2636" s="1085" t="s">
        <v>1025</v>
      </c>
      <c r="E2636" s="1124" t="s">
        <v>1026</v>
      </c>
      <c r="F2636" s="1085" t="s">
        <v>1027</v>
      </c>
      <c r="G2636" s="1120" t="s">
        <v>1028</v>
      </c>
      <c r="H2636" s="801" t="s">
        <v>1868</v>
      </c>
      <c r="I2636" s="802" t="s">
        <v>1839</v>
      </c>
      <c r="J2636" s="801" t="s">
        <v>1868</v>
      </c>
      <c r="K2636" s="1128" t="s">
        <v>1957</v>
      </c>
      <c r="L2636" s="1128" t="s">
        <v>1956</v>
      </c>
      <c r="M2636" s="802" t="s">
        <v>1905</v>
      </c>
      <c r="N2636" s="1128" t="s">
        <v>1825</v>
      </c>
      <c r="O2636" s="835" t="s">
        <v>1856</v>
      </c>
    </row>
    <row r="2637" spans="1:15" s="800" customFormat="1" x14ac:dyDescent="0.25">
      <c r="B2637" s="1123"/>
      <c r="C2637" s="1086"/>
      <c r="D2637" s="1086"/>
      <c r="E2637" s="1125"/>
      <c r="F2637" s="1086"/>
      <c r="G2637" s="1121"/>
      <c r="H2637" s="803"/>
      <c r="I2637" s="803" t="s">
        <v>940</v>
      </c>
      <c r="J2637" s="803"/>
      <c r="K2637" s="1129"/>
      <c r="L2637" s="1129"/>
      <c r="M2637" s="803" t="s">
        <v>940</v>
      </c>
      <c r="N2637" s="1129"/>
      <c r="O2637" s="804"/>
    </row>
    <row r="2638" spans="1:15" x14ac:dyDescent="0.25">
      <c r="A2638" s="836" t="s">
        <v>78</v>
      </c>
      <c r="B2638" s="806" t="s">
        <v>24</v>
      </c>
      <c r="C2638" s="966" t="s">
        <v>290</v>
      </c>
      <c r="D2638" s="807" t="s">
        <v>1</v>
      </c>
      <c r="E2638" s="945">
        <v>0</v>
      </c>
      <c r="F2638" s="806">
        <v>23510200</v>
      </c>
      <c r="G2638" s="809" t="s">
        <v>266</v>
      </c>
      <c r="H2638" s="981">
        <v>122294110</v>
      </c>
      <c r="I2638" s="981">
        <v>296307470</v>
      </c>
      <c r="J2638" s="981">
        <v>122294110</v>
      </c>
      <c r="K2638" s="1015">
        <f t="shared" ref="K2638:K2651" si="190">M2638-L2638</f>
        <v>296307470</v>
      </c>
      <c r="L2638" s="810"/>
      <c r="M2638" s="810">
        <v>296307470</v>
      </c>
      <c r="N2638" s="810"/>
      <c r="O2638" s="885"/>
    </row>
    <row r="2639" spans="1:15" x14ac:dyDescent="0.25">
      <c r="A2639" s="836" t="s">
        <v>78</v>
      </c>
      <c r="B2639" s="809" t="s">
        <v>25</v>
      </c>
      <c r="C2639" s="1039" t="s">
        <v>59</v>
      </c>
      <c r="D2639" s="814">
        <v>70961</v>
      </c>
      <c r="E2639" s="945">
        <v>20000030000</v>
      </c>
      <c r="F2639" s="806">
        <v>23510200</v>
      </c>
      <c r="G2639" s="809" t="s">
        <v>266</v>
      </c>
      <c r="H2639" s="980"/>
      <c r="I2639" s="980">
        <v>150000</v>
      </c>
      <c r="J2639" s="980"/>
      <c r="K2639" s="900">
        <f t="shared" si="190"/>
        <v>150000</v>
      </c>
      <c r="L2639" s="815"/>
      <c r="M2639" s="815">
        <v>150000</v>
      </c>
      <c r="N2639" s="815"/>
      <c r="O2639" s="811"/>
    </row>
    <row r="2640" spans="1:15" x14ac:dyDescent="0.25">
      <c r="A2640" s="836" t="s">
        <v>78</v>
      </c>
      <c r="B2640" s="806" t="s">
        <v>2</v>
      </c>
      <c r="C2640" s="1039" t="s">
        <v>60</v>
      </c>
      <c r="D2640" s="814">
        <v>70961</v>
      </c>
      <c r="E2640" s="945">
        <v>20000030000</v>
      </c>
      <c r="F2640" s="806">
        <v>23510200</v>
      </c>
      <c r="G2640" s="809" t="s">
        <v>266</v>
      </c>
      <c r="H2640" s="980"/>
      <c r="I2640" s="980">
        <v>150000</v>
      </c>
      <c r="J2640" s="980"/>
      <c r="K2640" s="900">
        <f t="shared" si="190"/>
        <v>150000</v>
      </c>
      <c r="L2640" s="815"/>
      <c r="M2640" s="815">
        <v>150000</v>
      </c>
      <c r="N2640" s="815"/>
      <c r="O2640" s="811"/>
    </row>
    <row r="2641" spans="1:15" s="816" customFormat="1" x14ac:dyDescent="0.25">
      <c r="A2641" s="836" t="s">
        <v>78</v>
      </c>
      <c r="B2641" s="806" t="s">
        <v>3</v>
      </c>
      <c r="C2641" s="1039" t="s">
        <v>4</v>
      </c>
      <c r="D2641" s="814">
        <v>70961</v>
      </c>
      <c r="E2641" s="945">
        <v>20000030000</v>
      </c>
      <c r="F2641" s="806">
        <v>23510200</v>
      </c>
      <c r="G2641" s="809" t="s">
        <v>266</v>
      </c>
      <c r="H2641" s="980"/>
      <c r="I2641" s="980">
        <v>1550000</v>
      </c>
      <c r="J2641" s="980"/>
      <c r="K2641" s="900">
        <f t="shared" si="190"/>
        <v>1550000</v>
      </c>
      <c r="L2641" s="815"/>
      <c r="M2641" s="815">
        <v>1550000</v>
      </c>
      <c r="N2641" s="815"/>
      <c r="O2641" s="811"/>
    </row>
    <row r="2642" spans="1:15" x14ac:dyDescent="0.25">
      <c r="A2642" s="836" t="s">
        <v>78</v>
      </c>
      <c r="B2642" s="806" t="s">
        <v>71</v>
      </c>
      <c r="C2642" s="1039" t="s">
        <v>72</v>
      </c>
      <c r="D2642" s="814">
        <v>70961</v>
      </c>
      <c r="E2642" s="945">
        <v>20000030000</v>
      </c>
      <c r="F2642" s="806">
        <v>23510200</v>
      </c>
      <c r="G2642" s="809" t="s">
        <v>266</v>
      </c>
      <c r="H2642" s="980"/>
      <c r="I2642" s="980">
        <v>1210000</v>
      </c>
      <c r="J2642" s="980"/>
      <c r="K2642" s="900">
        <f t="shared" si="190"/>
        <v>1210000</v>
      </c>
      <c r="L2642" s="815"/>
      <c r="M2642" s="815">
        <v>1210000</v>
      </c>
      <c r="N2642" s="815"/>
      <c r="O2642" s="811"/>
    </row>
    <row r="2643" spans="1:15" x14ac:dyDescent="0.25">
      <c r="A2643" s="836" t="s">
        <v>78</v>
      </c>
      <c r="B2643" s="806" t="s">
        <v>34</v>
      </c>
      <c r="C2643" s="1039" t="s">
        <v>761</v>
      </c>
      <c r="D2643" s="814">
        <v>70961</v>
      </c>
      <c r="E2643" s="945">
        <v>20000030000</v>
      </c>
      <c r="F2643" s="806">
        <v>23510200</v>
      </c>
      <c r="G2643" s="809" t="s">
        <v>266</v>
      </c>
      <c r="H2643" s="980"/>
      <c r="I2643" s="980">
        <v>150000</v>
      </c>
      <c r="J2643" s="980"/>
      <c r="K2643" s="900">
        <f t="shared" si="190"/>
        <v>150000</v>
      </c>
      <c r="L2643" s="815"/>
      <c r="M2643" s="815">
        <v>150000</v>
      </c>
      <c r="N2643" s="815"/>
      <c r="O2643" s="811"/>
    </row>
    <row r="2644" spans="1:15" s="816" customFormat="1" x14ac:dyDescent="0.25">
      <c r="A2644" s="836" t="s">
        <v>78</v>
      </c>
      <c r="B2644" s="806" t="s">
        <v>9</v>
      </c>
      <c r="C2644" s="1039" t="s">
        <v>10</v>
      </c>
      <c r="D2644" s="814">
        <v>70961</v>
      </c>
      <c r="E2644" s="945">
        <v>20000030000</v>
      </c>
      <c r="F2644" s="806">
        <v>23510200</v>
      </c>
      <c r="G2644" s="809" t="s">
        <v>266</v>
      </c>
      <c r="H2644" s="980"/>
      <c r="I2644" s="980">
        <v>3000000</v>
      </c>
      <c r="J2644" s="980"/>
      <c r="K2644" s="900">
        <f t="shared" si="190"/>
        <v>3000000</v>
      </c>
      <c r="L2644" s="815"/>
      <c r="M2644" s="815">
        <v>3000000</v>
      </c>
      <c r="N2644" s="815"/>
      <c r="O2644" s="811"/>
    </row>
    <row r="2645" spans="1:15" x14ac:dyDescent="0.25">
      <c r="A2645" s="836" t="s">
        <v>78</v>
      </c>
      <c r="B2645" s="806" t="s">
        <v>11</v>
      </c>
      <c r="C2645" s="1039" t="s">
        <v>12</v>
      </c>
      <c r="D2645" s="814">
        <v>70961</v>
      </c>
      <c r="E2645" s="945">
        <v>20000030000</v>
      </c>
      <c r="F2645" s="806">
        <v>23510200</v>
      </c>
      <c r="G2645" s="809" t="s">
        <v>266</v>
      </c>
      <c r="H2645" s="980"/>
      <c r="I2645" s="980">
        <v>2000000</v>
      </c>
      <c r="J2645" s="980"/>
      <c r="K2645" s="900">
        <f t="shared" si="190"/>
        <v>2000000</v>
      </c>
      <c r="L2645" s="815"/>
      <c r="M2645" s="815">
        <v>2000000</v>
      </c>
      <c r="N2645" s="815"/>
      <c r="O2645" s="811"/>
    </row>
    <row r="2646" spans="1:15" x14ac:dyDescent="0.25">
      <c r="A2646" s="836" t="s">
        <v>78</v>
      </c>
      <c r="B2646" s="806" t="s">
        <v>79</v>
      </c>
      <c r="C2646" s="1039" t="s">
        <v>80</v>
      </c>
      <c r="D2646" s="814">
        <v>70961</v>
      </c>
      <c r="E2646" s="945">
        <v>20000030000</v>
      </c>
      <c r="F2646" s="806">
        <v>23510200</v>
      </c>
      <c r="G2646" s="809" t="s">
        <v>266</v>
      </c>
      <c r="H2646" s="980"/>
      <c r="I2646" s="980">
        <v>3000000</v>
      </c>
      <c r="J2646" s="980"/>
      <c r="K2646" s="900">
        <f t="shared" si="190"/>
        <v>2000000</v>
      </c>
      <c r="L2646" s="815"/>
      <c r="M2646" s="815">
        <v>2000000</v>
      </c>
      <c r="N2646" s="815"/>
      <c r="O2646" s="811"/>
    </row>
    <row r="2647" spans="1:15" x14ac:dyDescent="0.25">
      <c r="A2647" s="836" t="s">
        <v>78</v>
      </c>
      <c r="B2647" s="806" t="s">
        <v>15</v>
      </c>
      <c r="C2647" s="1039" t="s">
        <v>436</v>
      </c>
      <c r="D2647" s="814">
        <v>70961</v>
      </c>
      <c r="E2647" s="945">
        <v>20000030000</v>
      </c>
      <c r="F2647" s="806">
        <v>23510200</v>
      </c>
      <c r="G2647" s="809" t="s">
        <v>266</v>
      </c>
      <c r="H2647" s="980"/>
      <c r="I2647" s="980">
        <v>80000</v>
      </c>
      <c r="J2647" s="980"/>
      <c r="K2647" s="900">
        <f t="shared" si="190"/>
        <v>80000</v>
      </c>
      <c r="L2647" s="815"/>
      <c r="M2647" s="815">
        <v>80000</v>
      </c>
      <c r="N2647" s="815"/>
      <c r="O2647" s="811"/>
    </row>
    <row r="2648" spans="1:15" x14ac:dyDescent="0.25">
      <c r="A2648" s="836" t="s">
        <v>78</v>
      </c>
      <c r="B2648" s="806" t="s">
        <v>19</v>
      </c>
      <c r="C2648" s="1039" t="s">
        <v>20</v>
      </c>
      <c r="D2648" s="814">
        <v>70961</v>
      </c>
      <c r="E2648" s="945">
        <v>20000030000</v>
      </c>
      <c r="F2648" s="806">
        <v>23510200</v>
      </c>
      <c r="G2648" s="809" t="s">
        <v>266</v>
      </c>
      <c r="H2648" s="980"/>
      <c r="I2648" s="980">
        <v>10000</v>
      </c>
      <c r="J2648" s="980"/>
      <c r="K2648" s="900">
        <f t="shared" si="190"/>
        <v>10000</v>
      </c>
      <c r="L2648" s="815"/>
      <c r="M2648" s="815">
        <v>10000</v>
      </c>
      <c r="N2648" s="815"/>
      <c r="O2648" s="811"/>
    </row>
    <row r="2649" spans="1:15" x14ac:dyDescent="0.25">
      <c r="A2649" s="836" t="s">
        <v>78</v>
      </c>
      <c r="B2649" s="806" t="s">
        <v>22</v>
      </c>
      <c r="C2649" s="1039" t="s">
        <v>23</v>
      </c>
      <c r="D2649" s="814">
        <v>70961</v>
      </c>
      <c r="E2649" s="945">
        <v>20000030000</v>
      </c>
      <c r="F2649" s="806">
        <v>23510200</v>
      </c>
      <c r="G2649" s="809" t="s">
        <v>266</v>
      </c>
      <c r="H2649" s="980"/>
      <c r="I2649" s="980">
        <v>2000000</v>
      </c>
      <c r="J2649" s="980"/>
      <c r="K2649" s="900">
        <f t="shared" si="190"/>
        <v>2000000</v>
      </c>
      <c r="L2649" s="815"/>
      <c r="M2649" s="815">
        <v>2000000</v>
      </c>
      <c r="N2649" s="815"/>
      <c r="O2649" s="811"/>
    </row>
    <row r="2650" spans="1:15" x14ac:dyDescent="0.25">
      <c r="A2650" s="836" t="s">
        <v>78</v>
      </c>
      <c r="B2650" s="806" t="s">
        <v>37</v>
      </c>
      <c r="C2650" s="1039" t="s">
        <v>38</v>
      </c>
      <c r="D2650" s="814">
        <v>70961</v>
      </c>
      <c r="E2650" s="945">
        <v>20000030000</v>
      </c>
      <c r="F2650" s="806">
        <v>23510200</v>
      </c>
      <c r="G2650" s="809" t="s">
        <v>266</v>
      </c>
      <c r="H2650" s="980"/>
      <c r="I2650" s="980">
        <v>100000</v>
      </c>
      <c r="J2650" s="980"/>
      <c r="K2650" s="900">
        <f t="shared" si="190"/>
        <v>100000</v>
      </c>
      <c r="L2650" s="815"/>
      <c r="M2650" s="815">
        <v>100000</v>
      </c>
      <c r="N2650" s="815"/>
      <c r="O2650" s="811"/>
    </row>
    <row r="2651" spans="1:15" x14ac:dyDescent="0.25">
      <c r="A2651" s="836" t="s">
        <v>78</v>
      </c>
      <c r="B2651" s="806" t="s">
        <v>81</v>
      </c>
      <c r="C2651" s="1039" t="s">
        <v>82</v>
      </c>
      <c r="D2651" s="814">
        <v>70961</v>
      </c>
      <c r="E2651" s="945">
        <v>20000030000</v>
      </c>
      <c r="F2651" s="806">
        <v>23510200</v>
      </c>
      <c r="G2651" s="809" t="s">
        <v>266</v>
      </c>
      <c r="H2651" s="980"/>
      <c r="I2651" s="980">
        <v>14000000</v>
      </c>
      <c r="J2651" s="980"/>
      <c r="K2651" s="900">
        <f t="shared" si="190"/>
        <v>14000000</v>
      </c>
      <c r="L2651" s="815"/>
      <c r="M2651" s="815">
        <v>14000000</v>
      </c>
      <c r="N2651" s="815"/>
      <c r="O2651" s="811"/>
    </row>
    <row r="2652" spans="1:15" x14ac:dyDescent="0.25">
      <c r="A2652" s="836" t="s">
        <v>78</v>
      </c>
      <c r="B2652" s="838"/>
      <c r="C2652" s="968" t="s">
        <v>312</v>
      </c>
      <c r="D2652" s="839"/>
      <c r="E2652" s="840"/>
      <c r="F2652" s="838"/>
      <c r="G2652" s="895"/>
      <c r="H2652" s="969">
        <v>700000</v>
      </c>
      <c r="I2652" s="969">
        <f>SUM(I2639:I2651)</f>
        <v>27400000</v>
      </c>
      <c r="J2652" s="969">
        <v>700000</v>
      </c>
      <c r="K2652" s="969">
        <f>SUM(K2639:K2651)</f>
        <v>26400000</v>
      </c>
      <c r="L2652" s="821"/>
      <c r="M2652" s="821">
        <f>SUM(M2639:M2651)</f>
        <v>26400000</v>
      </c>
      <c r="N2652" s="821"/>
      <c r="O2652" s="822"/>
    </row>
    <row r="2653" spans="1:15" x14ac:dyDescent="0.25">
      <c r="B2653" s="823"/>
      <c r="C2653" s="970"/>
      <c r="D2653" s="824"/>
      <c r="E2653" s="825"/>
      <c r="F2653" s="823"/>
      <c r="G2653" s="896"/>
      <c r="H2653" s="901"/>
      <c r="I2653" s="901"/>
      <c r="J2653" s="901"/>
      <c r="K2653" s="901"/>
      <c r="L2653" s="826"/>
      <c r="M2653" s="826"/>
      <c r="N2653" s="826"/>
      <c r="O2653" s="827"/>
    </row>
    <row r="2654" spans="1:15" x14ac:dyDescent="0.25">
      <c r="B2654" s="823"/>
      <c r="C2654" s="970"/>
      <c r="D2654" s="824"/>
      <c r="E2654" s="825"/>
      <c r="F2654" s="823"/>
      <c r="G2654" s="896"/>
      <c r="H2654" s="901"/>
      <c r="I2654" s="901"/>
      <c r="J2654" s="901"/>
      <c r="K2654" s="901"/>
      <c r="L2654" s="826"/>
      <c r="M2654" s="826"/>
      <c r="N2654" s="826"/>
      <c r="O2654" s="827"/>
    </row>
    <row r="2655" spans="1:15" x14ac:dyDescent="0.25">
      <c r="B2655" s="1127" t="s">
        <v>1397</v>
      </c>
      <c r="C2655" s="1127"/>
      <c r="D2655" s="1127"/>
      <c r="E2655" s="1127"/>
      <c r="F2655" s="1127"/>
      <c r="G2655" s="1127"/>
      <c r="H2655" s="1127"/>
      <c r="I2655" s="1127"/>
      <c r="J2655" s="1127"/>
      <c r="K2655" s="1127"/>
      <c r="L2655" s="1127"/>
      <c r="M2655" s="1127"/>
      <c r="N2655" s="1127"/>
      <c r="O2655" s="1127"/>
    </row>
    <row r="2656" spans="1:15" x14ac:dyDescent="0.25">
      <c r="B2656" s="854" t="s">
        <v>1643</v>
      </c>
      <c r="C2656" s="1041"/>
      <c r="D2656" s="855"/>
      <c r="E2656" s="855"/>
      <c r="F2656" s="855"/>
      <c r="G2656" s="855"/>
      <c r="H2656" s="856"/>
      <c r="I2656" s="856"/>
      <c r="J2656" s="856"/>
      <c r="K2656" s="856"/>
      <c r="L2656" s="856"/>
      <c r="M2656" s="856"/>
      <c r="N2656" s="856"/>
      <c r="O2656" s="857"/>
    </row>
    <row r="2657" spans="1:15" s="800" customFormat="1" ht="45" x14ac:dyDescent="0.25">
      <c r="B2657" s="1122" t="s">
        <v>971</v>
      </c>
      <c r="C2657" s="1085" t="s">
        <v>939</v>
      </c>
      <c r="D2657" s="1085" t="s">
        <v>1025</v>
      </c>
      <c r="E2657" s="1124" t="s">
        <v>1026</v>
      </c>
      <c r="F2657" s="1085" t="s">
        <v>1027</v>
      </c>
      <c r="G2657" s="1120" t="s">
        <v>1028</v>
      </c>
      <c r="H2657" s="801" t="s">
        <v>1868</v>
      </c>
      <c r="I2657" s="802" t="s">
        <v>1839</v>
      </c>
      <c r="J2657" s="801" t="s">
        <v>1868</v>
      </c>
      <c r="K2657" s="1128" t="s">
        <v>1957</v>
      </c>
      <c r="L2657" s="1128" t="s">
        <v>1956</v>
      </c>
      <c r="M2657" s="802" t="s">
        <v>1905</v>
      </c>
      <c r="N2657" s="1128" t="s">
        <v>1825</v>
      </c>
      <c r="O2657" s="835" t="s">
        <v>1856</v>
      </c>
    </row>
    <row r="2658" spans="1:15" s="800" customFormat="1" x14ac:dyDescent="0.25">
      <c r="B2658" s="1123"/>
      <c r="C2658" s="1086"/>
      <c r="D2658" s="1086"/>
      <c r="E2658" s="1125"/>
      <c r="F2658" s="1086"/>
      <c r="G2658" s="1121"/>
      <c r="H2658" s="803"/>
      <c r="I2658" s="803" t="s">
        <v>940</v>
      </c>
      <c r="J2658" s="803"/>
      <c r="K2658" s="1129"/>
      <c r="L2658" s="1129"/>
      <c r="M2658" s="803" t="s">
        <v>940</v>
      </c>
      <c r="N2658" s="1129"/>
      <c r="O2658" s="804"/>
    </row>
    <row r="2659" spans="1:15" s="887" customFormat="1" ht="30" x14ac:dyDescent="0.25">
      <c r="A2659" s="836" t="s">
        <v>78</v>
      </c>
      <c r="B2659" s="865" t="s">
        <v>332</v>
      </c>
      <c r="C2659" s="967" t="s">
        <v>333</v>
      </c>
      <c r="D2659" s="814">
        <v>70961</v>
      </c>
      <c r="E2659" s="883">
        <v>20000030000</v>
      </c>
      <c r="F2659" s="863" t="s">
        <v>27</v>
      </c>
      <c r="G2659" s="866" t="s">
        <v>235</v>
      </c>
      <c r="H2659" s="900">
        <v>0</v>
      </c>
      <c r="I2659" s="900">
        <v>29000000</v>
      </c>
      <c r="J2659" s="900">
        <v>0</v>
      </c>
      <c r="K2659" s="900">
        <f t="shared" ref="K2659:K2662" si="191">M2659-L2659</f>
        <v>9000000</v>
      </c>
      <c r="L2659" s="867"/>
      <c r="M2659" s="867">
        <v>9000000</v>
      </c>
      <c r="N2659" s="867"/>
      <c r="O2659" s="868" t="s">
        <v>2135</v>
      </c>
    </row>
    <row r="2660" spans="1:15" s="887" customFormat="1" x14ac:dyDescent="0.25">
      <c r="A2660" s="836" t="s">
        <v>78</v>
      </c>
      <c r="B2660" s="865" t="s">
        <v>470</v>
      </c>
      <c r="C2660" s="967" t="s">
        <v>1066</v>
      </c>
      <c r="D2660" s="814">
        <v>70961</v>
      </c>
      <c r="E2660" s="883">
        <v>20000030000</v>
      </c>
      <c r="F2660" s="863" t="s">
        <v>27</v>
      </c>
      <c r="G2660" s="866" t="s">
        <v>235</v>
      </c>
      <c r="H2660" s="900">
        <v>0</v>
      </c>
      <c r="I2660" s="900">
        <v>10000000</v>
      </c>
      <c r="J2660" s="900">
        <v>0</v>
      </c>
      <c r="K2660" s="900">
        <f t="shared" si="191"/>
        <v>10000000</v>
      </c>
      <c r="L2660" s="867"/>
      <c r="M2660" s="867">
        <v>10000000</v>
      </c>
      <c r="N2660" s="867"/>
      <c r="O2660" s="868"/>
    </row>
    <row r="2661" spans="1:15" s="887" customFormat="1" x14ac:dyDescent="0.25">
      <c r="A2661" s="836" t="s">
        <v>78</v>
      </c>
      <c r="B2661" s="863">
        <v>32010602</v>
      </c>
      <c r="C2661" s="967" t="s">
        <v>220</v>
      </c>
      <c r="D2661" s="814">
        <v>70961</v>
      </c>
      <c r="E2661" s="883">
        <v>20000030000</v>
      </c>
      <c r="F2661" s="863" t="s">
        <v>27</v>
      </c>
      <c r="G2661" s="866" t="s">
        <v>235</v>
      </c>
      <c r="H2661" s="900">
        <v>0</v>
      </c>
      <c r="I2661" s="900">
        <v>4000000</v>
      </c>
      <c r="J2661" s="900">
        <v>0</v>
      </c>
      <c r="K2661" s="900">
        <f t="shared" si="191"/>
        <v>0</v>
      </c>
      <c r="L2661" s="867"/>
      <c r="M2661" s="867">
        <v>0</v>
      </c>
      <c r="N2661" s="867"/>
      <c r="O2661" s="868"/>
    </row>
    <row r="2662" spans="1:15" s="887" customFormat="1" x14ac:dyDescent="0.25">
      <c r="A2662" s="836" t="s">
        <v>78</v>
      </c>
      <c r="B2662" s="865" t="s">
        <v>469</v>
      </c>
      <c r="C2662" s="967" t="s">
        <v>162</v>
      </c>
      <c r="D2662" s="814">
        <v>70961</v>
      </c>
      <c r="E2662" s="883">
        <v>20000030000</v>
      </c>
      <c r="F2662" s="863" t="s">
        <v>27</v>
      </c>
      <c r="G2662" s="866" t="s">
        <v>235</v>
      </c>
      <c r="H2662" s="900">
        <v>0</v>
      </c>
      <c r="I2662" s="900">
        <v>2000000</v>
      </c>
      <c r="J2662" s="900">
        <v>0</v>
      </c>
      <c r="K2662" s="900">
        <f t="shared" si="191"/>
        <v>2000000</v>
      </c>
      <c r="L2662" s="867"/>
      <c r="M2662" s="867">
        <v>2000000</v>
      </c>
      <c r="N2662" s="867"/>
      <c r="O2662" s="868"/>
    </row>
    <row r="2663" spans="1:15" s="887" customFormat="1" x14ac:dyDescent="0.25">
      <c r="A2663" s="836" t="s">
        <v>78</v>
      </c>
      <c r="B2663" s="869"/>
      <c r="C2663" s="1042" t="s">
        <v>26</v>
      </c>
      <c r="D2663" s="869"/>
      <c r="E2663" s="870"/>
      <c r="F2663" s="869"/>
      <c r="G2663" s="871"/>
      <c r="H2663" s="965">
        <f>SUM(H2659:H2662)</f>
        <v>0</v>
      </c>
      <c r="I2663" s="965">
        <f>SUM(I2659:I2662)</f>
        <v>45000000</v>
      </c>
      <c r="J2663" s="965">
        <f>SUM(J2659:J2662)</f>
        <v>0</v>
      </c>
      <c r="K2663" s="957">
        <f>SUM(K2659:K2662)</f>
        <v>21000000</v>
      </c>
      <c r="L2663" s="872"/>
      <c r="M2663" s="872">
        <f>SUM(M2659:M2662)</f>
        <v>21000000</v>
      </c>
      <c r="N2663" s="872"/>
      <c r="O2663" s="884"/>
    </row>
    <row r="2664" spans="1:15" x14ac:dyDescent="0.25">
      <c r="B2664" s="823"/>
      <c r="C2664" s="970"/>
      <c r="D2664" s="824"/>
      <c r="E2664" s="825"/>
      <c r="F2664" s="823"/>
      <c r="G2664" s="896"/>
      <c r="H2664" s="901"/>
      <c r="I2664" s="901"/>
      <c r="J2664" s="901"/>
      <c r="K2664" s="901"/>
      <c r="L2664" s="826"/>
      <c r="M2664" s="826"/>
      <c r="N2664" s="826"/>
      <c r="O2664" s="827"/>
    </row>
    <row r="2665" spans="1:15" x14ac:dyDescent="0.25">
      <c r="B2665" s="823"/>
      <c r="C2665" s="970"/>
      <c r="D2665" s="824"/>
      <c r="E2665" s="825"/>
      <c r="F2665" s="823"/>
      <c r="G2665" s="896"/>
      <c r="H2665" s="901"/>
      <c r="I2665" s="901"/>
      <c r="J2665" s="901"/>
      <c r="K2665" s="901"/>
      <c r="L2665" s="826"/>
      <c r="M2665" s="826"/>
      <c r="N2665" s="826"/>
      <c r="O2665" s="827"/>
    </row>
    <row r="2666" spans="1:15" x14ac:dyDescent="0.25">
      <c r="B2666" s="1127" t="s">
        <v>1396</v>
      </c>
      <c r="C2666" s="1127"/>
      <c r="D2666" s="1127"/>
      <c r="E2666" s="1127"/>
      <c r="F2666" s="1127"/>
      <c r="G2666" s="1127"/>
      <c r="H2666" s="1127"/>
      <c r="I2666" s="1127"/>
      <c r="J2666" s="1127"/>
      <c r="K2666" s="1127"/>
      <c r="L2666" s="1127"/>
      <c r="M2666" s="1127"/>
      <c r="N2666" s="1127"/>
      <c r="O2666" s="1127"/>
    </row>
    <row r="2667" spans="1:15" x14ac:dyDescent="0.25">
      <c r="B2667" s="854" t="s">
        <v>1644</v>
      </c>
      <c r="C2667" s="1041"/>
      <c r="D2667" s="855"/>
      <c r="E2667" s="855"/>
      <c r="F2667" s="855"/>
      <c r="G2667" s="855"/>
      <c r="H2667" s="856"/>
      <c r="I2667" s="856"/>
      <c r="J2667" s="856"/>
      <c r="K2667" s="856"/>
      <c r="L2667" s="856"/>
      <c r="M2667" s="856"/>
      <c r="N2667" s="856"/>
      <c r="O2667" s="857"/>
    </row>
    <row r="2668" spans="1:15" s="800" customFormat="1" ht="45" x14ac:dyDescent="0.25">
      <c r="B2668" s="1122" t="s">
        <v>971</v>
      </c>
      <c r="C2668" s="1085" t="s">
        <v>939</v>
      </c>
      <c r="D2668" s="1085" t="s">
        <v>1025</v>
      </c>
      <c r="E2668" s="1124" t="s">
        <v>1026</v>
      </c>
      <c r="F2668" s="1085" t="s">
        <v>1027</v>
      </c>
      <c r="G2668" s="1120" t="s">
        <v>1028</v>
      </c>
      <c r="H2668" s="801" t="s">
        <v>1868</v>
      </c>
      <c r="I2668" s="802" t="s">
        <v>1839</v>
      </c>
      <c r="J2668" s="801" t="s">
        <v>1868</v>
      </c>
      <c r="K2668" s="1128" t="s">
        <v>1957</v>
      </c>
      <c r="L2668" s="1128" t="s">
        <v>1956</v>
      </c>
      <c r="M2668" s="802" t="s">
        <v>1905</v>
      </c>
      <c r="N2668" s="1128" t="s">
        <v>1825</v>
      </c>
      <c r="O2668" s="835" t="s">
        <v>1856</v>
      </c>
    </row>
    <row r="2669" spans="1:15" s="800" customFormat="1" x14ac:dyDescent="0.25">
      <c r="B2669" s="1123"/>
      <c r="C2669" s="1086"/>
      <c r="D2669" s="1086"/>
      <c r="E2669" s="1125"/>
      <c r="F2669" s="1086"/>
      <c r="G2669" s="1121"/>
      <c r="H2669" s="803"/>
      <c r="I2669" s="803" t="s">
        <v>940</v>
      </c>
      <c r="J2669" s="803"/>
      <c r="K2669" s="1129"/>
      <c r="L2669" s="1129"/>
      <c r="M2669" s="803" t="s">
        <v>940</v>
      </c>
      <c r="N2669" s="1129"/>
      <c r="O2669" s="804"/>
    </row>
    <row r="2670" spans="1:15" x14ac:dyDescent="0.25">
      <c r="A2670" s="836" t="s">
        <v>1817</v>
      </c>
      <c r="B2670" s="809" t="s">
        <v>25</v>
      </c>
      <c r="C2670" s="1039" t="s">
        <v>59</v>
      </c>
      <c r="D2670" s="814">
        <v>70961</v>
      </c>
      <c r="E2670" s="945">
        <v>0</v>
      </c>
      <c r="F2670" s="806">
        <v>23540000</v>
      </c>
      <c r="G2670" s="809" t="s">
        <v>266</v>
      </c>
      <c r="H2670" s="980"/>
      <c r="I2670" s="980">
        <v>35500</v>
      </c>
      <c r="J2670" s="980"/>
      <c r="K2670" s="900">
        <f t="shared" ref="K2670:K2678" si="192">M2670-L2670</f>
        <v>35500</v>
      </c>
      <c r="L2670" s="815"/>
      <c r="M2670" s="815">
        <v>35500</v>
      </c>
      <c r="N2670" s="815"/>
      <c r="O2670" s="811"/>
    </row>
    <row r="2671" spans="1:15" x14ac:dyDescent="0.25">
      <c r="A2671" s="836" t="s">
        <v>1817</v>
      </c>
      <c r="B2671" s="806" t="s">
        <v>3</v>
      </c>
      <c r="C2671" s="1039" t="s">
        <v>4</v>
      </c>
      <c r="D2671" s="814">
        <v>70961</v>
      </c>
      <c r="E2671" s="945">
        <v>0</v>
      </c>
      <c r="F2671" s="806">
        <v>23540000</v>
      </c>
      <c r="G2671" s="809" t="s">
        <v>266</v>
      </c>
      <c r="H2671" s="980"/>
      <c r="I2671" s="980">
        <v>75000</v>
      </c>
      <c r="J2671" s="980"/>
      <c r="K2671" s="900">
        <f t="shared" si="192"/>
        <v>50000</v>
      </c>
      <c r="L2671" s="815"/>
      <c r="M2671" s="815">
        <v>50000</v>
      </c>
      <c r="N2671" s="815"/>
      <c r="O2671" s="811"/>
    </row>
    <row r="2672" spans="1:15" x14ac:dyDescent="0.25">
      <c r="A2672" s="836" t="s">
        <v>1817</v>
      </c>
      <c r="B2672" s="806" t="s">
        <v>85</v>
      </c>
      <c r="C2672" s="1039" t="s">
        <v>86</v>
      </c>
      <c r="D2672" s="814">
        <v>70961</v>
      </c>
      <c r="E2672" s="945">
        <v>0</v>
      </c>
      <c r="F2672" s="806">
        <v>23540000</v>
      </c>
      <c r="G2672" s="809" t="s">
        <v>266</v>
      </c>
      <c r="H2672" s="980"/>
      <c r="I2672" s="980">
        <v>700000</v>
      </c>
      <c r="J2672" s="980"/>
      <c r="K2672" s="900">
        <f t="shared" si="192"/>
        <v>350000</v>
      </c>
      <c r="L2672" s="815"/>
      <c r="M2672" s="815">
        <v>350000</v>
      </c>
      <c r="N2672" s="815"/>
      <c r="O2672" s="811"/>
    </row>
    <row r="2673" spans="1:15" x14ac:dyDescent="0.25">
      <c r="A2673" s="836" t="s">
        <v>1817</v>
      </c>
      <c r="B2673" s="806" t="s">
        <v>32</v>
      </c>
      <c r="C2673" s="1039" t="s">
        <v>33</v>
      </c>
      <c r="D2673" s="814">
        <v>70961</v>
      </c>
      <c r="E2673" s="945">
        <v>0</v>
      </c>
      <c r="F2673" s="806">
        <v>23540000</v>
      </c>
      <c r="G2673" s="809" t="s">
        <v>266</v>
      </c>
      <c r="H2673" s="980"/>
      <c r="I2673" s="980">
        <v>10000</v>
      </c>
      <c r="J2673" s="980"/>
      <c r="K2673" s="900">
        <f t="shared" si="192"/>
        <v>10000</v>
      </c>
      <c r="L2673" s="815"/>
      <c r="M2673" s="815">
        <v>10000</v>
      </c>
      <c r="N2673" s="815"/>
      <c r="O2673" s="811"/>
    </row>
    <row r="2674" spans="1:15" x14ac:dyDescent="0.25">
      <c r="A2674" s="836" t="s">
        <v>1817</v>
      </c>
      <c r="B2674" s="806" t="s">
        <v>7</v>
      </c>
      <c r="C2674" s="1039" t="s">
        <v>8</v>
      </c>
      <c r="D2674" s="814">
        <v>70961</v>
      </c>
      <c r="E2674" s="945">
        <v>0</v>
      </c>
      <c r="F2674" s="806">
        <v>23540000</v>
      </c>
      <c r="G2674" s="809" t="s">
        <v>266</v>
      </c>
      <c r="H2674" s="980"/>
      <c r="I2674" s="980">
        <v>15000</v>
      </c>
      <c r="J2674" s="980"/>
      <c r="K2674" s="900">
        <f t="shared" si="192"/>
        <v>15000</v>
      </c>
      <c r="L2674" s="815"/>
      <c r="M2674" s="815">
        <v>15000</v>
      </c>
      <c r="N2674" s="815"/>
      <c r="O2674" s="811"/>
    </row>
    <row r="2675" spans="1:15" x14ac:dyDescent="0.25">
      <c r="A2675" s="836" t="s">
        <v>1817</v>
      </c>
      <c r="B2675" s="806" t="s">
        <v>9</v>
      </c>
      <c r="C2675" s="1039" t="s">
        <v>10</v>
      </c>
      <c r="D2675" s="814">
        <v>70961</v>
      </c>
      <c r="E2675" s="945">
        <v>0</v>
      </c>
      <c r="F2675" s="806">
        <v>23540000</v>
      </c>
      <c r="G2675" s="809" t="s">
        <v>266</v>
      </c>
      <c r="H2675" s="980"/>
      <c r="I2675" s="980">
        <v>5000</v>
      </c>
      <c r="J2675" s="980"/>
      <c r="K2675" s="900">
        <f t="shared" si="192"/>
        <v>5000</v>
      </c>
      <c r="L2675" s="815"/>
      <c r="M2675" s="815">
        <v>5000</v>
      </c>
      <c r="N2675" s="815"/>
      <c r="O2675" s="811"/>
    </row>
    <row r="2676" spans="1:15" x14ac:dyDescent="0.25">
      <c r="A2676" s="836" t="s">
        <v>1817</v>
      </c>
      <c r="B2676" s="806" t="s">
        <v>47</v>
      </c>
      <c r="C2676" s="1039" t="s">
        <v>63</v>
      </c>
      <c r="D2676" s="814">
        <v>70961</v>
      </c>
      <c r="E2676" s="945">
        <v>0</v>
      </c>
      <c r="F2676" s="806">
        <v>23540000</v>
      </c>
      <c r="G2676" s="809" t="s">
        <v>266</v>
      </c>
      <c r="H2676" s="980"/>
      <c r="I2676" s="980">
        <v>27500</v>
      </c>
      <c r="J2676" s="980"/>
      <c r="K2676" s="900">
        <f t="shared" si="192"/>
        <v>27500</v>
      </c>
      <c r="L2676" s="815"/>
      <c r="M2676" s="815">
        <v>27500</v>
      </c>
      <c r="N2676" s="815"/>
      <c r="O2676" s="811"/>
    </row>
    <row r="2677" spans="1:15" x14ac:dyDescent="0.25">
      <c r="A2677" s="836" t="s">
        <v>1817</v>
      </c>
      <c r="B2677" s="806" t="s">
        <v>19</v>
      </c>
      <c r="C2677" s="1039" t="s">
        <v>20</v>
      </c>
      <c r="D2677" s="814">
        <v>70961</v>
      </c>
      <c r="E2677" s="945">
        <v>0</v>
      </c>
      <c r="F2677" s="806">
        <v>23540000</v>
      </c>
      <c r="G2677" s="809" t="s">
        <v>266</v>
      </c>
      <c r="H2677" s="980"/>
      <c r="I2677" s="980">
        <v>2000</v>
      </c>
      <c r="J2677" s="980"/>
      <c r="K2677" s="900">
        <f t="shared" si="192"/>
        <v>2000</v>
      </c>
      <c r="L2677" s="815"/>
      <c r="M2677" s="815">
        <v>2000</v>
      </c>
      <c r="N2677" s="815"/>
      <c r="O2677" s="811"/>
    </row>
    <row r="2678" spans="1:15" x14ac:dyDescent="0.25">
      <c r="A2678" s="836" t="s">
        <v>1817</v>
      </c>
      <c r="B2678" s="806" t="s">
        <v>37</v>
      </c>
      <c r="C2678" s="1039" t="s">
        <v>38</v>
      </c>
      <c r="D2678" s="814">
        <v>70961</v>
      </c>
      <c r="E2678" s="945">
        <v>0</v>
      </c>
      <c r="F2678" s="806">
        <v>23540000</v>
      </c>
      <c r="G2678" s="809" t="s">
        <v>266</v>
      </c>
      <c r="H2678" s="980"/>
      <c r="I2678" s="980">
        <v>30000</v>
      </c>
      <c r="J2678" s="980"/>
      <c r="K2678" s="900">
        <f t="shared" si="192"/>
        <v>30000</v>
      </c>
      <c r="L2678" s="815"/>
      <c r="M2678" s="815">
        <v>30000</v>
      </c>
      <c r="N2678" s="815"/>
      <c r="O2678" s="811"/>
    </row>
    <row r="2679" spans="1:15" x14ac:dyDescent="0.25">
      <c r="A2679" s="836" t="s">
        <v>1817</v>
      </c>
      <c r="B2679" s="838"/>
      <c r="C2679" s="968" t="s">
        <v>312</v>
      </c>
      <c r="D2679" s="839"/>
      <c r="E2679" s="840"/>
      <c r="F2679" s="838"/>
      <c r="G2679" s="895"/>
      <c r="H2679" s="969">
        <v>262500</v>
      </c>
      <c r="I2679" s="969">
        <f>SUM(I2670:I2678)</f>
        <v>900000</v>
      </c>
      <c r="J2679" s="969">
        <v>262500</v>
      </c>
      <c r="K2679" s="969">
        <f>SUM(K2670:K2678)</f>
        <v>525000</v>
      </c>
      <c r="L2679" s="821"/>
      <c r="M2679" s="821">
        <f>SUM(M2670:M2678)</f>
        <v>525000</v>
      </c>
      <c r="N2679" s="821"/>
      <c r="O2679" s="822"/>
    </row>
    <row r="2680" spans="1:15" x14ac:dyDescent="0.25">
      <c r="B2680" s="823"/>
      <c r="C2680" s="970"/>
      <c r="D2680" s="824"/>
      <c r="E2680" s="825"/>
      <c r="F2680" s="823"/>
      <c r="G2680" s="896"/>
      <c r="H2680" s="901"/>
      <c r="I2680" s="901"/>
      <c r="J2680" s="901"/>
      <c r="K2680" s="901"/>
      <c r="L2680" s="826"/>
      <c r="M2680" s="826"/>
      <c r="N2680" s="826"/>
      <c r="O2680" s="827"/>
    </row>
    <row r="2681" spans="1:15" x14ac:dyDescent="0.25">
      <c r="B2681" s="823"/>
      <c r="C2681" s="970"/>
      <c r="D2681" s="824"/>
      <c r="E2681" s="825"/>
      <c r="F2681" s="823"/>
      <c r="G2681" s="896"/>
      <c r="H2681" s="901"/>
      <c r="I2681" s="901"/>
      <c r="J2681" s="901"/>
      <c r="K2681" s="901"/>
      <c r="L2681" s="826"/>
      <c r="M2681" s="826"/>
      <c r="N2681" s="826"/>
      <c r="O2681" s="827"/>
    </row>
    <row r="2682" spans="1:15" x14ac:dyDescent="0.25">
      <c r="B2682" s="1127" t="s">
        <v>1396</v>
      </c>
      <c r="C2682" s="1127"/>
      <c r="D2682" s="1127"/>
      <c r="E2682" s="1127"/>
      <c r="F2682" s="1127"/>
      <c r="G2682" s="1127"/>
      <c r="H2682" s="1127"/>
      <c r="I2682" s="1127"/>
      <c r="J2682" s="1127"/>
      <c r="K2682" s="1127"/>
      <c r="L2682" s="1127"/>
      <c r="M2682" s="1127"/>
      <c r="N2682" s="1127"/>
      <c r="O2682" s="1127"/>
    </row>
    <row r="2683" spans="1:15" x14ac:dyDescent="0.25">
      <c r="B2683" s="854" t="s">
        <v>1645</v>
      </c>
      <c r="C2683" s="1041"/>
      <c r="D2683" s="855"/>
      <c r="E2683" s="855"/>
      <c r="F2683" s="855"/>
      <c r="G2683" s="855"/>
      <c r="H2683" s="856"/>
      <c r="I2683" s="856"/>
      <c r="J2683" s="856"/>
      <c r="K2683" s="856"/>
      <c r="L2683" s="856"/>
      <c r="M2683" s="856"/>
      <c r="N2683" s="856"/>
      <c r="O2683" s="857"/>
    </row>
    <row r="2684" spans="1:15" s="800" customFormat="1" ht="45" x14ac:dyDescent="0.25">
      <c r="B2684" s="1122" t="s">
        <v>971</v>
      </c>
      <c r="C2684" s="1085" t="s">
        <v>939</v>
      </c>
      <c r="D2684" s="1085" t="s">
        <v>1025</v>
      </c>
      <c r="E2684" s="1124" t="s">
        <v>1026</v>
      </c>
      <c r="F2684" s="1085" t="s">
        <v>1027</v>
      </c>
      <c r="G2684" s="1120" t="s">
        <v>1028</v>
      </c>
      <c r="H2684" s="801" t="s">
        <v>1868</v>
      </c>
      <c r="I2684" s="802" t="s">
        <v>1839</v>
      </c>
      <c r="J2684" s="801" t="s">
        <v>1868</v>
      </c>
      <c r="K2684" s="1128" t="s">
        <v>1957</v>
      </c>
      <c r="L2684" s="1128" t="s">
        <v>1956</v>
      </c>
      <c r="M2684" s="802" t="s">
        <v>1905</v>
      </c>
      <c r="N2684" s="1128" t="s">
        <v>1825</v>
      </c>
      <c r="O2684" s="835" t="s">
        <v>1856</v>
      </c>
    </row>
    <row r="2685" spans="1:15" s="800" customFormat="1" x14ac:dyDescent="0.25">
      <c r="B2685" s="1123"/>
      <c r="C2685" s="1086"/>
      <c r="D2685" s="1086"/>
      <c r="E2685" s="1125"/>
      <c r="F2685" s="1086"/>
      <c r="G2685" s="1121"/>
      <c r="H2685" s="803"/>
      <c r="I2685" s="803" t="s">
        <v>940</v>
      </c>
      <c r="J2685" s="803"/>
      <c r="K2685" s="1129"/>
      <c r="L2685" s="1129"/>
      <c r="M2685" s="803" t="s">
        <v>940</v>
      </c>
      <c r="N2685" s="1129"/>
      <c r="O2685" s="804"/>
    </row>
    <row r="2686" spans="1:15" x14ac:dyDescent="0.25">
      <c r="A2686" s="836" t="s">
        <v>88</v>
      </c>
      <c r="B2686" s="806" t="s">
        <v>24</v>
      </c>
      <c r="C2686" s="966" t="s">
        <v>290</v>
      </c>
      <c r="D2686" s="807" t="s">
        <v>1</v>
      </c>
      <c r="E2686" s="945">
        <v>0</v>
      </c>
      <c r="F2686" s="806" t="s">
        <v>27</v>
      </c>
      <c r="G2686" s="809" t="s">
        <v>266</v>
      </c>
      <c r="H2686" s="981">
        <v>13124966</v>
      </c>
      <c r="I2686" s="981">
        <v>27355040</v>
      </c>
      <c r="J2686" s="981">
        <v>13124966</v>
      </c>
      <c r="K2686" s="981">
        <f>M2686-L2686</f>
        <v>35355040</v>
      </c>
      <c r="L2686" s="810"/>
      <c r="M2686" s="810">
        <v>35355040</v>
      </c>
      <c r="N2686" s="810"/>
      <c r="O2686" s="885"/>
    </row>
    <row r="2687" spans="1:15" x14ac:dyDescent="0.25">
      <c r="A2687" s="836" t="s">
        <v>88</v>
      </c>
      <c r="B2687" s="809" t="s">
        <v>25</v>
      </c>
      <c r="C2687" s="1039" t="s">
        <v>59</v>
      </c>
      <c r="D2687" s="863" t="s">
        <v>102</v>
      </c>
      <c r="E2687" s="945">
        <v>0</v>
      </c>
      <c r="F2687" s="806" t="s">
        <v>27</v>
      </c>
      <c r="G2687" s="809" t="s">
        <v>266</v>
      </c>
      <c r="H2687" s="980">
        <v>300000</v>
      </c>
      <c r="I2687" s="980">
        <v>604000</v>
      </c>
      <c r="J2687" s="980">
        <v>300000</v>
      </c>
      <c r="K2687" s="980">
        <f>M2687-L2687</f>
        <v>504000</v>
      </c>
      <c r="L2687" s="815"/>
      <c r="M2687" s="815">
        <v>504000</v>
      </c>
      <c r="N2687" s="815"/>
      <c r="O2687" s="811"/>
    </row>
    <row r="2688" spans="1:15" x14ac:dyDescent="0.25">
      <c r="A2688" s="836" t="s">
        <v>88</v>
      </c>
      <c r="B2688" s="806" t="s">
        <v>3</v>
      </c>
      <c r="C2688" s="1039" t="s">
        <v>4</v>
      </c>
      <c r="D2688" s="863" t="s">
        <v>102</v>
      </c>
      <c r="E2688" s="945">
        <v>0</v>
      </c>
      <c r="F2688" s="806" t="s">
        <v>27</v>
      </c>
      <c r="G2688" s="809" t="s">
        <v>266</v>
      </c>
      <c r="H2688" s="980"/>
      <c r="I2688" s="980">
        <v>505000</v>
      </c>
      <c r="J2688" s="980"/>
      <c r="K2688" s="980">
        <f t="shared" ref="K2688:K2697" si="193">M2688-L2688</f>
        <v>230000</v>
      </c>
      <c r="L2688" s="815"/>
      <c r="M2688" s="815">
        <v>230000</v>
      </c>
      <c r="N2688" s="815"/>
      <c r="O2688" s="811"/>
    </row>
    <row r="2689" spans="1:15" x14ac:dyDescent="0.25">
      <c r="A2689" s="836" t="s">
        <v>88</v>
      </c>
      <c r="B2689" s="806" t="s">
        <v>52</v>
      </c>
      <c r="C2689" s="1039" t="s">
        <v>53</v>
      </c>
      <c r="D2689" s="863" t="s">
        <v>102</v>
      </c>
      <c r="E2689" s="945">
        <v>0</v>
      </c>
      <c r="F2689" s="806" t="s">
        <v>27</v>
      </c>
      <c r="G2689" s="809" t="s">
        <v>266</v>
      </c>
      <c r="H2689" s="980">
        <v>28836000</v>
      </c>
      <c r="I2689" s="980">
        <v>100000000</v>
      </c>
      <c r="J2689" s="980">
        <v>28836000</v>
      </c>
      <c r="K2689" s="980">
        <f t="shared" si="193"/>
        <v>71888500</v>
      </c>
      <c r="L2689" s="815"/>
      <c r="M2689" s="815">
        <v>71888500</v>
      </c>
      <c r="N2689" s="815"/>
      <c r="O2689" s="811"/>
    </row>
    <row r="2690" spans="1:15" x14ac:dyDescent="0.25">
      <c r="A2690" s="836" t="s">
        <v>88</v>
      </c>
      <c r="B2690" s="806" t="s">
        <v>71</v>
      </c>
      <c r="C2690" s="1039" t="s">
        <v>72</v>
      </c>
      <c r="D2690" s="863" t="s">
        <v>102</v>
      </c>
      <c r="E2690" s="945">
        <v>0</v>
      </c>
      <c r="F2690" s="806" t="s">
        <v>27</v>
      </c>
      <c r="G2690" s="809" t="s">
        <v>266</v>
      </c>
      <c r="H2690" s="980">
        <v>100000</v>
      </c>
      <c r="I2690" s="980">
        <v>188500</v>
      </c>
      <c r="J2690" s="980">
        <v>100000</v>
      </c>
      <c r="K2690" s="980">
        <f t="shared" si="193"/>
        <v>188500</v>
      </c>
      <c r="L2690" s="815"/>
      <c r="M2690" s="815">
        <v>188500</v>
      </c>
      <c r="N2690" s="815"/>
      <c r="O2690" s="811"/>
    </row>
    <row r="2691" spans="1:15" x14ac:dyDescent="0.25">
      <c r="A2691" s="836" t="s">
        <v>88</v>
      </c>
      <c r="B2691" s="806" t="s">
        <v>32</v>
      </c>
      <c r="C2691" s="1039" t="s">
        <v>33</v>
      </c>
      <c r="D2691" s="863" t="s">
        <v>102</v>
      </c>
      <c r="E2691" s="945">
        <v>0</v>
      </c>
      <c r="F2691" s="806" t="s">
        <v>27</v>
      </c>
      <c r="G2691" s="809" t="s">
        <v>266</v>
      </c>
      <c r="H2691" s="980">
        <v>100000</v>
      </c>
      <c r="I2691" s="980">
        <v>350000</v>
      </c>
      <c r="J2691" s="980">
        <v>100000</v>
      </c>
      <c r="K2691" s="980">
        <f t="shared" si="193"/>
        <v>150000</v>
      </c>
      <c r="L2691" s="815"/>
      <c r="M2691" s="815">
        <v>150000</v>
      </c>
      <c r="N2691" s="815"/>
      <c r="O2691" s="811"/>
    </row>
    <row r="2692" spans="1:15" x14ac:dyDescent="0.25">
      <c r="A2692" s="836" t="s">
        <v>88</v>
      </c>
      <c r="B2692" s="806" t="s">
        <v>61</v>
      </c>
      <c r="C2692" s="1039" t="s">
        <v>75</v>
      </c>
      <c r="D2692" s="863" t="s">
        <v>102</v>
      </c>
      <c r="E2692" s="945">
        <v>0</v>
      </c>
      <c r="F2692" s="806" t="s">
        <v>27</v>
      </c>
      <c r="G2692" s="809" t="s">
        <v>266</v>
      </c>
      <c r="H2692" s="980">
        <v>12500</v>
      </c>
      <c r="I2692" s="980">
        <v>50000</v>
      </c>
      <c r="J2692" s="980">
        <v>12500</v>
      </c>
      <c r="K2692" s="980">
        <f t="shared" si="193"/>
        <v>50000</v>
      </c>
      <c r="L2692" s="815"/>
      <c r="M2692" s="815">
        <v>50000</v>
      </c>
      <c r="N2692" s="815"/>
      <c r="O2692" s="811"/>
    </row>
    <row r="2693" spans="1:15" x14ac:dyDescent="0.25">
      <c r="A2693" s="836" t="s">
        <v>88</v>
      </c>
      <c r="B2693" s="806" t="s">
        <v>9</v>
      </c>
      <c r="C2693" s="1039" t="s">
        <v>10</v>
      </c>
      <c r="D2693" s="863" t="s">
        <v>102</v>
      </c>
      <c r="E2693" s="945">
        <v>0</v>
      </c>
      <c r="F2693" s="806" t="s">
        <v>27</v>
      </c>
      <c r="G2693" s="809" t="s">
        <v>266</v>
      </c>
      <c r="H2693" s="980"/>
      <c r="I2693" s="980">
        <v>50000</v>
      </c>
      <c r="J2693" s="980"/>
      <c r="K2693" s="980">
        <f t="shared" si="193"/>
        <v>50000</v>
      </c>
      <c r="L2693" s="815"/>
      <c r="M2693" s="815">
        <v>50000</v>
      </c>
      <c r="N2693" s="815"/>
      <c r="O2693" s="811"/>
    </row>
    <row r="2694" spans="1:15" x14ac:dyDescent="0.25">
      <c r="A2694" s="836" t="s">
        <v>88</v>
      </c>
      <c r="B2694" s="806" t="s">
        <v>15</v>
      </c>
      <c r="C2694" s="1039" t="s">
        <v>436</v>
      </c>
      <c r="D2694" s="863" t="s">
        <v>102</v>
      </c>
      <c r="E2694" s="945">
        <v>0</v>
      </c>
      <c r="F2694" s="806" t="s">
        <v>27</v>
      </c>
      <c r="G2694" s="809" t="s">
        <v>266</v>
      </c>
      <c r="H2694" s="980">
        <v>100000</v>
      </c>
      <c r="I2694" s="980">
        <v>322500</v>
      </c>
      <c r="J2694" s="980">
        <v>100000</v>
      </c>
      <c r="K2694" s="980">
        <f t="shared" si="193"/>
        <v>300000</v>
      </c>
      <c r="L2694" s="980"/>
      <c r="M2694" s="980">
        <v>300000</v>
      </c>
      <c r="N2694" s="980"/>
      <c r="O2694" s="811"/>
    </row>
    <row r="2695" spans="1:15" x14ac:dyDescent="0.25">
      <c r="A2695" s="836" t="s">
        <v>88</v>
      </c>
      <c r="B2695" s="806" t="s">
        <v>19</v>
      </c>
      <c r="C2695" s="1039" t="s">
        <v>20</v>
      </c>
      <c r="D2695" s="863" t="s">
        <v>102</v>
      </c>
      <c r="E2695" s="945">
        <v>0</v>
      </c>
      <c r="F2695" s="806" t="s">
        <v>27</v>
      </c>
      <c r="G2695" s="809" t="s">
        <v>266</v>
      </c>
      <c r="H2695" s="980"/>
      <c r="I2695" s="980">
        <v>15000</v>
      </c>
      <c r="J2695" s="980"/>
      <c r="K2695" s="980">
        <f t="shared" si="193"/>
        <v>15000</v>
      </c>
      <c r="L2695" s="815"/>
      <c r="M2695" s="815">
        <v>15000</v>
      </c>
      <c r="N2695" s="815"/>
      <c r="O2695" s="811"/>
    </row>
    <row r="2696" spans="1:15" x14ac:dyDescent="0.25">
      <c r="A2696" s="836" t="s">
        <v>88</v>
      </c>
      <c r="B2696" s="806" t="s">
        <v>37</v>
      </c>
      <c r="C2696" s="1039" t="s">
        <v>38</v>
      </c>
      <c r="D2696" s="863" t="s">
        <v>102</v>
      </c>
      <c r="E2696" s="945">
        <v>0</v>
      </c>
      <c r="F2696" s="806" t="s">
        <v>27</v>
      </c>
      <c r="G2696" s="809" t="s">
        <v>266</v>
      </c>
      <c r="H2696" s="980"/>
      <c r="I2696" s="980">
        <v>15000</v>
      </c>
      <c r="J2696" s="980"/>
      <c r="K2696" s="980">
        <f t="shared" si="193"/>
        <v>15000</v>
      </c>
      <c r="L2696" s="815"/>
      <c r="M2696" s="815">
        <v>15000</v>
      </c>
      <c r="N2696" s="815"/>
      <c r="O2696" s="811"/>
    </row>
    <row r="2697" spans="1:15" s="816" customFormat="1" x14ac:dyDescent="0.25">
      <c r="A2697" s="836" t="s">
        <v>88</v>
      </c>
      <c r="B2697" s="806" t="s">
        <v>54</v>
      </c>
      <c r="C2697" s="1039" t="s">
        <v>55</v>
      </c>
      <c r="D2697" s="863" t="s">
        <v>102</v>
      </c>
      <c r="E2697" s="945">
        <v>0</v>
      </c>
      <c r="F2697" s="806" t="s">
        <v>27</v>
      </c>
      <c r="G2697" s="809" t="s">
        <v>266</v>
      </c>
      <c r="H2697" s="980"/>
      <c r="I2697" s="980">
        <v>47850000</v>
      </c>
      <c r="J2697" s="980"/>
      <c r="K2697" s="980">
        <f t="shared" si="193"/>
        <v>20000000</v>
      </c>
      <c r="L2697" s="815"/>
      <c r="M2697" s="815">
        <v>20000000</v>
      </c>
      <c r="N2697" s="815"/>
      <c r="O2697" s="811"/>
    </row>
    <row r="2698" spans="1:15" x14ac:dyDescent="0.25">
      <c r="A2698" s="836" t="s">
        <v>88</v>
      </c>
      <c r="B2698" s="838"/>
      <c r="C2698" s="968" t="s">
        <v>312</v>
      </c>
      <c r="D2698" s="839"/>
      <c r="E2698" s="840"/>
      <c r="F2698" s="838"/>
      <c r="G2698" s="895"/>
      <c r="H2698" s="969">
        <f>SUM(H2687:H2697)</f>
        <v>29448500</v>
      </c>
      <c r="I2698" s="969">
        <f>SUM(I2687:I2697)</f>
        <v>149950000</v>
      </c>
      <c r="J2698" s="969">
        <f>SUM(J2687:J2697)</f>
        <v>29448500</v>
      </c>
      <c r="K2698" s="969">
        <f>SUM(K2687:K2697)</f>
        <v>93391000</v>
      </c>
      <c r="L2698" s="821"/>
      <c r="M2698" s="821">
        <f>SUM(M2687:M2697)</f>
        <v>93391000</v>
      </c>
      <c r="N2698" s="821"/>
      <c r="O2698" s="822"/>
    </row>
    <row r="2699" spans="1:15" x14ac:dyDescent="0.25">
      <c r="A2699" s="836"/>
      <c r="C2699" s="970"/>
      <c r="G2699" s="896"/>
      <c r="H2699" s="906"/>
      <c r="I2699" s="906"/>
      <c r="J2699" s="906"/>
      <c r="K2699" s="906"/>
      <c r="L2699" s="826"/>
      <c r="M2699" s="826"/>
      <c r="N2699" s="826"/>
      <c r="O2699" s="827"/>
    </row>
    <row r="2700" spans="1:15" x14ac:dyDescent="0.25">
      <c r="A2700" s="836"/>
      <c r="C2700" s="970"/>
      <c r="G2700" s="896"/>
      <c r="H2700" s="906"/>
      <c r="I2700" s="906"/>
      <c r="J2700" s="906"/>
      <c r="K2700" s="906"/>
      <c r="L2700" s="826"/>
      <c r="M2700" s="826"/>
      <c r="N2700" s="826"/>
      <c r="O2700" s="827"/>
    </row>
    <row r="2701" spans="1:15" x14ac:dyDescent="0.25">
      <c r="B2701" s="1127" t="s">
        <v>1397</v>
      </c>
      <c r="C2701" s="1127"/>
      <c r="D2701" s="1127"/>
      <c r="E2701" s="1127"/>
      <c r="F2701" s="1127"/>
      <c r="G2701" s="1127"/>
      <c r="H2701" s="1127"/>
      <c r="I2701" s="1127"/>
      <c r="J2701" s="1127"/>
      <c r="K2701" s="1127"/>
      <c r="L2701" s="1127"/>
      <c r="M2701" s="1127"/>
      <c r="N2701" s="1127"/>
      <c r="O2701" s="1127"/>
    </row>
    <row r="2702" spans="1:15" x14ac:dyDescent="0.25">
      <c r="B2702" s="854" t="s">
        <v>1645</v>
      </c>
      <c r="C2702" s="1041"/>
      <c r="D2702" s="855"/>
      <c r="E2702" s="855"/>
      <c r="F2702" s="855"/>
      <c r="G2702" s="855"/>
      <c r="H2702" s="856"/>
      <c r="I2702" s="856"/>
      <c r="J2702" s="856"/>
      <c r="K2702" s="856"/>
      <c r="L2702" s="856"/>
      <c r="M2702" s="856"/>
      <c r="N2702" s="856"/>
      <c r="O2702" s="857"/>
    </row>
    <row r="2703" spans="1:15" s="800" customFormat="1" ht="45" x14ac:dyDescent="0.25">
      <c r="B2703" s="1122" t="s">
        <v>971</v>
      </c>
      <c r="C2703" s="1085" t="s">
        <v>939</v>
      </c>
      <c r="D2703" s="1085" t="s">
        <v>1025</v>
      </c>
      <c r="E2703" s="1124" t="s">
        <v>1026</v>
      </c>
      <c r="F2703" s="1085" t="s">
        <v>1027</v>
      </c>
      <c r="G2703" s="1120" t="s">
        <v>1028</v>
      </c>
      <c r="H2703" s="801" t="s">
        <v>1868</v>
      </c>
      <c r="I2703" s="802" t="s">
        <v>1839</v>
      </c>
      <c r="J2703" s="801" t="s">
        <v>1868</v>
      </c>
      <c r="K2703" s="1128" t="s">
        <v>1957</v>
      </c>
      <c r="L2703" s="1128" t="s">
        <v>1956</v>
      </c>
      <c r="M2703" s="802" t="s">
        <v>1905</v>
      </c>
      <c r="N2703" s="1128" t="s">
        <v>1825</v>
      </c>
      <c r="O2703" s="835" t="s">
        <v>1856</v>
      </c>
    </row>
    <row r="2704" spans="1:15" s="800" customFormat="1" x14ac:dyDescent="0.25">
      <c r="B2704" s="1123"/>
      <c r="C2704" s="1086"/>
      <c r="D2704" s="1086"/>
      <c r="E2704" s="1125"/>
      <c r="F2704" s="1086"/>
      <c r="G2704" s="1121"/>
      <c r="H2704" s="803"/>
      <c r="I2704" s="803" t="s">
        <v>940</v>
      </c>
      <c r="J2704" s="803"/>
      <c r="K2704" s="1129"/>
      <c r="L2704" s="1129"/>
      <c r="M2704" s="803" t="s">
        <v>940</v>
      </c>
      <c r="N2704" s="1129"/>
      <c r="O2704" s="804"/>
    </row>
    <row r="2705" spans="1:15" s="887" customFormat="1" x14ac:dyDescent="0.25">
      <c r="A2705" s="836" t="s">
        <v>88</v>
      </c>
      <c r="B2705" s="863" t="s">
        <v>161</v>
      </c>
      <c r="C2705" s="967" t="s">
        <v>233</v>
      </c>
      <c r="D2705" s="863" t="s">
        <v>102</v>
      </c>
      <c r="E2705" s="883">
        <v>0</v>
      </c>
      <c r="F2705" s="863" t="s">
        <v>27</v>
      </c>
      <c r="G2705" s="866" t="s">
        <v>235</v>
      </c>
      <c r="H2705" s="900">
        <v>0</v>
      </c>
      <c r="I2705" s="900">
        <v>8000000</v>
      </c>
      <c r="J2705" s="900">
        <v>0</v>
      </c>
      <c r="K2705" s="980">
        <f t="shared" ref="K2705:K2706" si="194">M2705-L2705</f>
        <v>0</v>
      </c>
      <c r="L2705" s="867"/>
      <c r="M2705" s="867">
        <v>0</v>
      </c>
      <c r="N2705" s="867"/>
      <c r="O2705" s="868"/>
    </row>
    <row r="2706" spans="1:15" s="887" customFormat="1" x14ac:dyDescent="0.25">
      <c r="A2706" s="836" t="s">
        <v>88</v>
      </c>
      <c r="B2706" s="865" t="s">
        <v>467</v>
      </c>
      <c r="C2706" s="967" t="s">
        <v>163</v>
      </c>
      <c r="D2706" s="863" t="s">
        <v>102</v>
      </c>
      <c r="E2706" s="883">
        <v>0</v>
      </c>
      <c r="F2706" s="863" t="s">
        <v>27</v>
      </c>
      <c r="G2706" s="866" t="s">
        <v>235</v>
      </c>
      <c r="H2706" s="900">
        <v>0</v>
      </c>
      <c r="I2706" s="900">
        <v>6000000</v>
      </c>
      <c r="J2706" s="900">
        <v>0</v>
      </c>
      <c r="K2706" s="980">
        <f t="shared" si="194"/>
        <v>6000000</v>
      </c>
      <c r="L2706" s="867"/>
      <c r="M2706" s="867">
        <v>6000000</v>
      </c>
      <c r="N2706" s="867"/>
      <c r="O2706" s="868"/>
    </row>
    <row r="2707" spans="1:15" s="887" customFormat="1" x14ac:dyDescent="0.25">
      <c r="A2707" s="836" t="s">
        <v>88</v>
      </c>
      <c r="B2707" s="869"/>
      <c r="C2707" s="1042" t="s">
        <v>26</v>
      </c>
      <c r="D2707" s="869"/>
      <c r="E2707" s="870"/>
      <c r="F2707" s="869"/>
      <c r="G2707" s="871"/>
      <c r="H2707" s="965">
        <f>SUM(H2705:H2706)</f>
        <v>0</v>
      </c>
      <c r="I2707" s="965">
        <f>SUM(I2705:I2706)</f>
        <v>14000000</v>
      </c>
      <c r="J2707" s="965">
        <f>SUM(J2705:J2706)</f>
        <v>0</v>
      </c>
      <c r="K2707" s="965">
        <f>SUM(K2705:K2706)</f>
        <v>6000000</v>
      </c>
      <c r="L2707" s="965"/>
      <c r="M2707" s="965">
        <f>SUM(M2705:M2706)</f>
        <v>6000000</v>
      </c>
      <c r="N2707" s="965"/>
      <c r="O2707" s="884"/>
    </row>
    <row r="2708" spans="1:15" x14ac:dyDescent="0.25">
      <c r="B2708" s="823"/>
      <c r="C2708" s="970"/>
      <c r="D2708" s="824"/>
      <c r="E2708" s="825"/>
      <c r="F2708" s="823"/>
      <c r="G2708" s="896"/>
      <c r="H2708" s="901"/>
      <c r="I2708" s="901"/>
      <c r="J2708" s="901"/>
      <c r="K2708" s="901"/>
      <c r="L2708" s="826"/>
      <c r="M2708" s="826"/>
      <c r="N2708" s="826"/>
      <c r="O2708" s="827"/>
    </row>
    <row r="2709" spans="1:15" x14ac:dyDescent="0.25">
      <c r="B2709" s="823"/>
      <c r="C2709" s="970"/>
      <c r="D2709" s="824"/>
      <c r="E2709" s="825"/>
      <c r="F2709" s="823"/>
      <c r="G2709" s="896"/>
      <c r="H2709" s="901"/>
      <c r="I2709" s="901"/>
      <c r="J2709" s="901"/>
      <c r="K2709" s="901"/>
      <c r="L2709" s="826"/>
      <c r="M2709" s="826"/>
      <c r="N2709" s="826"/>
      <c r="O2709" s="827"/>
    </row>
    <row r="2710" spans="1:15" x14ac:dyDescent="0.25">
      <c r="B2710" s="1127" t="s">
        <v>1396</v>
      </c>
      <c r="C2710" s="1127"/>
      <c r="D2710" s="1127"/>
      <c r="E2710" s="1127"/>
      <c r="F2710" s="1127"/>
      <c r="G2710" s="1127"/>
      <c r="H2710" s="1127"/>
      <c r="I2710" s="1127"/>
      <c r="J2710" s="1127"/>
      <c r="K2710" s="1127"/>
      <c r="L2710" s="1127"/>
      <c r="M2710" s="1127"/>
      <c r="N2710" s="1127"/>
      <c r="O2710" s="1127"/>
    </row>
    <row r="2711" spans="1:15" x14ac:dyDescent="0.25">
      <c r="B2711" s="854" t="s">
        <v>1646</v>
      </c>
      <c r="C2711" s="1041"/>
      <c r="D2711" s="855"/>
      <c r="E2711" s="855"/>
      <c r="F2711" s="855"/>
      <c r="G2711" s="855"/>
      <c r="H2711" s="856"/>
      <c r="I2711" s="856"/>
      <c r="J2711" s="856"/>
      <c r="K2711" s="856"/>
      <c r="L2711" s="856"/>
      <c r="M2711" s="856"/>
      <c r="N2711" s="856"/>
      <c r="O2711" s="857"/>
    </row>
    <row r="2712" spans="1:15" s="800" customFormat="1" ht="45" x14ac:dyDescent="0.25">
      <c r="B2712" s="1122" t="s">
        <v>971</v>
      </c>
      <c r="C2712" s="1085" t="s">
        <v>939</v>
      </c>
      <c r="D2712" s="1085" t="s">
        <v>1025</v>
      </c>
      <c r="E2712" s="1124" t="s">
        <v>1026</v>
      </c>
      <c r="F2712" s="1085" t="s">
        <v>1027</v>
      </c>
      <c r="G2712" s="1120" t="s">
        <v>1028</v>
      </c>
      <c r="H2712" s="801" t="s">
        <v>1868</v>
      </c>
      <c r="I2712" s="802" t="s">
        <v>1839</v>
      </c>
      <c r="J2712" s="801" t="s">
        <v>1868</v>
      </c>
      <c r="K2712" s="1128" t="s">
        <v>1957</v>
      </c>
      <c r="L2712" s="1128" t="s">
        <v>1956</v>
      </c>
      <c r="M2712" s="802" t="s">
        <v>1905</v>
      </c>
      <c r="N2712" s="1128" t="s">
        <v>1825</v>
      </c>
      <c r="O2712" s="835" t="s">
        <v>1856</v>
      </c>
    </row>
    <row r="2713" spans="1:15" s="800" customFormat="1" x14ac:dyDescent="0.25">
      <c r="B2713" s="1123"/>
      <c r="C2713" s="1086"/>
      <c r="D2713" s="1086"/>
      <c r="E2713" s="1125"/>
      <c r="F2713" s="1086"/>
      <c r="G2713" s="1121"/>
      <c r="H2713" s="803"/>
      <c r="I2713" s="803" t="s">
        <v>940</v>
      </c>
      <c r="J2713" s="803"/>
      <c r="K2713" s="1129"/>
      <c r="L2713" s="1129"/>
      <c r="M2713" s="803" t="s">
        <v>940</v>
      </c>
      <c r="N2713" s="1129"/>
      <c r="O2713" s="804"/>
    </row>
    <row r="2714" spans="1:15" s="816" customFormat="1" x14ac:dyDescent="0.25">
      <c r="A2714" s="836" t="s">
        <v>101</v>
      </c>
      <c r="B2714" s="806" t="s">
        <v>24</v>
      </c>
      <c r="C2714" s="966" t="s">
        <v>290</v>
      </c>
      <c r="D2714" s="807" t="s">
        <v>1</v>
      </c>
      <c r="E2714" s="945">
        <v>0</v>
      </c>
      <c r="F2714" s="806" t="s">
        <v>27</v>
      </c>
      <c r="G2714" s="809" t="s">
        <v>266</v>
      </c>
      <c r="H2714" s="981">
        <v>1114034297</v>
      </c>
      <c r="I2714" s="981">
        <v>2667365000</v>
      </c>
      <c r="J2714" s="981">
        <v>1114034297</v>
      </c>
      <c r="K2714" s="981">
        <f t="shared" ref="K2714:K2728" si="195">M2714-L2714</f>
        <v>2947365000</v>
      </c>
      <c r="L2714" s="810"/>
      <c r="M2714" s="810">
        <f>2867365000+80000000</f>
        <v>2947365000</v>
      </c>
      <c r="N2714" s="810"/>
      <c r="O2714" s="885"/>
    </row>
    <row r="2715" spans="1:15" x14ac:dyDescent="0.25">
      <c r="A2715" s="836" t="s">
        <v>101</v>
      </c>
      <c r="B2715" s="809" t="s">
        <v>25</v>
      </c>
      <c r="C2715" s="1039" t="s">
        <v>59</v>
      </c>
      <c r="D2715" s="814" t="s">
        <v>102</v>
      </c>
      <c r="E2715" s="945">
        <v>0</v>
      </c>
      <c r="F2715" s="806" t="s">
        <v>27</v>
      </c>
      <c r="G2715" s="809" t="s">
        <v>266</v>
      </c>
      <c r="H2715" s="980">
        <v>200000</v>
      </c>
      <c r="I2715" s="980">
        <v>1000000</v>
      </c>
      <c r="J2715" s="980">
        <v>200000</v>
      </c>
      <c r="K2715" s="980">
        <f t="shared" si="195"/>
        <v>1000000</v>
      </c>
      <c r="L2715" s="815"/>
      <c r="M2715" s="815">
        <v>1000000</v>
      </c>
      <c r="N2715" s="815"/>
      <c r="O2715" s="811"/>
    </row>
    <row r="2716" spans="1:15" x14ac:dyDescent="0.25">
      <c r="A2716" s="836" t="s">
        <v>101</v>
      </c>
      <c r="B2716" s="806" t="s">
        <v>2</v>
      </c>
      <c r="C2716" s="1039" t="s">
        <v>60</v>
      </c>
      <c r="D2716" s="814" t="s">
        <v>102</v>
      </c>
      <c r="E2716" s="945">
        <v>0</v>
      </c>
      <c r="F2716" s="806" t="s">
        <v>27</v>
      </c>
      <c r="G2716" s="809" t="s">
        <v>266</v>
      </c>
      <c r="H2716" s="980">
        <v>300000</v>
      </c>
      <c r="I2716" s="980">
        <v>800000</v>
      </c>
      <c r="J2716" s="980">
        <v>300000</v>
      </c>
      <c r="K2716" s="980">
        <f t="shared" si="195"/>
        <v>800000</v>
      </c>
      <c r="L2716" s="815"/>
      <c r="M2716" s="815">
        <v>800000</v>
      </c>
      <c r="N2716" s="815"/>
      <c r="O2716" s="811"/>
    </row>
    <row r="2717" spans="1:15" x14ac:dyDescent="0.25">
      <c r="A2717" s="836" t="s">
        <v>101</v>
      </c>
      <c r="B2717" s="806" t="s">
        <v>67</v>
      </c>
      <c r="C2717" s="1039" t="s">
        <v>92</v>
      </c>
      <c r="D2717" s="814" t="s">
        <v>102</v>
      </c>
      <c r="E2717" s="945">
        <v>0</v>
      </c>
      <c r="F2717" s="806" t="s">
        <v>27</v>
      </c>
      <c r="G2717" s="809" t="s">
        <v>266</v>
      </c>
      <c r="H2717" s="980">
        <v>13802699</v>
      </c>
      <c r="I2717" s="980">
        <v>40958286.079999998</v>
      </c>
      <c r="J2717" s="980">
        <v>13802699</v>
      </c>
      <c r="K2717" s="980">
        <f t="shared" si="195"/>
        <v>40958286.079999998</v>
      </c>
      <c r="L2717" s="815"/>
      <c r="M2717" s="815">
        <v>40958286.079999998</v>
      </c>
      <c r="N2717" s="815"/>
      <c r="O2717" s="811"/>
    </row>
    <row r="2718" spans="1:15" x14ac:dyDescent="0.25">
      <c r="A2718" s="836" t="s">
        <v>101</v>
      </c>
      <c r="B2718" s="806" t="s">
        <v>3</v>
      </c>
      <c r="C2718" s="1039" t="s">
        <v>4</v>
      </c>
      <c r="D2718" s="814" t="s">
        <v>102</v>
      </c>
      <c r="E2718" s="945">
        <v>0</v>
      </c>
      <c r="F2718" s="806" t="s">
        <v>27</v>
      </c>
      <c r="G2718" s="809" t="s">
        <v>266</v>
      </c>
      <c r="H2718" s="980">
        <v>750000</v>
      </c>
      <c r="I2718" s="980">
        <v>1600000</v>
      </c>
      <c r="J2718" s="980">
        <v>750000</v>
      </c>
      <c r="K2718" s="980">
        <f t="shared" si="195"/>
        <v>1600000</v>
      </c>
      <c r="L2718" s="815"/>
      <c r="M2718" s="815">
        <v>1600000</v>
      </c>
      <c r="N2718" s="815"/>
      <c r="O2718" s="811"/>
    </row>
    <row r="2719" spans="1:15" x14ac:dyDescent="0.25">
      <c r="A2719" s="836" t="s">
        <v>101</v>
      </c>
      <c r="B2719" s="806" t="s">
        <v>71</v>
      </c>
      <c r="C2719" s="1039" t="s">
        <v>72</v>
      </c>
      <c r="D2719" s="814" t="s">
        <v>102</v>
      </c>
      <c r="E2719" s="945">
        <v>0</v>
      </c>
      <c r="F2719" s="806" t="s">
        <v>27</v>
      </c>
      <c r="G2719" s="809" t="s">
        <v>266</v>
      </c>
      <c r="H2719" s="949"/>
      <c r="I2719" s="949">
        <v>25625000</v>
      </c>
      <c r="J2719" s="949"/>
      <c r="K2719" s="980">
        <f t="shared" si="195"/>
        <v>15000000</v>
      </c>
      <c r="L2719" s="815"/>
      <c r="M2719" s="815">
        <v>15000000</v>
      </c>
      <c r="N2719" s="815"/>
      <c r="O2719" s="811"/>
    </row>
    <row r="2720" spans="1:15" x14ac:dyDescent="0.25">
      <c r="A2720" s="836" t="s">
        <v>101</v>
      </c>
      <c r="B2720" s="806" t="s">
        <v>32</v>
      </c>
      <c r="C2720" s="1039" t="s">
        <v>33</v>
      </c>
      <c r="D2720" s="814" t="s">
        <v>102</v>
      </c>
      <c r="E2720" s="945">
        <v>0</v>
      </c>
      <c r="F2720" s="806" t="s">
        <v>27</v>
      </c>
      <c r="G2720" s="809" t="s">
        <v>266</v>
      </c>
      <c r="H2720" s="980"/>
      <c r="I2720" s="980">
        <v>250000</v>
      </c>
      <c r="J2720" s="980"/>
      <c r="K2720" s="980">
        <f t="shared" si="195"/>
        <v>250000</v>
      </c>
      <c r="L2720" s="815"/>
      <c r="M2720" s="815">
        <v>250000</v>
      </c>
      <c r="N2720" s="815"/>
      <c r="O2720" s="811"/>
    </row>
    <row r="2721" spans="1:15" x14ac:dyDescent="0.25">
      <c r="A2721" s="836" t="s">
        <v>101</v>
      </c>
      <c r="B2721" s="806" t="s">
        <v>7</v>
      </c>
      <c r="C2721" s="1039" t="s">
        <v>8</v>
      </c>
      <c r="D2721" s="814" t="s">
        <v>102</v>
      </c>
      <c r="E2721" s="945">
        <v>0</v>
      </c>
      <c r="F2721" s="806" t="s">
        <v>27</v>
      </c>
      <c r="G2721" s="809" t="s">
        <v>266</v>
      </c>
      <c r="H2721" s="980"/>
      <c r="I2721" s="980">
        <v>150000</v>
      </c>
      <c r="J2721" s="980"/>
      <c r="K2721" s="980">
        <f t="shared" si="195"/>
        <v>150000</v>
      </c>
      <c r="L2721" s="815"/>
      <c r="M2721" s="815">
        <v>150000</v>
      </c>
      <c r="N2721" s="815"/>
      <c r="O2721" s="811"/>
    </row>
    <row r="2722" spans="1:15" x14ac:dyDescent="0.25">
      <c r="A2722" s="836" t="s">
        <v>101</v>
      </c>
      <c r="B2722" s="806" t="s">
        <v>11</v>
      </c>
      <c r="C2722" s="1039" t="s">
        <v>12</v>
      </c>
      <c r="D2722" s="814" t="s">
        <v>102</v>
      </c>
      <c r="E2722" s="945">
        <v>0</v>
      </c>
      <c r="F2722" s="806" t="s">
        <v>27</v>
      </c>
      <c r="G2722" s="809" t="s">
        <v>266</v>
      </c>
      <c r="H2722" s="980">
        <v>19508000</v>
      </c>
      <c r="I2722" s="980">
        <v>130717000</v>
      </c>
      <c r="J2722" s="980">
        <v>19508000</v>
      </c>
      <c r="K2722" s="980">
        <f t="shared" si="195"/>
        <v>80000000</v>
      </c>
      <c r="L2722" s="815"/>
      <c r="M2722" s="815">
        <v>80000000</v>
      </c>
      <c r="N2722" s="815"/>
      <c r="O2722" s="811"/>
    </row>
    <row r="2723" spans="1:15" x14ac:dyDescent="0.25">
      <c r="A2723" s="836" t="s">
        <v>101</v>
      </c>
      <c r="B2723" s="806" t="s">
        <v>103</v>
      </c>
      <c r="C2723" s="1039" t="s">
        <v>129</v>
      </c>
      <c r="D2723" s="814" t="s">
        <v>102</v>
      </c>
      <c r="E2723" s="945">
        <v>0</v>
      </c>
      <c r="F2723" s="806" t="s">
        <v>27</v>
      </c>
      <c r="G2723" s="809" t="s">
        <v>266</v>
      </c>
      <c r="H2723" s="980"/>
      <c r="I2723" s="980">
        <v>225000</v>
      </c>
      <c r="J2723" s="980"/>
      <c r="K2723" s="980">
        <f t="shared" si="195"/>
        <v>225000</v>
      </c>
      <c r="L2723" s="815"/>
      <c r="M2723" s="815">
        <v>225000</v>
      </c>
      <c r="N2723" s="815"/>
      <c r="O2723" s="811"/>
    </row>
    <row r="2724" spans="1:15" x14ac:dyDescent="0.25">
      <c r="A2724" s="836" t="s">
        <v>101</v>
      </c>
      <c r="B2724" s="806" t="s">
        <v>41</v>
      </c>
      <c r="C2724" s="1039" t="s">
        <v>28</v>
      </c>
      <c r="D2724" s="814" t="s">
        <v>102</v>
      </c>
      <c r="E2724" s="945">
        <v>0</v>
      </c>
      <c r="F2724" s="806" t="s">
        <v>27</v>
      </c>
      <c r="G2724" s="809" t="s">
        <v>266</v>
      </c>
      <c r="H2724" s="980"/>
      <c r="I2724" s="980">
        <v>10200000</v>
      </c>
      <c r="J2724" s="980"/>
      <c r="K2724" s="980">
        <f t="shared" si="195"/>
        <v>5000000</v>
      </c>
      <c r="L2724" s="815"/>
      <c r="M2724" s="815">
        <v>5000000</v>
      </c>
      <c r="N2724" s="815"/>
      <c r="O2724" s="811"/>
    </row>
    <row r="2725" spans="1:15" x14ac:dyDescent="0.25">
      <c r="A2725" s="836" t="s">
        <v>101</v>
      </c>
      <c r="B2725" s="806" t="s">
        <v>15</v>
      </c>
      <c r="C2725" s="1039" t="s">
        <v>436</v>
      </c>
      <c r="D2725" s="814" t="s">
        <v>102</v>
      </c>
      <c r="E2725" s="945">
        <v>0</v>
      </c>
      <c r="F2725" s="806" t="s">
        <v>27</v>
      </c>
      <c r="G2725" s="809" t="s">
        <v>266</v>
      </c>
      <c r="H2725" s="980"/>
      <c r="I2725" s="980">
        <v>600000</v>
      </c>
      <c r="J2725" s="980"/>
      <c r="K2725" s="980">
        <f t="shared" si="195"/>
        <v>600000</v>
      </c>
      <c r="L2725" s="815"/>
      <c r="M2725" s="815">
        <v>600000</v>
      </c>
      <c r="N2725" s="815"/>
      <c r="O2725" s="811"/>
    </row>
    <row r="2726" spans="1:15" x14ac:dyDescent="0.25">
      <c r="A2726" s="836" t="s">
        <v>101</v>
      </c>
      <c r="B2726" s="806" t="s">
        <v>19</v>
      </c>
      <c r="C2726" s="1039" t="s">
        <v>20</v>
      </c>
      <c r="D2726" s="814" t="s">
        <v>102</v>
      </c>
      <c r="E2726" s="945">
        <v>0</v>
      </c>
      <c r="F2726" s="806" t="s">
        <v>27</v>
      </c>
      <c r="G2726" s="809" t="s">
        <v>266</v>
      </c>
      <c r="H2726" s="980"/>
      <c r="I2726" s="980">
        <v>50000</v>
      </c>
      <c r="J2726" s="980"/>
      <c r="K2726" s="980">
        <f t="shared" si="195"/>
        <v>50000</v>
      </c>
      <c r="L2726" s="815"/>
      <c r="M2726" s="815">
        <v>50000</v>
      </c>
      <c r="N2726" s="815"/>
      <c r="O2726" s="811"/>
    </row>
    <row r="2727" spans="1:15" x14ac:dyDescent="0.25">
      <c r="A2727" s="836" t="s">
        <v>101</v>
      </c>
      <c r="B2727" s="806" t="s">
        <v>22</v>
      </c>
      <c r="C2727" s="1039" t="s">
        <v>23</v>
      </c>
      <c r="D2727" s="814" t="s">
        <v>102</v>
      </c>
      <c r="E2727" s="945">
        <v>0</v>
      </c>
      <c r="F2727" s="806" t="s">
        <v>27</v>
      </c>
      <c r="G2727" s="809" t="s">
        <v>266</v>
      </c>
      <c r="H2727" s="980">
        <v>200000</v>
      </c>
      <c r="I2727" s="980">
        <v>625000</v>
      </c>
      <c r="J2727" s="980">
        <v>200000</v>
      </c>
      <c r="K2727" s="980">
        <f t="shared" si="195"/>
        <v>625000</v>
      </c>
      <c r="L2727" s="815"/>
      <c r="M2727" s="815">
        <v>625000</v>
      </c>
      <c r="N2727" s="815"/>
      <c r="O2727" s="811"/>
    </row>
    <row r="2728" spans="1:15" x14ac:dyDescent="0.25">
      <c r="A2728" s="836" t="s">
        <v>101</v>
      </c>
      <c r="B2728" s="806" t="s">
        <v>37</v>
      </c>
      <c r="C2728" s="1039" t="s">
        <v>38</v>
      </c>
      <c r="D2728" s="814" t="s">
        <v>102</v>
      </c>
      <c r="E2728" s="945">
        <v>0</v>
      </c>
      <c r="F2728" s="806" t="s">
        <v>27</v>
      </c>
      <c r="G2728" s="809" t="s">
        <v>266</v>
      </c>
      <c r="H2728" s="980">
        <v>300000</v>
      </c>
      <c r="I2728" s="980">
        <v>700000</v>
      </c>
      <c r="J2728" s="980">
        <v>300000</v>
      </c>
      <c r="K2728" s="980">
        <f t="shared" si="195"/>
        <v>700000</v>
      </c>
      <c r="L2728" s="815"/>
      <c r="M2728" s="815">
        <v>700000</v>
      </c>
      <c r="N2728" s="815"/>
      <c r="O2728" s="811"/>
    </row>
    <row r="2729" spans="1:15" x14ac:dyDescent="0.25">
      <c r="A2729" s="836" t="s">
        <v>101</v>
      </c>
      <c r="B2729" s="838"/>
      <c r="C2729" s="968" t="s">
        <v>312</v>
      </c>
      <c r="D2729" s="839"/>
      <c r="E2729" s="840"/>
      <c r="F2729" s="838"/>
      <c r="G2729" s="895"/>
      <c r="H2729" s="969">
        <f>SUM(H2715:H2728)</f>
        <v>35060699</v>
      </c>
      <c r="I2729" s="969">
        <f>SUM(I2715:I2728)</f>
        <v>213500286.07999998</v>
      </c>
      <c r="J2729" s="969">
        <f>SUM(J2715:J2728)</f>
        <v>35060699</v>
      </c>
      <c r="K2729" s="969">
        <f>SUM(K2715:K2728)</f>
        <v>146958286.07999998</v>
      </c>
      <c r="L2729" s="969"/>
      <c r="M2729" s="969">
        <f>SUM(M2715:M2728)</f>
        <v>146958286.07999998</v>
      </c>
      <c r="N2729" s="969"/>
      <c r="O2729" s="822"/>
    </row>
    <row r="2730" spans="1:15" x14ac:dyDescent="0.25">
      <c r="B2730" s="823"/>
      <c r="C2730" s="970"/>
      <c r="D2730" s="824"/>
      <c r="E2730" s="825"/>
      <c r="F2730" s="823"/>
      <c r="G2730" s="896"/>
      <c r="H2730" s="901"/>
      <c r="I2730" s="901"/>
      <c r="J2730" s="901"/>
      <c r="K2730" s="901"/>
      <c r="L2730" s="826"/>
      <c r="M2730" s="826"/>
      <c r="N2730" s="826"/>
      <c r="O2730" s="827"/>
    </row>
    <row r="2731" spans="1:15" x14ac:dyDescent="0.25">
      <c r="B2731" s="823"/>
      <c r="C2731" s="970"/>
      <c r="D2731" s="824"/>
      <c r="E2731" s="825"/>
      <c r="F2731" s="823"/>
      <c r="G2731" s="896"/>
      <c r="H2731" s="901"/>
      <c r="I2731" s="901"/>
      <c r="J2731" s="901"/>
      <c r="K2731" s="901"/>
      <c r="L2731" s="826"/>
      <c r="M2731" s="826"/>
      <c r="N2731" s="826"/>
      <c r="O2731" s="827"/>
    </row>
    <row r="2732" spans="1:15" x14ac:dyDescent="0.25">
      <c r="B2732" s="1127" t="s">
        <v>1397</v>
      </c>
      <c r="C2732" s="1127"/>
      <c r="D2732" s="1127"/>
      <c r="E2732" s="1127"/>
      <c r="F2732" s="1127"/>
      <c r="G2732" s="1127"/>
      <c r="H2732" s="1127"/>
      <c r="I2732" s="1127"/>
      <c r="J2732" s="1127"/>
      <c r="K2732" s="1127"/>
      <c r="L2732" s="1127"/>
      <c r="M2732" s="1127"/>
      <c r="N2732" s="1127"/>
      <c r="O2732" s="1127"/>
    </row>
    <row r="2733" spans="1:15" x14ac:dyDescent="0.25">
      <c r="B2733" s="854" t="s">
        <v>1646</v>
      </c>
      <c r="C2733" s="1041"/>
      <c r="D2733" s="855"/>
      <c r="E2733" s="855"/>
      <c r="F2733" s="855"/>
      <c r="G2733" s="855"/>
      <c r="H2733" s="856"/>
      <c r="I2733" s="856"/>
      <c r="J2733" s="856"/>
      <c r="K2733" s="856"/>
      <c r="L2733" s="856"/>
      <c r="M2733" s="856"/>
      <c r="N2733" s="856"/>
      <c r="O2733" s="857"/>
    </row>
    <row r="2734" spans="1:15" s="800" customFormat="1" ht="45" x14ac:dyDescent="0.25">
      <c r="B2734" s="1122" t="s">
        <v>971</v>
      </c>
      <c r="C2734" s="1085" t="s">
        <v>939</v>
      </c>
      <c r="D2734" s="1085" t="s">
        <v>1025</v>
      </c>
      <c r="E2734" s="1124" t="s">
        <v>1026</v>
      </c>
      <c r="F2734" s="1085" t="s">
        <v>1027</v>
      </c>
      <c r="G2734" s="1120" t="s">
        <v>1028</v>
      </c>
      <c r="H2734" s="801" t="s">
        <v>1868</v>
      </c>
      <c r="I2734" s="802" t="s">
        <v>1839</v>
      </c>
      <c r="J2734" s="801" t="s">
        <v>1868</v>
      </c>
      <c r="K2734" s="1128" t="s">
        <v>1957</v>
      </c>
      <c r="L2734" s="1128" t="s">
        <v>1956</v>
      </c>
      <c r="M2734" s="802" t="s">
        <v>1905</v>
      </c>
      <c r="N2734" s="1128" t="s">
        <v>1825</v>
      </c>
      <c r="O2734" s="835" t="s">
        <v>1856</v>
      </c>
    </row>
    <row r="2735" spans="1:15" s="800" customFormat="1" x14ac:dyDescent="0.25">
      <c r="B2735" s="1123"/>
      <c r="C2735" s="1086"/>
      <c r="D2735" s="1086"/>
      <c r="E2735" s="1125"/>
      <c r="F2735" s="1086"/>
      <c r="G2735" s="1121"/>
      <c r="H2735" s="803"/>
      <c r="I2735" s="803" t="s">
        <v>940</v>
      </c>
      <c r="J2735" s="803"/>
      <c r="K2735" s="1129"/>
      <c r="L2735" s="1129"/>
      <c r="M2735" s="803" t="s">
        <v>940</v>
      </c>
      <c r="N2735" s="1129"/>
      <c r="O2735" s="804"/>
    </row>
    <row r="2736" spans="1:15" s="887" customFormat="1" x14ac:dyDescent="0.25">
      <c r="A2736" s="836" t="s">
        <v>101</v>
      </c>
      <c r="B2736" s="863" t="s">
        <v>161</v>
      </c>
      <c r="C2736" s="967" t="s">
        <v>233</v>
      </c>
      <c r="D2736" s="863" t="s">
        <v>102</v>
      </c>
      <c r="E2736" s="883">
        <v>0</v>
      </c>
      <c r="F2736" s="863" t="s">
        <v>27</v>
      </c>
      <c r="G2736" s="866" t="s">
        <v>235</v>
      </c>
      <c r="H2736" s="900">
        <v>0</v>
      </c>
      <c r="I2736" s="900">
        <v>25000000</v>
      </c>
      <c r="J2736" s="900">
        <v>0</v>
      </c>
      <c r="K2736" s="980">
        <f t="shared" ref="K2736:K2740" si="196">M2736-L2736</f>
        <v>0</v>
      </c>
      <c r="L2736" s="867"/>
      <c r="M2736" s="867">
        <v>0</v>
      </c>
      <c r="N2736" s="867"/>
      <c r="O2736" s="868"/>
    </row>
    <row r="2737" spans="1:15" s="887" customFormat="1" x14ac:dyDescent="0.25">
      <c r="A2737" s="836" t="s">
        <v>101</v>
      </c>
      <c r="B2737" s="865" t="s">
        <v>470</v>
      </c>
      <c r="C2737" s="967" t="s">
        <v>1066</v>
      </c>
      <c r="D2737" s="863" t="s">
        <v>102</v>
      </c>
      <c r="E2737" s="883">
        <v>0</v>
      </c>
      <c r="F2737" s="863" t="s">
        <v>27</v>
      </c>
      <c r="G2737" s="866" t="s">
        <v>235</v>
      </c>
      <c r="H2737" s="900">
        <v>0</v>
      </c>
      <c r="I2737" s="900">
        <v>17000000</v>
      </c>
      <c r="J2737" s="900">
        <v>0</v>
      </c>
      <c r="K2737" s="980">
        <f t="shared" si="196"/>
        <v>17000000</v>
      </c>
      <c r="L2737" s="867"/>
      <c r="M2737" s="867">
        <v>17000000</v>
      </c>
      <c r="N2737" s="867"/>
      <c r="O2737" s="868"/>
    </row>
    <row r="2738" spans="1:15" s="887" customFormat="1" x14ac:dyDescent="0.25">
      <c r="A2738" s="836" t="s">
        <v>101</v>
      </c>
      <c r="B2738" s="865" t="s">
        <v>243</v>
      </c>
      <c r="C2738" s="967" t="s">
        <v>687</v>
      </c>
      <c r="D2738" s="863" t="s">
        <v>102</v>
      </c>
      <c r="E2738" s="883">
        <v>0</v>
      </c>
      <c r="F2738" s="863" t="s">
        <v>27</v>
      </c>
      <c r="G2738" s="866" t="s">
        <v>235</v>
      </c>
      <c r="H2738" s="900">
        <v>0</v>
      </c>
      <c r="I2738" s="900">
        <v>30000000</v>
      </c>
      <c r="J2738" s="900">
        <v>0</v>
      </c>
      <c r="K2738" s="980">
        <f t="shared" si="196"/>
        <v>0</v>
      </c>
      <c r="L2738" s="867"/>
      <c r="M2738" s="867">
        <v>0</v>
      </c>
      <c r="N2738" s="867"/>
      <c r="O2738" s="868"/>
    </row>
    <row r="2739" spans="1:15" s="887" customFormat="1" x14ac:dyDescent="0.25">
      <c r="A2739" s="836" t="s">
        <v>101</v>
      </c>
      <c r="B2739" s="865" t="s">
        <v>206</v>
      </c>
      <c r="C2739" s="967" t="s">
        <v>1863</v>
      </c>
      <c r="D2739" s="863" t="s">
        <v>102</v>
      </c>
      <c r="E2739" s="883">
        <v>0</v>
      </c>
      <c r="F2739" s="863" t="s">
        <v>27</v>
      </c>
      <c r="G2739" s="866" t="s">
        <v>235</v>
      </c>
      <c r="H2739" s="900">
        <v>0</v>
      </c>
      <c r="I2739" s="900">
        <v>12000000</v>
      </c>
      <c r="J2739" s="900">
        <v>0</v>
      </c>
      <c r="K2739" s="980">
        <f t="shared" si="196"/>
        <v>0</v>
      </c>
      <c r="L2739" s="867"/>
      <c r="M2739" s="867">
        <v>0</v>
      </c>
      <c r="N2739" s="867"/>
      <c r="O2739" s="868"/>
    </row>
    <row r="2740" spans="1:15" s="887" customFormat="1" x14ac:dyDescent="0.25">
      <c r="A2740" s="836" t="s">
        <v>101</v>
      </c>
      <c r="B2740" s="865" t="s">
        <v>453</v>
      </c>
      <c r="C2740" s="967" t="s">
        <v>678</v>
      </c>
      <c r="D2740" s="863" t="s">
        <v>102</v>
      </c>
      <c r="E2740" s="883">
        <v>0</v>
      </c>
      <c r="F2740" s="863" t="s">
        <v>27</v>
      </c>
      <c r="G2740" s="866" t="s">
        <v>235</v>
      </c>
      <c r="H2740" s="900">
        <v>0</v>
      </c>
      <c r="I2740" s="900">
        <v>16000000</v>
      </c>
      <c r="J2740" s="900">
        <v>0</v>
      </c>
      <c r="K2740" s="980">
        <f t="shared" si="196"/>
        <v>16000000</v>
      </c>
      <c r="L2740" s="867"/>
      <c r="M2740" s="867">
        <v>16000000</v>
      </c>
      <c r="N2740" s="867"/>
      <c r="O2740" s="868"/>
    </row>
    <row r="2741" spans="1:15" s="887" customFormat="1" x14ac:dyDescent="0.25">
      <c r="A2741" s="836" t="s">
        <v>101</v>
      </c>
      <c r="B2741" s="869"/>
      <c r="C2741" s="1042" t="s">
        <v>26</v>
      </c>
      <c r="D2741" s="869"/>
      <c r="E2741" s="870"/>
      <c r="F2741" s="869"/>
      <c r="G2741" s="871"/>
      <c r="H2741" s="965">
        <f>SUM(H2736:H2740)</f>
        <v>0</v>
      </c>
      <c r="I2741" s="965">
        <f>SUM(I2736:I2740)</f>
        <v>100000000</v>
      </c>
      <c r="J2741" s="965">
        <f>SUM(J2736:J2740)</f>
        <v>0</v>
      </c>
      <c r="K2741" s="965">
        <f>SUM(K2736:K2740)</f>
        <v>33000000</v>
      </c>
      <c r="L2741" s="872"/>
      <c r="M2741" s="872">
        <f>SUM(M2736:M2740)</f>
        <v>33000000</v>
      </c>
      <c r="N2741" s="872"/>
      <c r="O2741" s="884"/>
    </row>
    <row r="2742" spans="1:15" s="887" customFormat="1" x14ac:dyDescent="0.25">
      <c r="A2742" s="836"/>
      <c r="B2742" s="875"/>
      <c r="C2742" s="1043"/>
      <c r="D2742" s="875"/>
      <c r="E2742" s="877"/>
      <c r="F2742" s="875"/>
      <c r="G2742" s="878"/>
      <c r="H2742" s="894"/>
      <c r="I2742" s="894"/>
      <c r="J2742" s="894"/>
      <c r="K2742" s="894"/>
      <c r="L2742" s="879"/>
      <c r="M2742" s="879"/>
      <c r="N2742" s="879"/>
      <c r="O2742" s="880"/>
    </row>
    <row r="2743" spans="1:15" x14ac:dyDescent="0.25">
      <c r="B2743" s="823"/>
      <c r="C2743" s="970"/>
      <c r="D2743" s="824"/>
      <c r="E2743" s="825"/>
      <c r="F2743" s="823"/>
      <c r="G2743" s="896"/>
      <c r="H2743" s="901"/>
      <c r="I2743" s="901"/>
      <c r="J2743" s="901"/>
      <c r="K2743" s="901"/>
      <c r="L2743" s="826"/>
      <c r="M2743" s="826"/>
      <c r="N2743" s="826"/>
      <c r="O2743" s="827"/>
    </row>
    <row r="2744" spans="1:15" x14ac:dyDescent="0.25">
      <c r="B2744" s="1127" t="s">
        <v>1396</v>
      </c>
      <c r="C2744" s="1127"/>
      <c r="D2744" s="1127"/>
      <c r="E2744" s="1127"/>
      <c r="F2744" s="1127"/>
      <c r="G2744" s="1127"/>
      <c r="H2744" s="1127"/>
      <c r="I2744" s="1127"/>
      <c r="J2744" s="1127"/>
      <c r="K2744" s="1127"/>
      <c r="L2744" s="1127"/>
      <c r="M2744" s="1127"/>
      <c r="N2744" s="1127"/>
      <c r="O2744" s="1127"/>
    </row>
    <row r="2745" spans="1:15" x14ac:dyDescent="0.25">
      <c r="B2745" s="854" t="s">
        <v>1647</v>
      </c>
      <c r="C2745" s="1041"/>
      <c r="D2745" s="855"/>
      <c r="E2745" s="855"/>
      <c r="F2745" s="855"/>
      <c r="G2745" s="855"/>
      <c r="H2745" s="856"/>
      <c r="I2745" s="856"/>
      <c r="J2745" s="856"/>
      <c r="K2745" s="856"/>
      <c r="L2745" s="856"/>
      <c r="M2745" s="856"/>
      <c r="N2745" s="856"/>
      <c r="O2745" s="857"/>
    </row>
    <row r="2746" spans="1:15" s="800" customFormat="1" ht="45" x14ac:dyDescent="0.25">
      <c r="B2746" s="1122" t="s">
        <v>971</v>
      </c>
      <c r="C2746" s="1085" t="s">
        <v>939</v>
      </c>
      <c r="D2746" s="1085" t="s">
        <v>1025</v>
      </c>
      <c r="E2746" s="1124" t="s">
        <v>1026</v>
      </c>
      <c r="F2746" s="1085" t="s">
        <v>1027</v>
      </c>
      <c r="G2746" s="1120" t="s">
        <v>1028</v>
      </c>
      <c r="H2746" s="801" t="s">
        <v>1868</v>
      </c>
      <c r="I2746" s="802" t="s">
        <v>1839</v>
      </c>
      <c r="J2746" s="801" t="s">
        <v>1868</v>
      </c>
      <c r="K2746" s="1128" t="s">
        <v>1957</v>
      </c>
      <c r="L2746" s="1128" t="s">
        <v>1956</v>
      </c>
      <c r="M2746" s="802" t="s">
        <v>1905</v>
      </c>
      <c r="N2746" s="1128" t="s">
        <v>1825</v>
      </c>
      <c r="O2746" s="835" t="s">
        <v>1856</v>
      </c>
    </row>
    <row r="2747" spans="1:15" s="800" customFormat="1" x14ac:dyDescent="0.25">
      <c r="B2747" s="1123"/>
      <c r="C2747" s="1086"/>
      <c r="D2747" s="1086"/>
      <c r="E2747" s="1125"/>
      <c r="F2747" s="1086"/>
      <c r="G2747" s="1121"/>
      <c r="H2747" s="803"/>
      <c r="I2747" s="803"/>
      <c r="J2747" s="803"/>
      <c r="K2747" s="1129"/>
      <c r="L2747" s="1129"/>
      <c r="M2747" s="803" t="s">
        <v>940</v>
      </c>
      <c r="N2747" s="1129"/>
      <c r="O2747" s="804"/>
    </row>
    <row r="2748" spans="1:15" x14ac:dyDescent="0.25">
      <c r="A2748" s="836" t="s">
        <v>237</v>
      </c>
      <c r="B2748" s="806" t="s">
        <v>24</v>
      </c>
      <c r="C2748" s="966" t="s">
        <v>290</v>
      </c>
      <c r="D2748" s="807" t="s">
        <v>1</v>
      </c>
      <c r="E2748" s="945">
        <v>0</v>
      </c>
      <c r="F2748" s="809" t="s">
        <v>27</v>
      </c>
      <c r="G2748" s="809" t="s">
        <v>266</v>
      </c>
      <c r="H2748" s="981">
        <v>483881348</v>
      </c>
      <c r="I2748" s="981">
        <v>1348328430</v>
      </c>
      <c r="J2748" s="981">
        <v>483881348</v>
      </c>
      <c r="K2748" s="981">
        <f t="shared" ref="K2748:K2762" si="197">M2748-L2748</f>
        <v>1261328430</v>
      </c>
      <c r="L2748" s="810"/>
      <c r="M2748" s="810">
        <f>1348328430-87000000</f>
        <v>1261328430</v>
      </c>
      <c r="N2748" s="810"/>
      <c r="O2748" s="885"/>
    </row>
    <row r="2749" spans="1:15" x14ac:dyDescent="0.25">
      <c r="A2749" s="836" t="s">
        <v>237</v>
      </c>
      <c r="B2749" s="809" t="s">
        <v>25</v>
      </c>
      <c r="C2749" s="1039" t="s">
        <v>59</v>
      </c>
      <c r="D2749" s="814" t="s">
        <v>102</v>
      </c>
      <c r="E2749" s="945">
        <v>0</v>
      </c>
      <c r="F2749" s="809" t="s">
        <v>27</v>
      </c>
      <c r="G2749" s="809" t="s">
        <v>266</v>
      </c>
      <c r="H2749" s="980">
        <v>500000</v>
      </c>
      <c r="I2749" s="980">
        <v>1000000</v>
      </c>
      <c r="J2749" s="980">
        <v>500000</v>
      </c>
      <c r="K2749" s="980">
        <f t="shared" si="197"/>
        <v>1000000</v>
      </c>
      <c r="L2749" s="815"/>
      <c r="M2749" s="815">
        <v>1000000</v>
      </c>
      <c r="N2749" s="815"/>
      <c r="O2749" s="811"/>
    </row>
    <row r="2750" spans="1:15" x14ac:dyDescent="0.25">
      <c r="A2750" s="836" t="s">
        <v>237</v>
      </c>
      <c r="B2750" s="806" t="s">
        <v>2</v>
      </c>
      <c r="C2750" s="1039" t="s">
        <v>60</v>
      </c>
      <c r="D2750" s="814" t="s">
        <v>102</v>
      </c>
      <c r="E2750" s="945">
        <v>0</v>
      </c>
      <c r="F2750" s="809" t="s">
        <v>27</v>
      </c>
      <c r="G2750" s="809" t="s">
        <v>266</v>
      </c>
      <c r="H2750" s="980">
        <v>4208000</v>
      </c>
      <c r="I2750" s="980">
        <v>20640000</v>
      </c>
      <c r="J2750" s="980">
        <v>4208000</v>
      </c>
      <c r="K2750" s="980">
        <f t="shared" si="197"/>
        <v>20640000</v>
      </c>
      <c r="L2750" s="815"/>
      <c r="M2750" s="815">
        <v>20640000</v>
      </c>
      <c r="N2750" s="815"/>
      <c r="O2750" s="811"/>
    </row>
    <row r="2751" spans="1:15" x14ac:dyDescent="0.25">
      <c r="A2751" s="836" t="s">
        <v>237</v>
      </c>
      <c r="B2751" s="806" t="s">
        <v>67</v>
      </c>
      <c r="C2751" s="1039" t="s">
        <v>92</v>
      </c>
      <c r="D2751" s="814" t="s">
        <v>102</v>
      </c>
      <c r="E2751" s="945">
        <v>0</v>
      </c>
      <c r="F2751" s="809" t="s">
        <v>27</v>
      </c>
      <c r="G2751" s="809" t="s">
        <v>266</v>
      </c>
      <c r="H2751" s="980">
        <v>2000000</v>
      </c>
      <c r="I2751" s="980">
        <v>20000000</v>
      </c>
      <c r="J2751" s="980">
        <v>2000000</v>
      </c>
      <c r="K2751" s="980">
        <f t="shared" si="197"/>
        <v>20000000</v>
      </c>
      <c r="L2751" s="815"/>
      <c r="M2751" s="815">
        <v>20000000</v>
      </c>
      <c r="N2751" s="815"/>
      <c r="O2751" s="811"/>
    </row>
    <row r="2752" spans="1:15" x14ac:dyDescent="0.25">
      <c r="A2752" s="836" t="s">
        <v>237</v>
      </c>
      <c r="B2752" s="806" t="s">
        <v>3</v>
      </c>
      <c r="C2752" s="1039" t="s">
        <v>4</v>
      </c>
      <c r="D2752" s="814" t="s">
        <v>102</v>
      </c>
      <c r="E2752" s="945">
        <v>0</v>
      </c>
      <c r="F2752" s="809" t="s">
        <v>27</v>
      </c>
      <c r="G2752" s="809" t="s">
        <v>266</v>
      </c>
      <c r="H2752" s="980">
        <v>500000</v>
      </c>
      <c r="I2752" s="980">
        <v>1050000</v>
      </c>
      <c r="J2752" s="980">
        <v>500000</v>
      </c>
      <c r="K2752" s="980">
        <f t="shared" si="197"/>
        <v>1050000</v>
      </c>
      <c r="L2752" s="815"/>
      <c r="M2752" s="815">
        <v>1050000</v>
      </c>
      <c r="N2752" s="815"/>
      <c r="O2752" s="811"/>
    </row>
    <row r="2753" spans="1:15" x14ac:dyDescent="0.25">
      <c r="A2753" s="836" t="s">
        <v>237</v>
      </c>
      <c r="B2753" s="806" t="s">
        <v>106</v>
      </c>
      <c r="C2753" s="1039" t="s">
        <v>107</v>
      </c>
      <c r="D2753" s="814" t="s">
        <v>102</v>
      </c>
      <c r="E2753" s="945">
        <v>0</v>
      </c>
      <c r="F2753" s="809" t="s">
        <v>27</v>
      </c>
      <c r="G2753" s="809" t="s">
        <v>266</v>
      </c>
      <c r="H2753" s="980">
        <v>3000000</v>
      </c>
      <c r="I2753" s="980">
        <v>12400000</v>
      </c>
      <c r="J2753" s="980">
        <v>3000000</v>
      </c>
      <c r="K2753" s="980">
        <f t="shared" si="197"/>
        <v>12400000</v>
      </c>
      <c r="L2753" s="815"/>
      <c r="M2753" s="815">
        <v>12400000</v>
      </c>
      <c r="N2753" s="815"/>
      <c r="O2753" s="811"/>
    </row>
    <row r="2754" spans="1:15" x14ac:dyDescent="0.25">
      <c r="A2754" s="836" t="s">
        <v>237</v>
      </c>
      <c r="B2754" s="806" t="s">
        <v>71</v>
      </c>
      <c r="C2754" s="1039" t="s">
        <v>72</v>
      </c>
      <c r="D2754" s="814" t="s">
        <v>102</v>
      </c>
      <c r="E2754" s="945">
        <v>0</v>
      </c>
      <c r="F2754" s="809" t="s">
        <v>27</v>
      </c>
      <c r="G2754" s="809" t="s">
        <v>266</v>
      </c>
      <c r="H2754" s="980">
        <v>500000</v>
      </c>
      <c r="I2754" s="980">
        <v>730000</v>
      </c>
      <c r="J2754" s="980">
        <v>500000</v>
      </c>
      <c r="K2754" s="980">
        <f t="shared" si="197"/>
        <v>730000</v>
      </c>
      <c r="L2754" s="815"/>
      <c r="M2754" s="815">
        <v>730000</v>
      </c>
      <c r="N2754" s="815"/>
      <c r="O2754" s="811"/>
    </row>
    <row r="2755" spans="1:15" x14ac:dyDescent="0.25">
      <c r="A2755" s="836" t="s">
        <v>237</v>
      </c>
      <c r="B2755" s="806" t="s">
        <v>32</v>
      </c>
      <c r="C2755" s="1039" t="s">
        <v>33</v>
      </c>
      <c r="D2755" s="814" t="s">
        <v>102</v>
      </c>
      <c r="E2755" s="945">
        <v>0</v>
      </c>
      <c r="F2755" s="809" t="s">
        <v>27</v>
      </c>
      <c r="G2755" s="809" t="s">
        <v>266</v>
      </c>
      <c r="H2755" s="980">
        <v>100000</v>
      </c>
      <c r="I2755" s="980">
        <v>225000</v>
      </c>
      <c r="J2755" s="980">
        <v>100000</v>
      </c>
      <c r="K2755" s="980">
        <f t="shared" si="197"/>
        <v>225000</v>
      </c>
      <c r="L2755" s="815"/>
      <c r="M2755" s="815">
        <v>225000</v>
      </c>
      <c r="N2755" s="815"/>
      <c r="O2755" s="811"/>
    </row>
    <row r="2756" spans="1:15" x14ac:dyDescent="0.25">
      <c r="A2756" s="836" t="s">
        <v>237</v>
      </c>
      <c r="B2756" s="806" t="s">
        <v>7</v>
      </c>
      <c r="C2756" s="1039" t="s">
        <v>8</v>
      </c>
      <c r="D2756" s="814" t="s">
        <v>102</v>
      </c>
      <c r="E2756" s="945">
        <v>0</v>
      </c>
      <c r="F2756" s="809" t="s">
        <v>27</v>
      </c>
      <c r="G2756" s="809" t="s">
        <v>266</v>
      </c>
      <c r="H2756" s="980">
        <v>200000</v>
      </c>
      <c r="I2756" s="980">
        <v>200000</v>
      </c>
      <c r="J2756" s="980">
        <v>200000</v>
      </c>
      <c r="K2756" s="980">
        <f t="shared" si="197"/>
        <v>200000</v>
      </c>
      <c r="L2756" s="815"/>
      <c r="M2756" s="815">
        <v>200000</v>
      </c>
      <c r="N2756" s="815"/>
      <c r="O2756" s="811"/>
    </row>
    <row r="2757" spans="1:15" x14ac:dyDescent="0.25">
      <c r="A2757" s="836" t="s">
        <v>237</v>
      </c>
      <c r="B2757" s="806" t="s">
        <v>9</v>
      </c>
      <c r="C2757" s="1039" t="s">
        <v>10</v>
      </c>
      <c r="D2757" s="814" t="s">
        <v>102</v>
      </c>
      <c r="E2757" s="945">
        <v>0</v>
      </c>
      <c r="F2757" s="809" t="s">
        <v>27</v>
      </c>
      <c r="G2757" s="809" t="s">
        <v>266</v>
      </c>
      <c r="H2757" s="980"/>
      <c r="I2757" s="980">
        <v>100000</v>
      </c>
      <c r="J2757" s="980"/>
      <c r="K2757" s="980">
        <f t="shared" si="197"/>
        <v>100000</v>
      </c>
      <c r="L2757" s="815"/>
      <c r="M2757" s="815">
        <v>100000</v>
      </c>
      <c r="N2757" s="815"/>
      <c r="O2757" s="811"/>
    </row>
    <row r="2758" spans="1:15" x14ac:dyDescent="0.25">
      <c r="A2758" s="836" t="s">
        <v>237</v>
      </c>
      <c r="B2758" s="806" t="s">
        <v>13</v>
      </c>
      <c r="C2758" s="1039" t="s">
        <v>14</v>
      </c>
      <c r="D2758" s="814" t="s">
        <v>102</v>
      </c>
      <c r="E2758" s="945">
        <v>0</v>
      </c>
      <c r="F2758" s="809" t="s">
        <v>27</v>
      </c>
      <c r="G2758" s="809" t="s">
        <v>266</v>
      </c>
      <c r="H2758" s="980">
        <v>491725</v>
      </c>
      <c r="I2758" s="980">
        <v>23220000</v>
      </c>
      <c r="J2758" s="980">
        <v>491725</v>
      </c>
      <c r="K2758" s="980">
        <f t="shared" si="197"/>
        <v>23220000</v>
      </c>
      <c r="L2758" s="815"/>
      <c r="M2758" s="815">
        <v>23220000</v>
      </c>
      <c r="N2758" s="815"/>
      <c r="O2758" s="811"/>
    </row>
    <row r="2759" spans="1:15" x14ac:dyDescent="0.25">
      <c r="A2759" s="836" t="s">
        <v>237</v>
      </c>
      <c r="B2759" s="806" t="s">
        <v>15</v>
      </c>
      <c r="C2759" s="1039" t="s">
        <v>436</v>
      </c>
      <c r="D2759" s="814" t="s">
        <v>102</v>
      </c>
      <c r="E2759" s="945">
        <v>0</v>
      </c>
      <c r="F2759" s="809" t="s">
        <v>27</v>
      </c>
      <c r="G2759" s="809" t="s">
        <v>266</v>
      </c>
      <c r="H2759" s="980">
        <v>400000</v>
      </c>
      <c r="I2759" s="980">
        <v>660000</v>
      </c>
      <c r="J2759" s="980">
        <v>400000</v>
      </c>
      <c r="K2759" s="980">
        <f t="shared" si="197"/>
        <v>660000</v>
      </c>
      <c r="L2759" s="815"/>
      <c r="M2759" s="815">
        <v>660000</v>
      </c>
      <c r="N2759" s="815"/>
      <c r="O2759" s="811"/>
    </row>
    <row r="2760" spans="1:15" x14ac:dyDescent="0.25">
      <c r="A2760" s="836" t="s">
        <v>237</v>
      </c>
      <c r="B2760" s="806" t="s">
        <v>19</v>
      </c>
      <c r="C2760" s="1039" t="s">
        <v>20</v>
      </c>
      <c r="D2760" s="814" t="s">
        <v>102</v>
      </c>
      <c r="E2760" s="945">
        <v>0</v>
      </c>
      <c r="F2760" s="809" t="s">
        <v>27</v>
      </c>
      <c r="G2760" s="809" t="s">
        <v>266</v>
      </c>
      <c r="H2760" s="980"/>
      <c r="I2760" s="980">
        <v>25000</v>
      </c>
      <c r="J2760" s="980"/>
      <c r="K2760" s="980">
        <f t="shared" si="197"/>
        <v>25000</v>
      </c>
      <c r="L2760" s="815"/>
      <c r="M2760" s="815">
        <v>25000</v>
      </c>
      <c r="N2760" s="815"/>
      <c r="O2760" s="811"/>
    </row>
    <row r="2761" spans="1:15" x14ac:dyDescent="0.25">
      <c r="A2761" s="836" t="s">
        <v>237</v>
      </c>
      <c r="B2761" s="806" t="s">
        <v>37</v>
      </c>
      <c r="C2761" s="1039" t="s">
        <v>38</v>
      </c>
      <c r="D2761" s="814" t="s">
        <v>102</v>
      </c>
      <c r="E2761" s="945">
        <v>0</v>
      </c>
      <c r="F2761" s="809" t="s">
        <v>27</v>
      </c>
      <c r="G2761" s="809" t="s">
        <v>266</v>
      </c>
      <c r="H2761" s="980">
        <v>300000</v>
      </c>
      <c r="I2761" s="980">
        <v>550000</v>
      </c>
      <c r="J2761" s="980">
        <v>300000</v>
      </c>
      <c r="K2761" s="980">
        <f t="shared" si="197"/>
        <v>550000</v>
      </c>
      <c r="L2761" s="815"/>
      <c r="M2761" s="815">
        <v>550000</v>
      </c>
      <c r="N2761" s="815"/>
      <c r="O2761" s="811"/>
    </row>
    <row r="2762" spans="1:15" x14ac:dyDescent="0.25">
      <c r="A2762" s="836" t="s">
        <v>237</v>
      </c>
      <c r="B2762" s="806" t="s">
        <v>223</v>
      </c>
      <c r="C2762" s="1039" t="s">
        <v>222</v>
      </c>
      <c r="D2762" s="814" t="s">
        <v>102</v>
      </c>
      <c r="E2762" s="945">
        <v>0</v>
      </c>
      <c r="F2762" s="809" t="s">
        <v>27</v>
      </c>
      <c r="G2762" s="809" t="s">
        <v>266</v>
      </c>
      <c r="H2762" s="980"/>
      <c r="I2762" s="980">
        <v>20000000</v>
      </c>
      <c r="J2762" s="980"/>
      <c r="K2762" s="980">
        <f t="shared" si="197"/>
        <v>20000000</v>
      </c>
      <c r="L2762" s="815"/>
      <c r="M2762" s="815">
        <v>20000000</v>
      </c>
      <c r="N2762" s="815"/>
      <c r="O2762" s="811"/>
    </row>
    <row r="2763" spans="1:15" s="816" customFormat="1" x14ac:dyDescent="0.25">
      <c r="A2763" s="836" t="s">
        <v>237</v>
      </c>
      <c r="B2763" s="817"/>
      <c r="C2763" s="968" t="s">
        <v>312</v>
      </c>
      <c r="D2763" s="819"/>
      <c r="E2763" s="820"/>
      <c r="F2763" s="895"/>
      <c r="G2763" s="895"/>
      <c r="H2763" s="969">
        <f>SUM(H2749:H2762)</f>
        <v>12199725</v>
      </c>
      <c r="I2763" s="969">
        <f>SUM(I2749:I2762)</f>
        <v>100800000</v>
      </c>
      <c r="J2763" s="969">
        <f>SUM(J2749:J2762)</f>
        <v>12199725</v>
      </c>
      <c r="K2763" s="969">
        <f>SUM(K2749:K2762)</f>
        <v>100800000</v>
      </c>
      <c r="L2763" s="821"/>
      <c r="M2763" s="821">
        <v>100800000</v>
      </c>
      <c r="N2763" s="821"/>
      <c r="O2763" s="822"/>
    </row>
    <row r="2764" spans="1:15" s="816" customFormat="1" x14ac:dyDescent="0.25">
      <c r="A2764" s="836"/>
      <c r="B2764" s="823"/>
      <c r="C2764" s="970"/>
      <c r="D2764" s="824"/>
      <c r="E2764" s="825"/>
      <c r="F2764" s="896"/>
      <c r="G2764" s="896"/>
      <c r="H2764" s="906"/>
      <c r="I2764" s="906"/>
      <c r="J2764" s="906"/>
      <c r="K2764" s="906"/>
      <c r="L2764" s="826"/>
      <c r="M2764" s="826"/>
      <c r="N2764" s="826"/>
      <c r="O2764" s="827"/>
    </row>
    <row r="2765" spans="1:15" s="816" customFormat="1" x14ac:dyDescent="0.25">
      <c r="A2765" s="836"/>
      <c r="B2765" s="823"/>
      <c r="C2765" s="970"/>
      <c r="D2765" s="824"/>
      <c r="E2765" s="825"/>
      <c r="F2765" s="896"/>
      <c r="G2765" s="896"/>
      <c r="H2765" s="906"/>
      <c r="I2765" s="906"/>
      <c r="J2765" s="906"/>
      <c r="K2765" s="906"/>
      <c r="L2765" s="826"/>
      <c r="M2765" s="826"/>
      <c r="N2765" s="826"/>
      <c r="O2765" s="827"/>
    </row>
    <row r="2766" spans="1:15" x14ac:dyDescent="0.25">
      <c r="B2766" s="1127" t="s">
        <v>1397</v>
      </c>
      <c r="C2766" s="1127"/>
      <c r="D2766" s="1127"/>
      <c r="E2766" s="1127"/>
      <c r="F2766" s="1127"/>
      <c r="G2766" s="1127"/>
      <c r="H2766" s="1127"/>
      <c r="I2766" s="1127"/>
      <c r="J2766" s="1127"/>
      <c r="K2766" s="1127"/>
      <c r="L2766" s="1127"/>
      <c r="M2766" s="1127"/>
      <c r="N2766" s="1127"/>
      <c r="O2766" s="1127"/>
    </row>
    <row r="2767" spans="1:15" x14ac:dyDescent="0.25">
      <c r="B2767" s="854" t="s">
        <v>1647</v>
      </c>
      <c r="C2767" s="1041"/>
      <c r="D2767" s="855"/>
      <c r="E2767" s="855"/>
      <c r="F2767" s="855"/>
      <c r="G2767" s="855"/>
      <c r="H2767" s="856"/>
      <c r="I2767" s="856"/>
      <c r="J2767" s="856"/>
      <c r="K2767" s="856"/>
      <c r="L2767" s="856"/>
      <c r="M2767" s="856"/>
      <c r="N2767" s="856"/>
      <c r="O2767" s="857"/>
    </row>
    <row r="2768" spans="1:15" s="800" customFormat="1" ht="45" x14ac:dyDescent="0.25">
      <c r="B2768" s="1122" t="s">
        <v>971</v>
      </c>
      <c r="C2768" s="1085" t="s">
        <v>939</v>
      </c>
      <c r="D2768" s="1085" t="s">
        <v>1025</v>
      </c>
      <c r="E2768" s="1124" t="s">
        <v>1026</v>
      </c>
      <c r="F2768" s="1085" t="s">
        <v>1027</v>
      </c>
      <c r="G2768" s="1120" t="s">
        <v>1028</v>
      </c>
      <c r="H2768" s="801" t="s">
        <v>1868</v>
      </c>
      <c r="I2768" s="802" t="s">
        <v>1839</v>
      </c>
      <c r="J2768" s="801" t="s">
        <v>1868</v>
      </c>
      <c r="K2768" s="1128" t="s">
        <v>1957</v>
      </c>
      <c r="L2768" s="1128" t="s">
        <v>1956</v>
      </c>
      <c r="M2768" s="802" t="s">
        <v>1905</v>
      </c>
      <c r="N2768" s="1128" t="s">
        <v>1825</v>
      </c>
      <c r="O2768" s="835" t="s">
        <v>1856</v>
      </c>
    </row>
    <row r="2769" spans="1:15" s="800" customFormat="1" x14ac:dyDescent="0.25">
      <c r="B2769" s="1123"/>
      <c r="C2769" s="1086"/>
      <c r="D2769" s="1086"/>
      <c r="E2769" s="1125"/>
      <c r="F2769" s="1086"/>
      <c r="G2769" s="1121"/>
      <c r="H2769" s="803"/>
      <c r="I2769" s="803" t="s">
        <v>940</v>
      </c>
      <c r="J2769" s="803"/>
      <c r="K2769" s="1129"/>
      <c r="L2769" s="1129"/>
      <c r="M2769" s="803" t="s">
        <v>940</v>
      </c>
      <c r="N2769" s="1129"/>
      <c r="O2769" s="804"/>
    </row>
    <row r="2770" spans="1:15" s="887" customFormat="1" ht="30" x14ac:dyDescent="0.25">
      <c r="A2770" s="836" t="s">
        <v>237</v>
      </c>
      <c r="B2770" s="865" t="s">
        <v>332</v>
      </c>
      <c r="C2770" s="967" t="s">
        <v>333</v>
      </c>
      <c r="D2770" s="863">
        <v>70922</v>
      </c>
      <c r="E2770" s="883">
        <v>0</v>
      </c>
      <c r="F2770" s="863">
        <v>23510200</v>
      </c>
      <c r="G2770" s="866" t="s">
        <v>235</v>
      </c>
      <c r="H2770" s="900">
        <v>0</v>
      </c>
      <c r="I2770" s="900">
        <v>100000000</v>
      </c>
      <c r="J2770" s="900">
        <v>0</v>
      </c>
      <c r="K2770" s="980">
        <f t="shared" ref="K2770:K2776" si="198">M2770-L2770</f>
        <v>50000000</v>
      </c>
      <c r="L2770" s="867"/>
      <c r="M2770" s="867">
        <v>50000000</v>
      </c>
      <c r="N2770" s="867"/>
      <c r="O2770" s="868" t="s">
        <v>2136</v>
      </c>
    </row>
    <row r="2771" spans="1:15" s="887" customFormat="1" x14ac:dyDescent="0.25">
      <c r="A2771" s="836" t="s">
        <v>237</v>
      </c>
      <c r="B2771" s="865" t="s">
        <v>470</v>
      </c>
      <c r="C2771" s="967" t="s">
        <v>1066</v>
      </c>
      <c r="D2771" s="863">
        <v>70922</v>
      </c>
      <c r="E2771" s="883">
        <v>0</v>
      </c>
      <c r="F2771" s="863">
        <v>23510200</v>
      </c>
      <c r="G2771" s="866" t="s">
        <v>235</v>
      </c>
      <c r="H2771" s="900">
        <v>0</v>
      </c>
      <c r="I2771" s="900">
        <v>15000000</v>
      </c>
      <c r="J2771" s="900">
        <v>0</v>
      </c>
      <c r="K2771" s="980">
        <f t="shared" si="198"/>
        <v>0</v>
      </c>
      <c r="L2771" s="867"/>
      <c r="M2771" s="867">
        <v>0</v>
      </c>
      <c r="N2771" s="867"/>
      <c r="O2771" s="868"/>
    </row>
    <row r="2772" spans="1:15" s="887" customFormat="1" x14ac:dyDescent="0.25">
      <c r="A2772" s="836" t="s">
        <v>237</v>
      </c>
      <c r="B2772" s="865" t="s">
        <v>522</v>
      </c>
      <c r="C2772" s="967" t="s">
        <v>241</v>
      </c>
      <c r="D2772" s="863">
        <v>70922</v>
      </c>
      <c r="E2772" s="883">
        <v>0</v>
      </c>
      <c r="F2772" s="863">
        <v>23510200</v>
      </c>
      <c r="G2772" s="866" t="s">
        <v>235</v>
      </c>
      <c r="H2772" s="900">
        <v>0</v>
      </c>
      <c r="I2772" s="900">
        <v>8000000</v>
      </c>
      <c r="J2772" s="900">
        <v>0</v>
      </c>
      <c r="K2772" s="980">
        <f t="shared" si="198"/>
        <v>8000000</v>
      </c>
      <c r="L2772" s="867"/>
      <c r="M2772" s="867">
        <v>8000000</v>
      </c>
      <c r="N2772" s="867"/>
      <c r="O2772" s="868"/>
    </row>
    <row r="2773" spans="1:15" s="887" customFormat="1" x14ac:dyDescent="0.25">
      <c r="A2773" s="836" t="s">
        <v>237</v>
      </c>
      <c r="B2773" s="865" t="s">
        <v>243</v>
      </c>
      <c r="C2773" s="967" t="s">
        <v>687</v>
      </c>
      <c r="D2773" s="863">
        <v>70922</v>
      </c>
      <c r="E2773" s="883">
        <v>0</v>
      </c>
      <c r="F2773" s="863">
        <v>23510200</v>
      </c>
      <c r="G2773" s="866" t="s">
        <v>235</v>
      </c>
      <c r="H2773" s="900">
        <v>0</v>
      </c>
      <c r="I2773" s="900">
        <v>20000000</v>
      </c>
      <c r="J2773" s="900">
        <v>0</v>
      </c>
      <c r="K2773" s="980">
        <f t="shared" si="198"/>
        <v>0</v>
      </c>
      <c r="L2773" s="867"/>
      <c r="M2773" s="867">
        <v>0</v>
      </c>
      <c r="N2773" s="867"/>
      <c r="O2773" s="868"/>
    </row>
    <row r="2774" spans="1:15" s="887" customFormat="1" x14ac:dyDescent="0.25">
      <c r="A2774" s="836" t="s">
        <v>237</v>
      </c>
      <c r="B2774" s="865" t="s">
        <v>158</v>
      </c>
      <c r="C2774" s="967" t="s">
        <v>366</v>
      </c>
      <c r="D2774" s="863">
        <v>70922</v>
      </c>
      <c r="E2774" s="883">
        <v>0</v>
      </c>
      <c r="F2774" s="863">
        <v>23510200</v>
      </c>
      <c r="G2774" s="866" t="s">
        <v>235</v>
      </c>
      <c r="H2774" s="900">
        <v>0</v>
      </c>
      <c r="I2774" s="900">
        <v>15000000</v>
      </c>
      <c r="J2774" s="900">
        <v>0</v>
      </c>
      <c r="K2774" s="980">
        <f t="shared" si="198"/>
        <v>0</v>
      </c>
      <c r="L2774" s="867"/>
      <c r="M2774" s="867">
        <v>0</v>
      </c>
      <c r="N2774" s="867"/>
      <c r="O2774" s="868"/>
    </row>
    <row r="2775" spans="1:15" s="887" customFormat="1" x14ac:dyDescent="0.25">
      <c r="A2775" s="836" t="s">
        <v>237</v>
      </c>
      <c r="B2775" s="865" t="s">
        <v>467</v>
      </c>
      <c r="C2775" s="967" t="s">
        <v>163</v>
      </c>
      <c r="D2775" s="863">
        <v>70922</v>
      </c>
      <c r="E2775" s="883">
        <v>0</v>
      </c>
      <c r="F2775" s="863">
        <v>23510200</v>
      </c>
      <c r="G2775" s="866" t="s">
        <v>235</v>
      </c>
      <c r="H2775" s="900">
        <v>0</v>
      </c>
      <c r="I2775" s="900">
        <v>5000000</v>
      </c>
      <c r="J2775" s="900">
        <v>0</v>
      </c>
      <c r="K2775" s="980">
        <f t="shared" si="198"/>
        <v>5000000</v>
      </c>
      <c r="L2775" s="867"/>
      <c r="M2775" s="867">
        <v>5000000</v>
      </c>
      <c r="N2775" s="867"/>
      <c r="O2775" s="868"/>
    </row>
    <row r="2776" spans="1:15" s="887" customFormat="1" x14ac:dyDescent="0.25">
      <c r="A2776" s="836" t="s">
        <v>237</v>
      </c>
      <c r="B2776" s="865" t="s">
        <v>453</v>
      </c>
      <c r="C2776" s="967" t="s">
        <v>678</v>
      </c>
      <c r="D2776" s="863">
        <v>70922</v>
      </c>
      <c r="E2776" s="883">
        <v>0</v>
      </c>
      <c r="F2776" s="863">
        <v>23510200</v>
      </c>
      <c r="G2776" s="866" t="s">
        <v>235</v>
      </c>
      <c r="H2776" s="900">
        <v>0</v>
      </c>
      <c r="I2776" s="900">
        <v>80000000</v>
      </c>
      <c r="J2776" s="900">
        <v>0</v>
      </c>
      <c r="K2776" s="980">
        <f t="shared" si="198"/>
        <v>80000000</v>
      </c>
      <c r="L2776" s="900"/>
      <c r="M2776" s="900">
        <v>80000000</v>
      </c>
      <c r="N2776" s="900"/>
      <c r="O2776" s="868"/>
    </row>
    <row r="2777" spans="1:15" s="887" customFormat="1" x14ac:dyDescent="0.25">
      <c r="A2777" s="836" t="s">
        <v>237</v>
      </c>
      <c r="B2777" s="888"/>
      <c r="C2777" s="1042" t="s">
        <v>26</v>
      </c>
      <c r="D2777" s="888"/>
      <c r="E2777" s="889"/>
      <c r="F2777" s="888"/>
      <c r="G2777" s="890"/>
      <c r="H2777" s="965">
        <f>SUM(H2770:H2776)</f>
        <v>0</v>
      </c>
      <c r="I2777" s="965">
        <f>SUM(I2770:I2776)</f>
        <v>243000000</v>
      </c>
      <c r="J2777" s="965">
        <f>SUM(J2770:J2776)</f>
        <v>0</v>
      </c>
      <c r="K2777" s="965">
        <f>SUM(K2770:K2776)</f>
        <v>143000000</v>
      </c>
      <c r="L2777" s="872"/>
      <c r="M2777" s="872">
        <f>SUM(M2770:M2776)</f>
        <v>143000000</v>
      </c>
      <c r="N2777" s="872"/>
      <c r="O2777" s="884"/>
    </row>
    <row r="2778" spans="1:15" s="887" customFormat="1" x14ac:dyDescent="0.25">
      <c r="B2778" s="875"/>
      <c r="C2778" s="953"/>
      <c r="D2778" s="891"/>
      <c r="E2778" s="892"/>
      <c r="F2778" s="891"/>
      <c r="G2778" s="893"/>
      <c r="H2778" s="894"/>
      <c r="I2778" s="894"/>
      <c r="J2778" s="894"/>
      <c r="K2778" s="894"/>
      <c r="L2778" s="879"/>
      <c r="M2778" s="879"/>
      <c r="N2778" s="879"/>
      <c r="O2778" s="880"/>
    </row>
    <row r="2779" spans="1:15" s="887" customFormat="1" x14ac:dyDescent="0.25">
      <c r="B2779" s="875"/>
      <c r="C2779" s="953"/>
      <c r="D2779" s="891"/>
      <c r="E2779" s="892"/>
      <c r="F2779" s="891"/>
      <c r="G2779" s="893"/>
      <c r="H2779" s="894"/>
      <c r="I2779" s="894"/>
      <c r="J2779" s="894"/>
      <c r="K2779" s="894"/>
      <c r="L2779" s="879"/>
      <c r="M2779" s="879"/>
      <c r="N2779" s="879"/>
      <c r="O2779" s="880"/>
    </row>
    <row r="2780" spans="1:15" x14ac:dyDescent="0.25">
      <c r="B2780" s="1127" t="s">
        <v>1396</v>
      </c>
      <c r="C2780" s="1127"/>
      <c r="D2780" s="1127"/>
      <c r="E2780" s="1127"/>
      <c r="F2780" s="1127"/>
      <c r="G2780" s="1127"/>
      <c r="H2780" s="1127"/>
      <c r="I2780" s="1127"/>
      <c r="J2780" s="1127"/>
      <c r="K2780" s="1127"/>
      <c r="L2780" s="1127"/>
      <c r="M2780" s="1127"/>
      <c r="N2780" s="1127"/>
      <c r="O2780" s="1127"/>
    </row>
    <row r="2781" spans="1:15" x14ac:dyDescent="0.25">
      <c r="B2781" s="854" t="s">
        <v>1648</v>
      </c>
      <c r="C2781" s="1041"/>
      <c r="D2781" s="855"/>
      <c r="E2781" s="855"/>
      <c r="F2781" s="855"/>
      <c r="G2781" s="855"/>
      <c r="H2781" s="856"/>
      <c r="I2781" s="856"/>
      <c r="J2781" s="856"/>
      <c r="K2781" s="856"/>
      <c r="L2781" s="856"/>
      <c r="M2781" s="856"/>
      <c r="N2781" s="856"/>
      <c r="O2781" s="857"/>
    </row>
    <row r="2782" spans="1:15" s="800" customFormat="1" ht="45" x14ac:dyDescent="0.25">
      <c r="B2782" s="1122" t="s">
        <v>971</v>
      </c>
      <c r="C2782" s="1085" t="s">
        <v>939</v>
      </c>
      <c r="D2782" s="1085" t="s">
        <v>1025</v>
      </c>
      <c r="E2782" s="1124" t="s">
        <v>1026</v>
      </c>
      <c r="F2782" s="1085" t="s">
        <v>1027</v>
      </c>
      <c r="G2782" s="1120" t="s">
        <v>1028</v>
      </c>
      <c r="H2782" s="801" t="s">
        <v>1868</v>
      </c>
      <c r="I2782" s="802" t="s">
        <v>1839</v>
      </c>
      <c r="J2782" s="801" t="s">
        <v>1868</v>
      </c>
      <c r="K2782" s="1128" t="s">
        <v>1957</v>
      </c>
      <c r="L2782" s="1128" t="s">
        <v>1956</v>
      </c>
      <c r="M2782" s="802" t="s">
        <v>1905</v>
      </c>
      <c r="N2782" s="1128" t="s">
        <v>1825</v>
      </c>
      <c r="O2782" s="835" t="s">
        <v>1856</v>
      </c>
    </row>
    <row r="2783" spans="1:15" s="800" customFormat="1" x14ac:dyDescent="0.25">
      <c r="B2783" s="1123"/>
      <c r="C2783" s="1086"/>
      <c r="D2783" s="1086"/>
      <c r="E2783" s="1125"/>
      <c r="F2783" s="1086"/>
      <c r="G2783" s="1121"/>
      <c r="H2783" s="803"/>
      <c r="I2783" s="803" t="s">
        <v>940</v>
      </c>
      <c r="J2783" s="803"/>
      <c r="K2783" s="1129"/>
      <c r="L2783" s="1129"/>
      <c r="M2783" s="803" t="s">
        <v>940</v>
      </c>
      <c r="N2783" s="1129"/>
      <c r="O2783" s="804"/>
    </row>
    <row r="2784" spans="1:15" x14ac:dyDescent="0.25">
      <c r="A2784" s="836" t="s">
        <v>84</v>
      </c>
      <c r="B2784" s="806" t="s">
        <v>24</v>
      </c>
      <c r="C2784" s="966" t="s">
        <v>290</v>
      </c>
      <c r="D2784" s="807" t="s">
        <v>1</v>
      </c>
      <c r="E2784" s="945">
        <v>0</v>
      </c>
      <c r="F2784" s="806" t="s">
        <v>27</v>
      </c>
      <c r="G2784" s="809" t="s">
        <v>266</v>
      </c>
      <c r="H2784" s="981">
        <v>14179849</v>
      </c>
      <c r="I2784" s="981">
        <v>24776875.32</v>
      </c>
      <c r="J2784" s="981">
        <v>14179849</v>
      </c>
      <c r="K2784" s="981">
        <f t="shared" ref="K2784:K2797" si="199">M2784-L2784</f>
        <v>38776875.32</v>
      </c>
      <c r="L2784" s="810"/>
      <c r="M2784" s="810">
        <v>38776875.32</v>
      </c>
      <c r="N2784" s="810"/>
      <c r="O2784" s="811"/>
    </row>
    <row r="2785" spans="1:15" s="816" customFormat="1" x14ac:dyDescent="0.25">
      <c r="A2785" s="836" t="s">
        <v>84</v>
      </c>
      <c r="B2785" s="806" t="s">
        <v>2</v>
      </c>
      <c r="C2785" s="1039" t="s">
        <v>60</v>
      </c>
      <c r="D2785" s="814">
        <v>70961</v>
      </c>
      <c r="E2785" s="945">
        <v>0</v>
      </c>
      <c r="F2785" s="806" t="s">
        <v>27</v>
      </c>
      <c r="G2785" s="809" t="s">
        <v>266</v>
      </c>
      <c r="H2785" s="980"/>
      <c r="I2785" s="980">
        <v>1320000</v>
      </c>
      <c r="J2785" s="980"/>
      <c r="K2785" s="980">
        <f t="shared" si="199"/>
        <v>1320000</v>
      </c>
      <c r="L2785" s="815"/>
      <c r="M2785" s="815">
        <v>1320000</v>
      </c>
      <c r="N2785" s="815"/>
      <c r="O2785" s="811"/>
    </row>
    <row r="2786" spans="1:15" x14ac:dyDescent="0.25">
      <c r="A2786" s="836" t="s">
        <v>84</v>
      </c>
      <c r="B2786" s="806" t="s">
        <v>3</v>
      </c>
      <c r="C2786" s="1039" t="s">
        <v>4</v>
      </c>
      <c r="D2786" s="814">
        <v>70961</v>
      </c>
      <c r="E2786" s="945">
        <v>0</v>
      </c>
      <c r="F2786" s="806" t="s">
        <v>27</v>
      </c>
      <c r="G2786" s="809" t="s">
        <v>266</v>
      </c>
      <c r="H2786" s="980"/>
      <c r="I2786" s="980">
        <v>490000</v>
      </c>
      <c r="J2786" s="980"/>
      <c r="K2786" s="980">
        <f t="shared" si="199"/>
        <v>490000</v>
      </c>
      <c r="L2786" s="815"/>
      <c r="M2786" s="815">
        <v>490000</v>
      </c>
      <c r="N2786" s="815"/>
      <c r="O2786" s="811"/>
    </row>
    <row r="2787" spans="1:15" x14ac:dyDescent="0.25">
      <c r="A2787" s="836" t="s">
        <v>84</v>
      </c>
      <c r="B2787" s="806" t="s">
        <v>85</v>
      </c>
      <c r="C2787" s="1039" t="s">
        <v>86</v>
      </c>
      <c r="D2787" s="814">
        <v>70961</v>
      </c>
      <c r="E2787" s="945">
        <v>0</v>
      </c>
      <c r="F2787" s="806" t="s">
        <v>27</v>
      </c>
      <c r="G2787" s="809" t="s">
        <v>266</v>
      </c>
      <c r="H2787" s="980"/>
      <c r="I2787" s="980">
        <v>120000</v>
      </c>
      <c r="J2787" s="980"/>
      <c r="K2787" s="980">
        <f t="shared" si="199"/>
        <v>120000</v>
      </c>
      <c r="L2787" s="815"/>
      <c r="M2787" s="815">
        <v>120000</v>
      </c>
      <c r="N2787" s="815"/>
      <c r="O2787" s="811"/>
    </row>
    <row r="2788" spans="1:15" x14ac:dyDescent="0.25">
      <c r="A2788" s="836" t="s">
        <v>84</v>
      </c>
      <c r="B2788" s="809" t="s">
        <v>52</v>
      </c>
      <c r="C2788" s="1039" t="s">
        <v>53</v>
      </c>
      <c r="D2788" s="814">
        <v>70961</v>
      </c>
      <c r="E2788" s="945">
        <v>0</v>
      </c>
      <c r="F2788" s="806" t="s">
        <v>27</v>
      </c>
      <c r="G2788" s="809" t="s">
        <v>266</v>
      </c>
      <c r="H2788" s="980"/>
      <c r="I2788" s="980">
        <v>2000000</v>
      </c>
      <c r="J2788" s="980"/>
      <c r="K2788" s="980">
        <f t="shared" si="199"/>
        <v>1000000</v>
      </c>
      <c r="L2788" s="815"/>
      <c r="M2788" s="815">
        <v>1000000</v>
      </c>
      <c r="N2788" s="815"/>
      <c r="O2788" s="811"/>
    </row>
    <row r="2789" spans="1:15" x14ac:dyDescent="0.25">
      <c r="A2789" s="836" t="s">
        <v>84</v>
      </c>
      <c r="B2789" s="806" t="s">
        <v>71</v>
      </c>
      <c r="C2789" s="1039" t="s">
        <v>72</v>
      </c>
      <c r="D2789" s="814">
        <v>70961</v>
      </c>
      <c r="E2789" s="945">
        <v>0</v>
      </c>
      <c r="F2789" s="806" t="s">
        <v>27</v>
      </c>
      <c r="G2789" s="809" t="s">
        <v>266</v>
      </c>
      <c r="H2789" s="980"/>
      <c r="I2789" s="980">
        <v>1000000</v>
      </c>
      <c r="J2789" s="980"/>
      <c r="K2789" s="980">
        <f t="shared" si="199"/>
        <v>1000000</v>
      </c>
      <c r="L2789" s="815"/>
      <c r="M2789" s="815">
        <v>1000000</v>
      </c>
      <c r="N2789" s="815"/>
      <c r="O2789" s="811"/>
    </row>
    <row r="2790" spans="1:15" x14ac:dyDescent="0.25">
      <c r="A2790" s="836" t="s">
        <v>84</v>
      </c>
      <c r="B2790" s="806" t="s">
        <v>32</v>
      </c>
      <c r="C2790" s="1039" t="s">
        <v>33</v>
      </c>
      <c r="D2790" s="814">
        <v>70961</v>
      </c>
      <c r="E2790" s="945">
        <v>0</v>
      </c>
      <c r="F2790" s="806" t="s">
        <v>27</v>
      </c>
      <c r="G2790" s="809" t="s">
        <v>266</v>
      </c>
      <c r="H2790" s="980"/>
      <c r="I2790" s="980">
        <v>255000</v>
      </c>
      <c r="J2790" s="980"/>
      <c r="K2790" s="980">
        <f t="shared" si="199"/>
        <v>255000</v>
      </c>
      <c r="L2790" s="815"/>
      <c r="M2790" s="815">
        <v>255000</v>
      </c>
      <c r="N2790" s="815"/>
      <c r="O2790" s="811"/>
    </row>
    <row r="2791" spans="1:15" x14ac:dyDescent="0.25">
      <c r="A2791" s="836" t="s">
        <v>84</v>
      </c>
      <c r="B2791" s="806" t="s">
        <v>34</v>
      </c>
      <c r="C2791" s="1039" t="s">
        <v>761</v>
      </c>
      <c r="D2791" s="814">
        <v>70961</v>
      </c>
      <c r="E2791" s="945">
        <v>0</v>
      </c>
      <c r="F2791" s="806" t="s">
        <v>27</v>
      </c>
      <c r="G2791" s="809" t="s">
        <v>266</v>
      </c>
      <c r="H2791" s="980"/>
      <c r="I2791" s="980">
        <v>105000</v>
      </c>
      <c r="J2791" s="980"/>
      <c r="K2791" s="980">
        <f t="shared" si="199"/>
        <v>105000</v>
      </c>
      <c r="L2791" s="815"/>
      <c r="M2791" s="815">
        <v>105000</v>
      </c>
      <c r="N2791" s="815"/>
      <c r="O2791" s="811"/>
    </row>
    <row r="2792" spans="1:15" x14ac:dyDescent="0.25">
      <c r="A2792" s="836" t="s">
        <v>84</v>
      </c>
      <c r="B2792" s="806" t="s">
        <v>13</v>
      </c>
      <c r="C2792" s="1039" t="s">
        <v>14</v>
      </c>
      <c r="D2792" s="814">
        <v>70961</v>
      </c>
      <c r="E2792" s="945">
        <v>0</v>
      </c>
      <c r="F2792" s="806" t="s">
        <v>27</v>
      </c>
      <c r="G2792" s="809" t="s">
        <v>266</v>
      </c>
      <c r="H2792" s="980"/>
      <c r="I2792" s="980">
        <v>2000000</v>
      </c>
      <c r="J2792" s="980"/>
      <c r="K2792" s="980">
        <f t="shared" si="199"/>
        <v>1000000</v>
      </c>
      <c r="L2792" s="815"/>
      <c r="M2792" s="815">
        <v>1000000</v>
      </c>
      <c r="N2792" s="815"/>
      <c r="O2792" s="811"/>
    </row>
    <row r="2793" spans="1:15" x14ac:dyDescent="0.25">
      <c r="A2793" s="836" t="s">
        <v>84</v>
      </c>
      <c r="B2793" s="806" t="s">
        <v>15</v>
      </c>
      <c r="C2793" s="1039" t="s">
        <v>436</v>
      </c>
      <c r="D2793" s="814">
        <v>70961</v>
      </c>
      <c r="E2793" s="945">
        <v>0</v>
      </c>
      <c r="F2793" s="806" t="s">
        <v>27</v>
      </c>
      <c r="G2793" s="809" t="s">
        <v>266</v>
      </c>
      <c r="H2793" s="980"/>
      <c r="I2793" s="980">
        <v>205000</v>
      </c>
      <c r="J2793" s="980"/>
      <c r="K2793" s="980">
        <f t="shared" si="199"/>
        <v>205000</v>
      </c>
      <c r="L2793" s="815"/>
      <c r="M2793" s="815">
        <v>205000</v>
      </c>
      <c r="N2793" s="815"/>
      <c r="O2793" s="811"/>
    </row>
    <row r="2794" spans="1:15" x14ac:dyDescent="0.25">
      <c r="A2794" s="836" t="s">
        <v>84</v>
      </c>
      <c r="B2794" s="806" t="s">
        <v>17</v>
      </c>
      <c r="C2794" s="1039" t="s">
        <v>18</v>
      </c>
      <c r="D2794" s="814">
        <v>70961</v>
      </c>
      <c r="E2794" s="945">
        <v>0</v>
      </c>
      <c r="F2794" s="806" t="s">
        <v>27</v>
      </c>
      <c r="G2794" s="809" t="s">
        <v>266</v>
      </c>
      <c r="H2794" s="980"/>
      <c r="I2794" s="980">
        <v>50000</v>
      </c>
      <c r="J2794" s="980"/>
      <c r="K2794" s="980">
        <f t="shared" si="199"/>
        <v>50000</v>
      </c>
      <c r="L2794" s="815"/>
      <c r="M2794" s="815">
        <v>50000</v>
      </c>
      <c r="N2794" s="815"/>
      <c r="O2794" s="811"/>
    </row>
    <row r="2795" spans="1:15" x14ac:dyDescent="0.25">
      <c r="A2795" s="836" t="s">
        <v>84</v>
      </c>
      <c r="B2795" s="806" t="s">
        <v>19</v>
      </c>
      <c r="C2795" s="1039" t="s">
        <v>20</v>
      </c>
      <c r="D2795" s="814">
        <v>70961</v>
      </c>
      <c r="E2795" s="945">
        <v>0</v>
      </c>
      <c r="F2795" s="806" t="s">
        <v>27</v>
      </c>
      <c r="G2795" s="809" t="s">
        <v>266</v>
      </c>
      <c r="H2795" s="980"/>
      <c r="I2795" s="980">
        <v>155000</v>
      </c>
      <c r="J2795" s="980"/>
      <c r="K2795" s="980">
        <f t="shared" si="199"/>
        <v>155000</v>
      </c>
      <c r="L2795" s="815"/>
      <c r="M2795" s="815">
        <v>155000</v>
      </c>
      <c r="N2795" s="815"/>
      <c r="O2795" s="811"/>
    </row>
    <row r="2796" spans="1:15" x14ac:dyDescent="0.25">
      <c r="A2796" s="836" t="s">
        <v>84</v>
      </c>
      <c r="B2796" s="806" t="s">
        <v>37</v>
      </c>
      <c r="C2796" s="1039" t="s">
        <v>38</v>
      </c>
      <c r="D2796" s="814">
        <v>70961</v>
      </c>
      <c r="E2796" s="945">
        <v>0</v>
      </c>
      <c r="F2796" s="806" t="s">
        <v>27</v>
      </c>
      <c r="G2796" s="809" t="s">
        <v>266</v>
      </c>
      <c r="H2796" s="980"/>
      <c r="I2796" s="980">
        <v>300000</v>
      </c>
      <c r="J2796" s="980"/>
      <c r="K2796" s="980">
        <f t="shared" si="199"/>
        <v>300000</v>
      </c>
      <c r="L2796" s="815"/>
      <c r="M2796" s="815">
        <v>300000</v>
      </c>
      <c r="N2796" s="815"/>
      <c r="O2796" s="811"/>
    </row>
    <row r="2797" spans="1:15" x14ac:dyDescent="0.25">
      <c r="A2797" s="836" t="s">
        <v>84</v>
      </c>
      <c r="B2797" s="806" t="s">
        <v>1099</v>
      </c>
      <c r="C2797" s="1039" t="s">
        <v>82</v>
      </c>
      <c r="D2797" s="814">
        <v>70961</v>
      </c>
      <c r="E2797" s="945">
        <v>0</v>
      </c>
      <c r="F2797" s="806" t="s">
        <v>27</v>
      </c>
      <c r="G2797" s="809" t="s">
        <v>266</v>
      </c>
      <c r="H2797" s="980"/>
      <c r="I2797" s="980">
        <v>2000000</v>
      </c>
      <c r="J2797" s="980"/>
      <c r="K2797" s="980">
        <f t="shared" si="199"/>
        <v>1500000</v>
      </c>
      <c r="L2797" s="815"/>
      <c r="M2797" s="815">
        <v>1500000</v>
      </c>
      <c r="N2797" s="815"/>
      <c r="O2797" s="811"/>
    </row>
    <row r="2798" spans="1:15" x14ac:dyDescent="0.25">
      <c r="A2798" s="836" t="s">
        <v>84</v>
      </c>
      <c r="B2798" s="838"/>
      <c r="C2798" s="968" t="s">
        <v>312</v>
      </c>
      <c r="D2798" s="839"/>
      <c r="E2798" s="840"/>
      <c r="F2798" s="838"/>
      <c r="G2798" s="895"/>
      <c r="H2798" s="969">
        <v>875000</v>
      </c>
      <c r="I2798" s="969">
        <f>SUM(I2785:I2797)</f>
        <v>10000000</v>
      </c>
      <c r="J2798" s="969">
        <v>875000</v>
      </c>
      <c r="K2798" s="969">
        <f>SUM(K2785:K2797)</f>
        <v>7500000</v>
      </c>
      <c r="L2798" s="821"/>
      <c r="M2798" s="821">
        <f>SUM(M2785:M2797)</f>
        <v>7500000</v>
      </c>
      <c r="N2798" s="821"/>
      <c r="O2798" s="822"/>
    </row>
    <row r="2799" spans="1:15" x14ac:dyDescent="0.25">
      <c r="A2799" s="836"/>
      <c r="C2799" s="970"/>
      <c r="G2799" s="896"/>
      <c r="H2799" s="906"/>
      <c r="I2799" s="906"/>
      <c r="J2799" s="906"/>
      <c r="K2799" s="906"/>
      <c r="L2799" s="826"/>
      <c r="M2799" s="826"/>
      <c r="N2799" s="826"/>
      <c r="O2799" s="827"/>
    </row>
    <row r="2800" spans="1:15" x14ac:dyDescent="0.25">
      <c r="A2800" s="836"/>
      <c r="C2800" s="970"/>
      <c r="G2800" s="896"/>
      <c r="H2800" s="906"/>
      <c r="I2800" s="906"/>
      <c r="J2800" s="906"/>
      <c r="K2800" s="906"/>
      <c r="L2800" s="826"/>
      <c r="M2800" s="826"/>
      <c r="N2800" s="826"/>
      <c r="O2800" s="827"/>
    </row>
    <row r="2801" spans="1:15" x14ac:dyDescent="0.25">
      <c r="B2801" s="1127" t="s">
        <v>1397</v>
      </c>
      <c r="C2801" s="1127"/>
      <c r="D2801" s="1127"/>
      <c r="E2801" s="1127"/>
      <c r="F2801" s="1127"/>
      <c r="G2801" s="1127"/>
      <c r="H2801" s="1127"/>
      <c r="I2801" s="1127"/>
      <c r="J2801" s="1127"/>
      <c r="K2801" s="1127"/>
      <c r="L2801" s="1127"/>
      <c r="M2801" s="1127"/>
      <c r="N2801" s="1127"/>
      <c r="O2801" s="1127"/>
    </row>
    <row r="2802" spans="1:15" x14ac:dyDescent="0.25">
      <c r="B2802" s="854" t="s">
        <v>1648</v>
      </c>
      <c r="C2802" s="1041"/>
      <c r="D2802" s="855"/>
      <c r="E2802" s="855"/>
      <c r="F2802" s="855"/>
      <c r="G2802" s="855"/>
      <c r="H2802" s="856"/>
      <c r="I2802" s="856"/>
      <c r="J2802" s="856"/>
      <c r="K2802" s="856"/>
      <c r="L2802" s="856"/>
      <c r="M2802" s="856"/>
      <c r="N2802" s="856"/>
      <c r="O2802" s="857"/>
    </row>
    <row r="2803" spans="1:15" s="800" customFormat="1" ht="45" x14ac:dyDescent="0.25">
      <c r="B2803" s="1122" t="s">
        <v>971</v>
      </c>
      <c r="C2803" s="1085" t="s">
        <v>939</v>
      </c>
      <c r="D2803" s="1085" t="s">
        <v>1025</v>
      </c>
      <c r="E2803" s="1124" t="s">
        <v>1026</v>
      </c>
      <c r="F2803" s="1085" t="s">
        <v>1027</v>
      </c>
      <c r="G2803" s="1120" t="s">
        <v>1028</v>
      </c>
      <c r="H2803" s="801" t="s">
        <v>1868</v>
      </c>
      <c r="I2803" s="802" t="s">
        <v>1839</v>
      </c>
      <c r="J2803" s="801" t="s">
        <v>1868</v>
      </c>
      <c r="K2803" s="1128" t="s">
        <v>1957</v>
      </c>
      <c r="L2803" s="1128" t="s">
        <v>1956</v>
      </c>
      <c r="M2803" s="802" t="s">
        <v>1905</v>
      </c>
      <c r="N2803" s="1128" t="s">
        <v>1825</v>
      </c>
      <c r="O2803" s="835" t="s">
        <v>1856</v>
      </c>
    </row>
    <row r="2804" spans="1:15" s="800" customFormat="1" x14ac:dyDescent="0.25">
      <c r="B2804" s="1123"/>
      <c r="C2804" s="1086"/>
      <c r="D2804" s="1086"/>
      <c r="E2804" s="1125"/>
      <c r="F2804" s="1086"/>
      <c r="G2804" s="1121"/>
      <c r="H2804" s="803"/>
      <c r="I2804" s="803" t="s">
        <v>940</v>
      </c>
      <c r="J2804" s="803"/>
      <c r="K2804" s="1129"/>
      <c r="L2804" s="1129"/>
      <c r="M2804" s="803" t="s">
        <v>940</v>
      </c>
      <c r="N2804" s="1129"/>
      <c r="O2804" s="804"/>
    </row>
    <row r="2805" spans="1:15" s="887" customFormat="1" x14ac:dyDescent="0.25">
      <c r="A2805" s="836" t="s">
        <v>84</v>
      </c>
      <c r="B2805" s="865" t="s">
        <v>158</v>
      </c>
      <c r="C2805" s="967" t="s">
        <v>366</v>
      </c>
      <c r="D2805" s="814">
        <v>70961</v>
      </c>
      <c r="E2805" s="883">
        <v>0</v>
      </c>
      <c r="F2805" s="863" t="s">
        <v>27</v>
      </c>
      <c r="G2805" s="866" t="s">
        <v>235</v>
      </c>
      <c r="H2805" s="900"/>
      <c r="I2805" s="900">
        <v>10000000</v>
      </c>
      <c r="J2805" s="900"/>
      <c r="K2805" s="980">
        <f t="shared" ref="K2805:K2809" si="200">M2805-L2805</f>
        <v>0</v>
      </c>
      <c r="L2805" s="867"/>
      <c r="M2805" s="867"/>
      <c r="N2805" s="867"/>
      <c r="O2805" s="868"/>
    </row>
    <row r="2806" spans="1:15" s="887" customFormat="1" x14ac:dyDescent="0.25">
      <c r="A2806" s="836" t="s">
        <v>84</v>
      </c>
      <c r="B2806" s="865" t="s">
        <v>206</v>
      </c>
      <c r="C2806" s="967" t="s">
        <v>1863</v>
      </c>
      <c r="D2806" s="814">
        <v>70961</v>
      </c>
      <c r="E2806" s="883">
        <v>0</v>
      </c>
      <c r="F2806" s="863" t="s">
        <v>27</v>
      </c>
      <c r="G2806" s="866" t="s">
        <v>235</v>
      </c>
      <c r="H2806" s="900"/>
      <c r="I2806" s="900">
        <v>2000000</v>
      </c>
      <c r="J2806" s="900"/>
      <c r="K2806" s="980">
        <f t="shared" si="200"/>
        <v>0</v>
      </c>
      <c r="L2806" s="867"/>
      <c r="M2806" s="867"/>
      <c r="N2806" s="867"/>
      <c r="O2806" s="868"/>
    </row>
    <row r="2807" spans="1:15" s="887" customFormat="1" ht="45" x14ac:dyDescent="0.25">
      <c r="A2807" s="836" t="s">
        <v>84</v>
      </c>
      <c r="B2807" s="865" t="s">
        <v>467</v>
      </c>
      <c r="C2807" s="967" t="s">
        <v>163</v>
      </c>
      <c r="D2807" s="814">
        <v>70961</v>
      </c>
      <c r="E2807" s="883">
        <v>0</v>
      </c>
      <c r="F2807" s="863" t="s">
        <v>27</v>
      </c>
      <c r="G2807" s="866" t="s">
        <v>235</v>
      </c>
      <c r="H2807" s="900"/>
      <c r="I2807" s="900">
        <v>10000000</v>
      </c>
      <c r="J2807" s="900"/>
      <c r="K2807" s="980">
        <f t="shared" si="200"/>
        <v>10000000</v>
      </c>
      <c r="L2807" s="867"/>
      <c r="M2807" s="867">
        <v>10000000</v>
      </c>
      <c r="N2807" s="867"/>
      <c r="O2807" s="868" t="s">
        <v>2137</v>
      </c>
    </row>
    <row r="2808" spans="1:15" s="887" customFormat="1" x14ac:dyDescent="0.25">
      <c r="A2808" s="836" t="s">
        <v>84</v>
      </c>
      <c r="B2808" s="865" t="s">
        <v>484</v>
      </c>
      <c r="C2808" s="967" t="s">
        <v>726</v>
      </c>
      <c r="D2808" s="814">
        <v>70961</v>
      </c>
      <c r="E2808" s="883">
        <v>0</v>
      </c>
      <c r="F2808" s="863" t="s">
        <v>27</v>
      </c>
      <c r="G2808" s="866" t="s">
        <v>235</v>
      </c>
      <c r="H2808" s="900"/>
      <c r="I2808" s="900">
        <v>50000000</v>
      </c>
      <c r="J2808" s="900"/>
      <c r="K2808" s="980">
        <f t="shared" si="200"/>
        <v>50000000</v>
      </c>
      <c r="L2808" s="867"/>
      <c r="M2808" s="867">
        <v>50000000</v>
      </c>
      <c r="N2808" s="867"/>
      <c r="O2808" s="868" t="s">
        <v>2138</v>
      </c>
    </row>
    <row r="2809" spans="1:15" s="887" customFormat="1" x14ac:dyDescent="0.25">
      <c r="A2809" s="836" t="s">
        <v>84</v>
      </c>
      <c r="B2809" s="865" t="s">
        <v>453</v>
      </c>
      <c r="C2809" s="967" t="s">
        <v>678</v>
      </c>
      <c r="D2809" s="814">
        <v>70961</v>
      </c>
      <c r="E2809" s="883">
        <v>0</v>
      </c>
      <c r="F2809" s="863" t="s">
        <v>27</v>
      </c>
      <c r="G2809" s="866" t="s">
        <v>235</v>
      </c>
      <c r="H2809" s="900">
        <v>205300720</v>
      </c>
      <c r="I2809" s="900">
        <v>400000000</v>
      </c>
      <c r="J2809" s="900">
        <v>205300720</v>
      </c>
      <c r="K2809" s="980">
        <f t="shared" si="200"/>
        <v>400000000</v>
      </c>
      <c r="L2809" s="867"/>
      <c r="M2809" s="867">
        <v>400000000</v>
      </c>
      <c r="N2809" s="867"/>
      <c r="O2809" s="868" t="s">
        <v>1303</v>
      </c>
    </row>
    <row r="2810" spans="1:15" s="887" customFormat="1" x14ac:dyDescent="0.25">
      <c r="A2810" s="836" t="s">
        <v>84</v>
      </c>
      <c r="B2810" s="869"/>
      <c r="C2810" s="1042" t="s">
        <v>26</v>
      </c>
      <c r="D2810" s="869"/>
      <c r="E2810" s="870"/>
      <c r="F2810" s="869"/>
      <c r="G2810" s="871"/>
      <c r="H2810" s="965">
        <f>SUM(H2805:H2809)</f>
        <v>205300720</v>
      </c>
      <c r="I2810" s="965">
        <f>SUM(I2805:I2809)</f>
        <v>472000000</v>
      </c>
      <c r="J2810" s="965">
        <f>SUM(J2805:J2809)</f>
        <v>205300720</v>
      </c>
      <c r="K2810" s="965">
        <f>SUM(K2805:K2809)</f>
        <v>460000000</v>
      </c>
      <c r="L2810" s="872"/>
      <c r="M2810" s="872">
        <f>SUM(M2805:M2809)</f>
        <v>460000000</v>
      </c>
      <c r="N2810" s="872"/>
      <c r="O2810" s="884"/>
    </row>
    <row r="2811" spans="1:15" s="887" customFormat="1" x14ac:dyDescent="0.25">
      <c r="B2811" s="875"/>
      <c r="C2811" s="953"/>
      <c r="D2811" s="875"/>
      <c r="E2811" s="877"/>
      <c r="F2811" s="875"/>
      <c r="G2811" s="878"/>
      <c r="H2811" s="902"/>
      <c r="I2811" s="902"/>
      <c r="J2811" s="902"/>
      <c r="K2811" s="902"/>
      <c r="L2811" s="879"/>
      <c r="M2811" s="879"/>
      <c r="N2811" s="879"/>
      <c r="O2811" s="880"/>
    </row>
    <row r="2812" spans="1:15" s="887" customFormat="1" x14ac:dyDescent="0.25">
      <c r="B2812" s="875"/>
      <c r="C2812" s="953"/>
      <c r="D2812" s="875"/>
      <c r="E2812" s="877"/>
      <c r="F2812" s="875"/>
      <c r="G2812" s="878"/>
      <c r="H2812" s="902"/>
      <c r="I2812" s="902"/>
      <c r="J2812" s="902"/>
      <c r="K2812" s="902"/>
      <c r="L2812" s="879"/>
      <c r="M2812" s="879"/>
      <c r="N2812" s="879"/>
      <c r="O2812" s="880"/>
    </row>
    <row r="2813" spans="1:15" x14ac:dyDescent="0.25">
      <c r="B2813" s="1127" t="s">
        <v>1396</v>
      </c>
      <c r="C2813" s="1127"/>
      <c r="D2813" s="1127"/>
      <c r="E2813" s="1127"/>
      <c r="F2813" s="1127"/>
      <c r="G2813" s="1127"/>
      <c r="H2813" s="1127"/>
      <c r="I2813" s="1127"/>
      <c r="J2813" s="1127"/>
      <c r="K2813" s="1127"/>
      <c r="L2813" s="1127"/>
      <c r="M2813" s="1127"/>
      <c r="N2813" s="1127"/>
      <c r="O2813" s="1127"/>
    </row>
    <row r="2814" spans="1:15" x14ac:dyDescent="0.25">
      <c r="B2814" s="854" t="s">
        <v>1649</v>
      </c>
      <c r="C2814" s="1041"/>
      <c r="D2814" s="855"/>
      <c r="E2814" s="855"/>
      <c r="F2814" s="855"/>
      <c r="G2814" s="855"/>
      <c r="H2814" s="856"/>
      <c r="I2814" s="856"/>
      <c r="J2814" s="856"/>
      <c r="K2814" s="856"/>
      <c r="L2814" s="856"/>
      <c r="M2814" s="856"/>
      <c r="N2814" s="856"/>
      <c r="O2814" s="857"/>
    </row>
    <row r="2815" spans="1:15" s="800" customFormat="1" ht="45" x14ac:dyDescent="0.25">
      <c r="B2815" s="1122" t="s">
        <v>971</v>
      </c>
      <c r="C2815" s="1085" t="s">
        <v>939</v>
      </c>
      <c r="D2815" s="1085" t="s">
        <v>1025</v>
      </c>
      <c r="E2815" s="1124" t="s">
        <v>1026</v>
      </c>
      <c r="F2815" s="1085" t="s">
        <v>1027</v>
      </c>
      <c r="G2815" s="1120" t="s">
        <v>1028</v>
      </c>
      <c r="H2815" s="801" t="s">
        <v>1868</v>
      </c>
      <c r="I2815" s="802" t="s">
        <v>1839</v>
      </c>
      <c r="J2815" s="801" t="s">
        <v>1868</v>
      </c>
      <c r="K2815" s="1128" t="s">
        <v>1957</v>
      </c>
      <c r="L2815" s="1128" t="s">
        <v>1956</v>
      </c>
      <c r="M2815" s="802" t="s">
        <v>1905</v>
      </c>
      <c r="N2815" s="1128" t="s">
        <v>1825</v>
      </c>
      <c r="O2815" s="835" t="s">
        <v>1856</v>
      </c>
    </row>
    <row r="2816" spans="1:15" s="800" customFormat="1" x14ac:dyDescent="0.25">
      <c r="B2816" s="1123"/>
      <c r="C2816" s="1086"/>
      <c r="D2816" s="1086"/>
      <c r="E2816" s="1125"/>
      <c r="F2816" s="1086"/>
      <c r="G2816" s="1121"/>
      <c r="H2816" s="803"/>
      <c r="I2816" s="803" t="s">
        <v>940</v>
      </c>
      <c r="J2816" s="803"/>
      <c r="K2816" s="1129"/>
      <c r="L2816" s="1129"/>
      <c r="M2816" s="803" t="s">
        <v>940</v>
      </c>
      <c r="N2816" s="1129"/>
      <c r="O2816" s="804"/>
    </row>
    <row r="2817" spans="1:15" x14ac:dyDescent="0.25">
      <c r="A2817" s="836" t="s">
        <v>1818</v>
      </c>
      <c r="B2817" s="809" t="s">
        <v>25</v>
      </c>
      <c r="C2817" s="1039" t="s">
        <v>59</v>
      </c>
      <c r="D2817" s="814">
        <v>70971</v>
      </c>
      <c r="E2817" s="945">
        <v>0</v>
      </c>
      <c r="F2817" s="806">
        <v>23540000</v>
      </c>
      <c r="G2817" s="809" t="s">
        <v>266</v>
      </c>
      <c r="H2817" s="980"/>
      <c r="I2817" s="980">
        <v>250000</v>
      </c>
      <c r="J2817" s="980"/>
      <c r="K2817" s="980">
        <f t="shared" ref="K2817:K2823" si="201">M2817-L2817</f>
        <v>260000</v>
      </c>
      <c r="L2817" s="815"/>
      <c r="M2817" s="815">
        <v>260000</v>
      </c>
      <c r="N2817" s="815"/>
      <c r="O2817" s="811"/>
    </row>
    <row r="2818" spans="1:15" x14ac:dyDescent="0.25">
      <c r="A2818" s="836" t="s">
        <v>1818</v>
      </c>
      <c r="B2818" s="806" t="s">
        <v>3</v>
      </c>
      <c r="C2818" s="1039" t="s">
        <v>4</v>
      </c>
      <c r="D2818" s="814">
        <v>70971</v>
      </c>
      <c r="E2818" s="945">
        <v>0</v>
      </c>
      <c r="F2818" s="806">
        <v>23540000</v>
      </c>
      <c r="G2818" s="809" t="s">
        <v>266</v>
      </c>
      <c r="H2818" s="980"/>
      <c r="I2818" s="980">
        <v>735000</v>
      </c>
      <c r="J2818" s="980"/>
      <c r="K2818" s="980">
        <f t="shared" si="201"/>
        <v>290000</v>
      </c>
      <c r="L2818" s="815"/>
      <c r="M2818" s="815">
        <v>290000</v>
      </c>
      <c r="N2818" s="815"/>
      <c r="O2818" s="811"/>
    </row>
    <row r="2819" spans="1:15" x14ac:dyDescent="0.25">
      <c r="A2819" s="836" t="s">
        <v>1818</v>
      </c>
      <c r="B2819" s="806" t="s">
        <v>32</v>
      </c>
      <c r="C2819" s="1039" t="s">
        <v>33</v>
      </c>
      <c r="D2819" s="814">
        <v>70971</v>
      </c>
      <c r="E2819" s="945">
        <v>0</v>
      </c>
      <c r="F2819" s="806">
        <v>23540000</v>
      </c>
      <c r="G2819" s="809" t="s">
        <v>266</v>
      </c>
      <c r="H2819" s="980"/>
      <c r="I2819" s="980">
        <v>175000</v>
      </c>
      <c r="J2819" s="980"/>
      <c r="K2819" s="980">
        <f t="shared" si="201"/>
        <v>175000</v>
      </c>
      <c r="L2819" s="815"/>
      <c r="M2819" s="815">
        <v>175000</v>
      </c>
      <c r="N2819" s="815"/>
      <c r="O2819" s="811"/>
    </row>
    <row r="2820" spans="1:15" x14ac:dyDescent="0.25">
      <c r="A2820" s="836" t="s">
        <v>1818</v>
      </c>
      <c r="B2820" s="806" t="s">
        <v>17</v>
      </c>
      <c r="C2820" s="1039" t="s">
        <v>18</v>
      </c>
      <c r="D2820" s="814">
        <v>70971</v>
      </c>
      <c r="E2820" s="945">
        <v>0</v>
      </c>
      <c r="F2820" s="806">
        <v>23540000</v>
      </c>
      <c r="G2820" s="809" t="s">
        <v>266</v>
      </c>
      <c r="H2820" s="980"/>
      <c r="I2820" s="980">
        <v>470000</v>
      </c>
      <c r="J2820" s="980"/>
      <c r="K2820" s="980">
        <f t="shared" si="201"/>
        <v>280000</v>
      </c>
      <c r="L2820" s="815"/>
      <c r="M2820" s="815">
        <v>280000</v>
      </c>
      <c r="N2820" s="815"/>
      <c r="O2820" s="811"/>
    </row>
    <row r="2821" spans="1:15" x14ac:dyDescent="0.25">
      <c r="A2821" s="836" t="s">
        <v>1818</v>
      </c>
      <c r="B2821" s="806" t="s">
        <v>47</v>
      </c>
      <c r="C2821" s="1039" t="s">
        <v>63</v>
      </c>
      <c r="D2821" s="814">
        <v>70971</v>
      </c>
      <c r="E2821" s="945">
        <v>0</v>
      </c>
      <c r="F2821" s="806">
        <v>23540000</v>
      </c>
      <c r="G2821" s="809" t="s">
        <v>266</v>
      </c>
      <c r="H2821" s="980"/>
      <c r="I2821" s="980">
        <v>135000</v>
      </c>
      <c r="J2821" s="980"/>
      <c r="K2821" s="980">
        <f t="shared" si="201"/>
        <v>135000</v>
      </c>
      <c r="L2821" s="815"/>
      <c r="M2821" s="815">
        <v>135000</v>
      </c>
      <c r="N2821" s="815"/>
      <c r="O2821" s="811"/>
    </row>
    <row r="2822" spans="1:15" x14ac:dyDescent="0.25">
      <c r="A2822" s="836" t="s">
        <v>1818</v>
      </c>
      <c r="B2822" s="806" t="s">
        <v>19</v>
      </c>
      <c r="C2822" s="1039" t="s">
        <v>20</v>
      </c>
      <c r="D2822" s="814">
        <v>70971</v>
      </c>
      <c r="E2822" s="945">
        <v>0</v>
      </c>
      <c r="F2822" s="806">
        <v>23540000</v>
      </c>
      <c r="G2822" s="809" t="s">
        <v>266</v>
      </c>
      <c r="H2822" s="980"/>
      <c r="I2822" s="980">
        <v>10000</v>
      </c>
      <c r="J2822" s="980"/>
      <c r="K2822" s="980">
        <f t="shared" si="201"/>
        <v>10000</v>
      </c>
      <c r="L2822" s="815"/>
      <c r="M2822" s="815">
        <v>10000</v>
      </c>
      <c r="N2822" s="815"/>
      <c r="O2822" s="811"/>
    </row>
    <row r="2823" spans="1:15" x14ac:dyDescent="0.25">
      <c r="A2823" s="836" t="s">
        <v>1818</v>
      </c>
      <c r="B2823" s="806" t="s">
        <v>376</v>
      </c>
      <c r="C2823" s="1039" t="s">
        <v>377</v>
      </c>
      <c r="D2823" s="814">
        <v>70971</v>
      </c>
      <c r="E2823" s="945">
        <v>0</v>
      </c>
      <c r="F2823" s="806">
        <v>23540000</v>
      </c>
      <c r="G2823" s="809" t="s">
        <v>266</v>
      </c>
      <c r="H2823" s="980"/>
      <c r="I2823" s="980">
        <v>25000</v>
      </c>
      <c r="J2823" s="980"/>
      <c r="K2823" s="980">
        <f t="shared" si="201"/>
        <v>25000</v>
      </c>
      <c r="L2823" s="815"/>
      <c r="M2823" s="815">
        <v>25000</v>
      </c>
      <c r="N2823" s="815"/>
      <c r="O2823" s="811"/>
    </row>
    <row r="2824" spans="1:15" s="816" customFormat="1" x14ac:dyDescent="0.25">
      <c r="A2824" s="836" t="s">
        <v>1818</v>
      </c>
      <c r="B2824" s="838"/>
      <c r="C2824" s="968" t="s">
        <v>312</v>
      </c>
      <c r="D2824" s="839"/>
      <c r="E2824" s="840"/>
      <c r="F2824" s="838"/>
      <c r="G2824" s="895"/>
      <c r="H2824" s="965">
        <v>437500</v>
      </c>
      <c r="I2824" s="969">
        <f>SUM(I2817:I2823)</f>
        <v>1800000</v>
      </c>
      <c r="J2824" s="965">
        <v>437500</v>
      </c>
      <c r="K2824" s="965">
        <f>SUM(K2817:K2823)</f>
        <v>1175000</v>
      </c>
      <c r="L2824" s="821"/>
      <c r="M2824" s="821">
        <f>SUM(M2817:M2823)</f>
        <v>1175000</v>
      </c>
      <c r="N2824" s="821"/>
      <c r="O2824" s="822"/>
    </row>
    <row r="2825" spans="1:15" x14ac:dyDescent="0.25">
      <c r="B2825" s="823"/>
      <c r="C2825" s="970"/>
      <c r="D2825" s="824"/>
      <c r="E2825" s="825"/>
      <c r="F2825" s="823"/>
      <c r="G2825" s="896"/>
      <c r="H2825" s="901"/>
      <c r="I2825" s="901"/>
      <c r="J2825" s="901"/>
      <c r="K2825" s="901"/>
      <c r="L2825" s="826"/>
      <c r="M2825" s="826"/>
      <c r="N2825" s="826"/>
      <c r="O2825" s="827"/>
    </row>
    <row r="2826" spans="1:15" x14ac:dyDescent="0.25">
      <c r="B2826" s="823"/>
      <c r="C2826" s="970"/>
      <c r="D2826" s="824"/>
      <c r="E2826" s="825"/>
      <c r="F2826" s="823"/>
      <c r="G2826" s="896"/>
      <c r="H2826" s="901"/>
      <c r="I2826" s="901"/>
      <c r="J2826" s="901"/>
      <c r="K2826" s="901"/>
      <c r="L2826" s="826"/>
      <c r="M2826" s="826"/>
      <c r="N2826" s="826"/>
      <c r="O2826" s="827"/>
    </row>
    <row r="2827" spans="1:15" x14ac:dyDescent="0.25">
      <c r="B2827" s="1127" t="s">
        <v>1396</v>
      </c>
      <c r="C2827" s="1127"/>
      <c r="D2827" s="1127"/>
      <c r="E2827" s="1127"/>
      <c r="F2827" s="1127"/>
      <c r="G2827" s="1127"/>
      <c r="H2827" s="1127"/>
      <c r="I2827" s="1127"/>
      <c r="J2827" s="1127"/>
      <c r="K2827" s="1127"/>
      <c r="L2827" s="1127"/>
      <c r="M2827" s="1127"/>
      <c r="N2827" s="1127"/>
      <c r="O2827" s="1127"/>
    </row>
    <row r="2828" spans="1:15" x14ac:dyDescent="0.25">
      <c r="B2828" s="854" t="s">
        <v>1686</v>
      </c>
      <c r="C2828" s="1041"/>
      <c r="D2828" s="855"/>
      <c r="E2828" s="855"/>
      <c r="F2828" s="855"/>
      <c r="G2828" s="855"/>
      <c r="H2828" s="856"/>
      <c r="I2828" s="856"/>
      <c r="J2828" s="856"/>
      <c r="K2828" s="856"/>
      <c r="L2828" s="856"/>
      <c r="M2828" s="856"/>
      <c r="N2828" s="856"/>
      <c r="O2828" s="857"/>
    </row>
    <row r="2829" spans="1:15" s="800" customFormat="1" ht="45" x14ac:dyDescent="0.25">
      <c r="B2829" s="1122" t="s">
        <v>971</v>
      </c>
      <c r="C2829" s="1085" t="s">
        <v>939</v>
      </c>
      <c r="D2829" s="1085" t="s">
        <v>1025</v>
      </c>
      <c r="E2829" s="1124" t="s">
        <v>1026</v>
      </c>
      <c r="F2829" s="1085" t="s">
        <v>1027</v>
      </c>
      <c r="G2829" s="1120" t="s">
        <v>1028</v>
      </c>
      <c r="H2829" s="801" t="s">
        <v>1868</v>
      </c>
      <c r="I2829" s="802" t="s">
        <v>1839</v>
      </c>
      <c r="J2829" s="801" t="s">
        <v>1868</v>
      </c>
      <c r="K2829" s="1128" t="s">
        <v>1957</v>
      </c>
      <c r="L2829" s="1128" t="s">
        <v>1956</v>
      </c>
      <c r="M2829" s="802" t="s">
        <v>1905</v>
      </c>
      <c r="N2829" s="1128" t="s">
        <v>1825</v>
      </c>
      <c r="O2829" s="835" t="s">
        <v>1856</v>
      </c>
    </row>
    <row r="2830" spans="1:15" s="800" customFormat="1" x14ac:dyDescent="0.25">
      <c r="B2830" s="1123"/>
      <c r="C2830" s="1086"/>
      <c r="D2830" s="1086"/>
      <c r="E2830" s="1125"/>
      <c r="F2830" s="1086"/>
      <c r="G2830" s="1121"/>
      <c r="H2830" s="803"/>
      <c r="I2830" s="803" t="s">
        <v>940</v>
      </c>
      <c r="J2830" s="803"/>
      <c r="K2830" s="1129"/>
      <c r="L2830" s="1129"/>
      <c r="M2830" s="803" t="s">
        <v>940</v>
      </c>
      <c r="N2830" s="1129"/>
      <c r="O2830" s="804"/>
    </row>
    <row r="2831" spans="1:15" x14ac:dyDescent="0.25">
      <c r="A2831" s="836" t="s">
        <v>1687</v>
      </c>
      <c r="B2831" s="806" t="s">
        <v>24</v>
      </c>
      <c r="C2831" s="966" t="s">
        <v>290</v>
      </c>
      <c r="D2831" s="814">
        <v>70131</v>
      </c>
      <c r="E2831" s="945">
        <v>0</v>
      </c>
      <c r="F2831" s="814">
        <v>23510200</v>
      </c>
      <c r="G2831" s="814" t="s">
        <v>266</v>
      </c>
      <c r="H2831" s="1011">
        <v>1574163</v>
      </c>
      <c r="I2831" s="1011">
        <v>11591438</v>
      </c>
      <c r="J2831" s="1011">
        <v>1574163</v>
      </c>
      <c r="K2831" s="981">
        <f t="shared" ref="K2831:K2841" si="202">M2831-L2831</f>
        <v>11591438</v>
      </c>
      <c r="L2831" s="810"/>
      <c r="M2831" s="810">
        <v>11591438</v>
      </c>
      <c r="N2831" s="810"/>
      <c r="O2831" s="885"/>
    </row>
    <row r="2832" spans="1:15" x14ac:dyDescent="0.25">
      <c r="A2832" s="836" t="s">
        <v>1687</v>
      </c>
      <c r="B2832" s="916" t="s">
        <v>2</v>
      </c>
      <c r="C2832" s="1039" t="s">
        <v>60</v>
      </c>
      <c r="D2832" s="863">
        <v>70940</v>
      </c>
      <c r="E2832" s="945">
        <v>0</v>
      </c>
      <c r="F2832" s="814">
        <v>23510200</v>
      </c>
      <c r="G2832" s="814" t="s">
        <v>266</v>
      </c>
      <c r="H2832" s="949">
        <v>500000</v>
      </c>
      <c r="I2832" s="949">
        <v>2500000</v>
      </c>
      <c r="J2832" s="949">
        <v>500000</v>
      </c>
      <c r="K2832" s="980">
        <f t="shared" si="202"/>
        <v>2500000</v>
      </c>
      <c r="L2832" s="815"/>
      <c r="M2832" s="815">
        <v>2500000</v>
      </c>
      <c r="N2832" s="815"/>
      <c r="O2832" s="885"/>
    </row>
    <row r="2833" spans="1:15" x14ac:dyDescent="0.25">
      <c r="A2833" s="836" t="s">
        <v>1687</v>
      </c>
      <c r="B2833" s="813" t="s">
        <v>67</v>
      </c>
      <c r="C2833" s="1039" t="s">
        <v>92</v>
      </c>
      <c r="D2833" s="863">
        <v>70940</v>
      </c>
      <c r="E2833" s="945">
        <v>0</v>
      </c>
      <c r="F2833" s="814">
        <v>23510200</v>
      </c>
      <c r="G2833" s="814" t="s">
        <v>266</v>
      </c>
      <c r="H2833" s="949"/>
      <c r="I2833" s="949">
        <v>300000</v>
      </c>
      <c r="J2833" s="949"/>
      <c r="K2833" s="980">
        <f t="shared" si="202"/>
        <v>300000</v>
      </c>
      <c r="L2833" s="815"/>
      <c r="M2833" s="815">
        <v>300000</v>
      </c>
      <c r="N2833" s="815"/>
      <c r="O2833" s="885"/>
    </row>
    <row r="2834" spans="1:15" x14ac:dyDescent="0.25">
      <c r="A2834" s="836" t="s">
        <v>1687</v>
      </c>
      <c r="B2834" s="813" t="s">
        <v>3</v>
      </c>
      <c r="C2834" s="1039" t="s">
        <v>4</v>
      </c>
      <c r="D2834" s="863">
        <v>70940</v>
      </c>
      <c r="E2834" s="945">
        <v>0</v>
      </c>
      <c r="F2834" s="814">
        <v>23510200</v>
      </c>
      <c r="G2834" s="814" t="s">
        <v>266</v>
      </c>
      <c r="H2834" s="949"/>
      <c r="I2834" s="949">
        <v>1500000</v>
      </c>
      <c r="J2834" s="949"/>
      <c r="K2834" s="980">
        <f t="shared" si="202"/>
        <v>1000000</v>
      </c>
      <c r="L2834" s="815"/>
      <c r="M2834" s="815">
        <v>1000000</v>
      </c>
      <c r="N2834" s="815"/>
      <c r="O2834" s="885"/>
    </row>
    <row r="2835" spans="1:15" x14ac:dyDescent="0.25">
      <c r="A2835" s="836" t="s">
        <v>1687</v>
      </c>
      <c r="B2835" s="813" t="s">
        <v>32</v>
      </c>
      <c r="C2835" s="1039" t="s">
        <v>33</v>
      </c>
      <c r="D2835" s="863">
        <v>70940</v>
      </c>
      <c r="E2835" s="945">
        <v>0</v>
      </c>
      <c r="F2835" s="814">
        <v>23510200</v>
      </c>
      <c r="G2835" s="814" t="s">
        <v>266</v>
      </c>
      <c r="H2835" s="949">
        <v>1000000</v>
      </c>
      <c r="I2835" s="949">
        <v>9000000</v>
      </c>
      <c r="J2835" s="949">
        <v>1000000</v>
      </c>
      <c r="K2835" s="980">
        <f t="shared" si="202"/>
        <v>5000000</v>
      </c>
      <c r="L2835" s="815"/>
      <c r="M2835" s="815">
        <v>5000000</v>
      </c>
      <c r="N2835" s="815"/>
      <c r="O2835" s="885"/>
    </row>
    <row r="2836" spans="1:15" x14ac:dyDescent="0.25">
      <c r="A2836" s="836" t="s">
        <v>1687</v>
      </c>
      <c r="B2836" s="925">
        <v>22020406</v>
      </c>
      <c r="C2836" s="1039" t="s">
        <v>1347</v>
      </c>
      <c r="D2836" s="863">
        <v>70940</v>
      </c>
      <c r="E2836" s="945">
        <v>0</v>
      </c>
      <c r="F2836" s="814">
        <v>23510200</v>
      </c>
      <c r="G2836" s="814" t="s">
        <v>266</v>
      </c>
      <c r="H2836" s="949">
        <v>500000</v>
      </c>
      <c r="I2836" s="949">
        <v>1200000</v>
      </c>
      <c r="J2836" s="949">
        <v>500000</v>
      </c>
      <c r="K2836" s="980">
        <f t="shared" si="202"/>
        <v>1200000</v>
      </c>
      <c r="L2836" s="815"/>
      <c r="M2836" s="815">
        <v>1200000</v>
      </c>
      <c r="N2836" s="815"/>
      <c r="O2836" s="885"/>
    </row>
    <row r="2837" spans="1:15" x14ac:dyDescent="0.25">
      <c r="A2837" s="836" t="s">
        <v>1687</v>
      </c>
      <c r="B2837" s="813" t="s">
        <v>15</v>
      </c>
      <c r="C2837" s="1039" t="s">
        <v>436</v>
      </c>
      <c r="D2837" s="863">
        <v>70940</v>
      </c>
      <c r="E2837" s="945">
        <v>0</v>
      </c>
      <c r="F2837" s="814">
        <v>23510200</v>
      </c>
      <c r="G2837" s="814" t="s">
        <v>266</v>
      </c>
      <c r="H2837" s="949"/>
      <c r="I2837" s="949">
        <v>1000000</v>
      </c>
      <c r="J2837" s="949"/>
      <c r="K2837" s="980">
        <f t="shared" si="202"/>
        <v>1000000</v>
      </c>
      <c r="L2837" s="815"/>
      <c r="M2837" s="815">
        <v>1000000</v>
      </c>
      <c r="N2837" s="815"/>
      <c r="O2837" s="885"/>
    </row>
    <row r="2838" spans="1:15" x14ac:dyDescent="0.25">
      <c r="A2838" s="836" t="s">
        <v>1687</v>
      </c>
      <c r="B2838" s="813" t="s">
        <v>17</v>
      </c>
      <c r="C2838" s="1039" t="s">
        <v>18</v>
      </c>
      <c r="D2838" s="863">
        <v>70940</v>
      </c>
      <c r="E2838" s="945">
        <v>0</v>
      </c>
      <c r="F2838" s="814">
        <v>23510200</v>
      </c>
      <c r="G2838" s="814" t="s">
        <v>266</v>
      </c>
      <c r="H2838" s="949">
        <v>1000000</v>
      </c>
      <c r="I2838" s="949">
        <v>2100000</v>
      </c>
      <c r="J2838" s="949">
        <v>1000000</v>
      </c>
      <c r="K2838" s="980">
        <f t="shared" si="202"/>
        <v>2100000</v>
      </c>
      <c r="L2838" s="815"/>
      <c r="M2838" s="815">
        <v>2100000</v>
      </c>
      <c r="N2838" s="815"/>
      <c r="O2838" s="885"/>
    </row>
    <row r="2839" spans="1:15" x14ac:dyDescent="0.25">
      <c r="A2839" s="836" t="s">
        <v>1687</v>
      </c>
      <c r="B2839" s="813" t="s">
        <v>19</v>
      </c>
      <c r="C2839" s="1039" t="s">
        <v>20</v>
      </c>
      <c r="D2839" s="863">
        <v>70940</v>
      </c>
      <c r="E2839" s="945">
        <v>0</v>
      </c>
      <c r="F2839" s="814">
        <v>23510200</v>
      </c>
      <c r="G2839" s="814" t="s">
        <v>266</v>
      </c>
      <c r="H2839" s="949"/>
      <c r="I2839" s="949">
        <v>200000</v>
      </c>
      <c r="J2839" s="949"/>
      <c r="K2839" s="980">
        <f t="shared" si="202"/>
        <v>200000</v>
      </c>
      <c r="L2839" s="815"/>
      <c r="M2839" s="815">
        <v>200000</v>
      </c>
      <c r="N2839" s="815"/>
      <c r="O2839" s="885"/>
    </row>
    <row r="2840" spans="1:15" x14ac:dyDescent="0.25">
      <c r="A2840" s="836" t="s">
        <v>1687</v>
      </c>
      <c r="B2840" s="813" t="s">
        <v>37</v>
      </c>
      <c r="C2840" s="1039" t="s">
        <v>38</v>
      </c>
      <c r="D2840" s="863">
        <v>70940</v>
      </c>
      <c r="E2840" s="945">
        <v>0</v>
      </c>
      <c r="F2840" s="814">
        <v>23510200</v>
      </c>
      <c r="G2840" s="814" t="s">
        <v>266</v>
      </c>
      <c r="H2840" s="949">
        <v>500000</v>
      </c>
      <c r="I2840" s="949">
        <v>1200000</v>
      </c>
      <c r="J2840" s="949">
        <v>500000</v>
      </c>
      <c r="K2840" s="980">
        <f t="shared" si="202"/>
        <v>1200000</v>
      </c>
      <c r="L2840" s="815"/>
      <c r="M2840" s="815">
        <v>1200000</v>
      </c>
      <c r="N2840" s="815"/>
      <c r="O2840" s="885"/>
    </row>
    <row r="2841" spans="1:15" x14ac:dyDescent="0.25">
      <c r="A2841" s="836" t="s">
        <v>1687</v>
      </c>
      <c r="B2841" s="806" t="s">
        <v>13</v>
      </c>
      <c r="C2841" s="1039" t="s">
        <v>14</v>
      </c>
      <c r="D2841" s="863">
        <v>70940</v>
      </c>
      <c r="E2841" s="945">
        <v>0</v>
      </c>
      <c r="F2841" s="814">
        <v>23510200</v>
      </c>
      <c r="G2841" s="814" t="s">
        <v>266</v>
      </c>
      <c r="H2841" s="949">
        <v>5000000</v>
      </c>
      <c r="I2841" s="949">
        <v>35000000</v>
      </c>
      <c r="J2841" s="949">
        <v>5000000</v>
      </c>
      <c r="K2841" s="980">
        <f t="shared" si="202"/>
        <v>20000000</v>
      </c>
      <c r="L2841" s="815"/>
      <c r="M2841" s="815">
        <v>20000000</v>
      </c>
      <c r="N2841" s="815"/>
      <c r="O2841" s="885"/>
    </row>
    <row r="2842" spans="1:15" x14ac:dyDescent="0.25">
      <c r="A2842" s="836" t="s">
        <v>1687</v>
      </c>
      <c r="B2842" s="838"/>
      <c r="C2842" s="968" t="s">
        <v>312</v>
      </c>
      <c r="D2842" s="819"/>
      <c r="E2842" s="926"/>
      <c r="F2842" s="819"/>
      <c r="G2842" s="819"/>
      <c r="H2842" s="978">
        <f>SUM(H2832:H2841)</f>
        <v>8500000</v>
      </c>
      <c r="I2842" s="978">
        <f>SUM(I2832:I2841)</f>
        <v>54000000</v>
      </c>
      <c r="J2842" s="978">
        <f>SUM(J2832:J2841)</f>
        <v>8500000</v>
      </c>
      <c r="K2842" s="978">
        <f>SUM(K2832:K2841)</f>
        <v>34500000</v>
      </c>
      <c r="L2842" s="821"/>
      <c r="M2842" s="821">
        <f>SUM(M2832:M2841)</f>
        <v>34500000</v>
      </c>
      <c r="N2842" s="821"/>
      <c r="O2842" s="822"/>
    </row>
    <row r="2843" spans="1:15" x14ac:dyDescent="0.25">
      <c r="C2843" s="970"/>
      <c r="D2843" s="824"/>
      <c r="E2843" s="928"/>
      <c r="F2843" s="824"/>
      <c r="G2843" s="824"/>
      <c r="H2843" s="864"/>
      <c r="I2843" s="864"/>
      <c r="J2843" s="864"/>
      <c r="K2843" s="864"/>
      <c r="L2843" s="826"/>
      <c r="M2843" s="826"/>
      <c r="N2843" s="826"/>
      <c r="O2843" s="827"/>
    </row>
    <row r="2844" spans="1:15" x14ac:dyDescent="0.25">
      <c r="C2844" s="970"/>
      <c r="D2844" s="824"/>
      <c r="E2844" s="928"/>
      <c r="F2844" s="824"/>
      <c r="G2844" s="824"/>
      <c r="H2844" s="864"/>
      <c r="I2844" s="864"/>
      <c r="J2844" s="864"/>
      <c r="K2844" s="864"/>
      <c r="L2844" s="826"/>
      <c r="M2844" s="826"/>
      <c r="N2844" s="826"/>
      <c r="O2844" s="827"/>
    </row>
    <row r="2845" spans="1:15" x14ac:dyDescent="0.25">
      <c r="B2845" s="1127" t="s">
        <v>1397</v>
      </c>
      <c r="C2845" s="1127"/>
      <c r="D2845" s="1127"/>
      <c r="E2845" s="1127"/>
      <c r="F2845" s="1127"/>
      <c r="G2845" s="1127"/>
      <c r="H2845" s="1127"/>
      <c r="I2845" s="1127"/>
      <c r="J2845" s="1127"/>
      <c r="K2845" s="1127"/>
      <c r="L2845" s="1127"/>
      <c r="M2845" s="1127"/>
      <c r="N2845" s="1127"/>
      <c r="O2845" s="1127"/>
    </row>
    <row r="2846" spans="1:15" x14ac:dyDescent="0.25">
      <c r="B2846" s="854" t="s">
        <v>1686</v>
      </c>
      <c r="C2846" s="1041"/>
      <c r="D2846" s="855"/>
      <c r="E2846" s="855"/>
      <c r="F2846" s="855"/>
      <c r="G2846" s="855"/>
      <c r="H2846" s="856"/>
      <c r="I2846" s="856"/>
      <c r="J2846" s="856"/>
      <c r="K2846" s="856"/>
      <c r="L2846" s="856"/>
      <c r="M2846" s="856"/>
      <c r="N2846" s="856"/>
      <c r="O2846" s="857"/>
    </row>
    <row r="2847" spans="1:15" s="800" customFormat="1" ht="45" x14ac:dyDescent="0.25">
      <c r="B2847" s="1122" t="s">
        <v>971</v>
      </c>
      <c r="C2847" s="1085" t="s">
        <v>939</v>
      </c>
      <c r="D2847" s="1085" t="s">
        <v>1025</v>
      </c>
      <c r="E2847" s="1124" t="s">
        <v>1026</v>
      </c>
      <c r="F2847" s="1085" t="s">
        <v>1027</v>
      </c>
      <c r="G2847" s="1120" t="s">
        <v>1028</v>
      </c>
      <c r="H2847" s="801" t="s">
        <v>1868</v>
      </c>
      <c r="I2847" s="802" t="s">
        <v>1839</v>
      </c>
      <c r="J2847" s="801" t="s">
        <v>1868</v>
      </c>
      <c r="K2847" s="1128" t="s">
        <v>1957</v>
      </c>
      <c r="L2847" s="1128" t="s">
        <v>1956</v>
      </c>
      <c r="M2847" s="802" t="s">
        <v>1905</v>
      </c>
      <c r="N2847" s="1128" t="s">
        <v>1825</v>
      </c>
      <c r="O2847" s="835" t="s">
        <v>1856</v>
      </c>
    </row>
    <row r="2848" spans="1:15" s="800" customFormat="1" x14ac:dyDescent="0.25">
      <c r="B2848" s="1123"/>
      <c r="C2848" s="1086"/>
      <c r="D2848" s="1086"/>
      <c r="E2848" s="1125"/>
      <c r="F2848" s="1086"/>
      <c r="G2848" s="1121"/>
      <c r="H2848" s="803"/>
      <c r="I2848" s="803" t="s">
        <v>940</v>
      </c>
      <c r="J2848" s="803"/>
      <c r="K2848" s="1129"/>
      <c r="L2848" s="1129"/>
      <c r="M2848" s="803" t="s">
        <v>940</v>
      </c>
      <c r="N2848" s="1129"/>
      <c r="O2848" s="804"/>
    </row>
    <row r="2849" spans="1:15" s="887" customFormat="1" x14ac:dyDescent="0.25">
      <c r="A2849" s="836" t="s">
        <v>1687</v>
      </c>
      <c r="B2849" s="865" t="s">
        <v>158</v>
      </c>
      <c r="C2849" s="967" t="s">
        <v>366</v>
      </c>
      <c r="D2849" s="863">
        <v>70940</v>
      </c>
      <c r="E2849" s="883">
        <v>0</v>
      </c>
      <c r="F2849" s="865" t="s">
        <v>354</v>
      </c>
      <c r="G2849" s="866" t="s">
        <v>235</v>
      </c>
      <c r="H2849" s="1023"/>
      <c r="I2849" s="1023">
        <v>2000000</v>
      </c>
      <c r="J2849" s="1023"/>
      <c r="K2849" s="980">
        <f t="shared" ref="K2849:K2852" si="203">M2849-L2849</f>
        <v>0</v>
      </c>
      <c r="L2849" s="899"/>
      <c r="M2849" s="899">
        <v>0</v>
      </c>
      <c r="N2849" s="899"/>
      <c r="O2849" s="971"/>
    </row>
    <row r="2850" spans="1:15" s="887" customFormat="1" x14ac:dyDescent="0.25">
      <c r="A2850" s="836" t="s">
        <v>1687</v>
      </c>
      <c r="B2850" s="865" t="s">
        <v>469</v>
      </c>
      <c r="C2850" s="967" t="s">
        <v>162</v>
      </c>
      <c r="D2850" s="863">
        <v>70940</v>
      </c>
      <c r="E2850" s="883">
        <v>0</v>
      </c>
      <c r="F2850" s="865" t="s">
        <v>354</v>
      </c>
      <c r="G2850" s="866" t="s">
        <v>235</v>
      </c>
      <c r="H2850" s="1023"/>
      <c r="I2850" s="1023">
        <v>2000000</v>
      </c>
      <c r="J2850" s="1023"/>
      <c r="K2850" s="980">
        <f t="shared" si="203"/>
        <v>2000000</v>
      </c>
      <c r="L2850" s="899"/>
      <c r="M2850" s="899">
        <v>2000000</v>
      </c>
      <c r="N2850" s="899"/>
      <c r="O2850" s="971"/>
    </row>
    <row r="2851" spans="1:15" s="887" customFormat="1" x14ac:dyDescent="0.25">
      <c r="A2851" s="836" t="s">
        <v>1687</v>
      </c>
      <c r="B2851" s="865" t="s">
        <v>467</v>
      </c>
      <c r="C2851" s="967" t="s">
        <v>163</v>
      </c>
      <c r="D2851" s="863">
        <v>70940</v>
      </c>
      <c r="E2851" s="883">
        <v>0</v>
      </c>
      <c r="F2851" s="865" t="s">
        <v>354</v>
      </c>
      <c r="G2851" s="866" t="s">
        <v>235</v>
      </c>
      <c r="H2851" s="1023">
        <v>1495000</v>
      </c>
      <c r="I2851" s="1023">
        <v>1500000</v>
      </c>
      <c r="J2851" s="1023">
        <v>1495000</v>
      </c>
      <c r="K2851" s="980">
        <f t="shared" si="203"/>
        <v>5000000</v>
      </c>
      <c r="L2851" s="899"/>
      <c r="M2851" s="899">
        <v>5000000</v>
      </c>
      <c r="N2851" s="899"/>
      <c r="O2851" s="971"/>
    </row>
    <row r="2852" spans="1:15" s="887" customFormat="1" x14ac:dyDescent="0.25">
      <c r="A2852" s="836" t="s">
        <v>1687</v>
      </c>
      <c r="B2852" s="865" t="s">
        <v>453</v>
      </c>
      <c r="C2852" s="967" t="s">
        <v>678</v>
      </c>
      <c r="D2852" s="863">
        <v>70940</v>
      </c>
      <c r="E2852" s="883">
        <v>0</v>
      </c>
      <c r="F2852" s="865" t="s">
        <v>354</v>
      </c>
      <c r="G2852" s="866" t="s">
        <v>235</v>
      </c>
      <c r="H2852" s="1024"/>
      <c r="I2852" s="1024">
        <v>300000000</v>
      </c>
      <c r="J2852" s="1024"/>
      <c r="K2852" s="980">
        <f t="shared" si="203"/>
        <v>100000000</v>
      </c>
      <c r="L2852" s="867"/>
      <c r="M2852" s="867">
        <v>100000000</v>
      </c>
      <c r="N2852" s="867"/>
      <c r="O2852" s="971"/>
    </row>
    <row r="2853" spans="1:15" s="887" customFormat="1" x14ac:dyDescent="0.25">
      <c r="A2853" s="836" t="s">
        <v>1687</v>
      </c>
      <c r="B2853" s="977"/>
      <c r="C2853" s="1042" t="s">
        <v>26</v>
      </c>
      <c r="D2853" s="869"/>
      <c r="E2853" s="870"/>
      <c r="F2853" s="869"/>
      <c r="G2853" s="871"/>
      <c r="H2853" s="965">
        <f>SUM(H2849:H2852)</f>
        <v>1495000</v>
      </c>
      <c r="I2853" s="965">
        <f>SUM(I2849:I2852)</f>
        <v>305500000</v>
      </c>
      <c r="J2853" s="965">
        <f>SUM(J2849:J2852)</f>
        <v>1495000</v>
      </c>
      <c r="K2853" s="881">
        <f>SUM(K2849:K2852)</f>
        <v>107000000</v>
      </c>
      <c r="L2853" s="872"/>
      <c r="M2853" s="872">
        <f>SUM(M2849:M2852)</f>
        <v>107000000</v>
      </c>
      <c r="N2853" s="872"/>
      <c r="O2853" s="884"/>
    </row>
    <row r="2854" spans="1:15" s="887" customFormat="1" x14ac:dyDescent="0.25">
      <c r="B2854" s="798"/>
      <c r="C2854" s="970"/>
      <c r="D2854" s="875"/>
      <c r="E2854" s="877"/>
      <c r="F2854" s="875"/>
      <c r="G2854" s="878"/>
      <c r="H2854" s="902"/>
      <c r="I2854" s="902"/>
      <c r="J2854" s="902"/>
      <c r="K2854" s="902"/>
      <c r="L2854" s="879"/>
      <c r="M2854" s="879"/>
      <c r="N2854" s="879"/>
      <c r="O2854" s="880"/>
    </row>
    <row r="2855" spans="1:15" s="887" customFormat="1" x14ac:dyDescent="0.25">
      <c r="B2855" s="798"/>
      <c r="C2855" s="970"/>
      <c r="D2855" s="875"/>
      <c r="E2855" s="877"/>
      <c r="F2855" s="875"/>
      <c r="G2855" s="878"/>
      <c r="H2855" s="902"/>
      <c r="I2855" s="902"/>
      <c r="J2855" s="902"/>
      <c r="K2855" s="902"/>
      <c r="L2855" s="879"/>
      <c r="M2855" s="879"/>
      <c r="N2855" s="879"/>
      <c r="O2855" s="880"/>
    </row>
    <row r="2856" spans="1:15" x14ac:dyDescent="0.25">
      <c r="B2856" s="1127" t="s">
        <v>1396</v>
      </c>
      <c r="C2856" s="1127"/>
      <c r="D2856" s="1127"/>
      <c r="E2856" s="1127"/>
      <c r="F2856" s="1127"/>
      <c r="G2856" s="1127"/>
      <c r="H2856" s="1127"/>
      <c r="I2856" s="1127"/>
      <c r="J2856" s="1127"/>
      <c r="K2856" s="1127"/>
      <c r="L2856" s="1127"/>
      <c r="M2856" s="1127"/>
      <c r="N2856" s="1127"/>
      <c r="O2856" s="1127"/>
    </row>
    <row r="2857" spans="1:15" x14ac:dyDescent="0.25">
      <c r="B2857" s="854" t="s">
        <v>1702</v>
      </c>
      <c r="C2857" s="1041"/>
      <c r="D2857" s="855"/>
      <c r="E2857" s="855"/>
      <c r="F2857" s="855"/>
      <c r="G2857" s="855"/>
      <c r="H2857" s="856"/>
      <c r="I2857" s="856"/>
      <c r="J2857" s="856"/>
      <c r="K2857" s="856"/>
      <c r="L2857" s="856"/>
      <c r="M2857" s="856"/>
      <c r="N2857" s="856"/>
      <c r="O2857" s="857"/>
    </row>
    <row r="2858" spans="1:15" s="800" customFormat="1" ht="45" x14ac:dyDescent="0.25">
      <c r="B2858" s="1122" t="s">
        <v>971</v>
      </c>
      <c r="C2858" s="1085" t="s">
        <v>939</v>
      </c>
      <c r="D2858" s="1085" t="s">
        <v>1025</v>
      </c>
      <c r="E2858" s="1124" t="s">
        <v>1026</v>
      </c>
      <c r="F2858" s="1085" t="s">
        <v>1027</v>
      </c>
      <c r="G2858" s="1120" t="s">
        <v>1028</v>
      </c>
      <c r="H2858" s="801" t="s">
        <v>1868</v>
      </c>
      <c r="I2858" s="802" t="s">
        <v>1839</v>
      </c>
      <c r="J2858" s="801" t="s">
        <v>1868</v>
      </c>
      <c r="K2858" s="1128" t="s">
        <v>1957</v>
      </c>
      <c r="L2858" s="1128" t="s">
        <v>1956</v>
      </c>
      <c r="M2858" s="802" t="s">
        <v>1905</v>
      </c>
      <c r="N2858" s="1128" t="s">
        <v>1825</v>
      </c>
      <c r="O2858" s="835" t="s">
        <v>1856</v>
      </c>
    </row>
    <row r="2859" spans="1:15" s="800" customFormat="1" x14ac:dyDescent="0.25">
      <c r="B2859" s="1123"/>
      <c r="C2859" s="1086"/>
      <c r="D2859" s="1086"/>
      <c r="E2859" s="1125"/>
      <c r="F2859" s="1086"/>
      <c r="G2859" s="1121"/>
      <c r="H2859" s="803"/>
      <c r="I2859" s="803" t="s">
        <v>940</v>
      </c>
      <c r="J2859" s="803"/>
      <c r="K2859" s="1129"/>
      <c r="L2859" s="1129"/>
      <c r="M2859" s="803" t="s">
        <v>940</v>
      </c>
      <c r="N2859" s="1129"/>
      <c r="O2859" s="804"/>
    </row>
    <row r="2860" spans="1:15" x14ac:dyDescent="0.25">
      <c r="A2860" s="836" t="s">
        <v>1819</v>
      </c>
      <c r="B2860" s="809" t="s">
        <v>25</v>
      </c>
      <c r="C2860" s="1039" t="s">
        <v>59</v>
      </c>
      <c r="D2860" s="814">
        <v>70941</v>
      </c>
      <c r="E2860" s="945">
        <v>0</v>
      </c>
      <c r="F2860" s="806">
        <v>23540000</v>
      </c>
      <c r="G2860" s="809" t="s">
        <v>266</v>
      </c>
      <c r="H2860" s="980"/>
      <c r="I2860" s="980">
        <v>300000</v>
      </c>
      <c r="J2860" s="980"/>
      <c r="K2860" s="980">
        <f t="shared" ref="K2860:K2867" si="204">M2860-L2860</f>
        <v>200000</v>
      </c>
      <c r="L2860" s="815"/>
      <c r="M2860" s="815">
        <v>200000</v>
      </c>
      <c r="N2860" s="815"/>
      <c r="O2860" s="811"/>
    </row>
    <row r="2861" spans="1:15" x14ac:dyDescent="0.25">
      <c r="A2861" s="836" t="s">
        <v>1819</v>
      </c>
      <c r="B2861" s="806" t="s">
        <v>2</v>
      </c>
      <c r="C2861" s="1039" t="s">
        <v>60</v>
      </c>
      <c r="D2861" s="814">
        <v>70941</v>
      </c>
      <c r="E2861" s="945">
        <v>0</v>
      </c>
      <c r="F2861" s="806">
        <v>23540000</v>
      </c>
      <c r="G2861" s="809" t="s">
        <v>266</v>
      </c>
      <c r="H2861" s="980"/>
      <c r="I2861" s="980">
        <v>200000</v>
      </c>
      <c r="J2861" s="980"/>
      <c r="K2861" s="980">
        <f t="shared" si="204"/>
        <v>200000</v>
      </c>
      <c r="L2861" s="815"/>
      <c r="M2861" s="815">
        <v>200000</v>
      </c>
      <c r="N2861" s="815"/>
      <c r="O2861" s="811"/>
    </row>
    <row r="2862" spans="1:15" x14ac:dyDescent="0.25">
      <c r="A2862" s="836" t="s">
        <v>1819</v>
      </c>
      <c r="B2862" s="806" t="s">
        <v>3</v>
      </c>
      <c r="C2862" s="1039" t="s">
        <v>4</v>
      </c>
      <c r="D2862" s="814">
        <v>70941</v>
      </c>
      <c r="E2862" s="945">
        <v>0</v>
      </c>
      <c r="F2862" s="806">
        <v>23540000</v>
      </c>
      <c r="G2862" s="809" t="s">
        <v>266</v>
      </c>
      <c r="H2862" s="980"/>
      <c r="I2862" s="980">
        <v>250000</v>
      </c>
      <c r="J2862" s="980"/>
      <c r="K2862" s="980">
        <f t="shared" si="204"/>
        <v>162000</v>
      </c>
      <c r="L2862" s="815"/>
      <c r="M2862" s="815">
        <v>162000</v>
      </c>
      <c r="N2862" s="815"/>
      <c r="O2862" s="811"/>
    </row>
    <row r="2863" spans="1:15" x14ac:dyDescent="0.25">
      <c r="A2863" s="836" t="s">
        <v>1819</v>
      </c>
      <c r="B2863" s="806" t="s">
        <v>71</v>
      </c>
      <c r="C2863" s="1039" t="s">
        <v>72</v>
      </c>
      <c r="D2863" s="814">
        <v>70941</v>
      </c>
      <c r="E2863" s="945">
        <v>0</v>
      </c>
      <c r="F2863" s="806">
        <v>23540000</v>
      </c>
      <c r="G2863" s="809" t="s">
        <v>266</v>
      </c>
      <c r="H2863" s="980"/>
      <c r="I2863" s="980">
        <v>200000</v>
      </c>
      <c r="J2863" s="980"/>
      <c r="K2863" s="980">
        <f t="shared" si="204"/>
        <v>200000</v>
      </c>
      <c r="L2863" s="815"/>
      <c r="M2863" s="815">
        <v>200000</v>
      </c>
      <c r="N2863" s="815"/>
      <c r="O2863" s="811"/>
    </row>
    <row r="2864" spans="1:15" x14ac:dyDescent="0.25">
      <c r="A2864" s="836" t="s">
        <v>1819</v>
      </c>
      <c r="B2864" s="806" t="s">
        <v>32</v>
      </c>
      <c r="C2864" s="1039" t="s">
        <v>440</v>
      </c>
      <c r="D2864" s="814">
        <v>70941</v>
      </c>
      <c r="E2864" s="945">
        <v>0</v>
      </c>
      <c r="F2864" s="806">
        <v>23540000</v>
      </c>
      <c r="G2864" s="809" t="s">
        <v>266</v>
      </c>
      <c r="H2864" s="980"/>
      <c r="I2864" s="980">
        <v>10000</v>
      </c>
      <c r="J2864" s="980"/>
      <c r="K2864" s="980">
        <f t="shared" si="204"/>
        <v>10000</v>
      </c>
      <c r="L2864" s="815"/>
      <c r="M2864" s="815">
        <v>10000</v>
      </c>
      <c r="N2864" s="815"/>
      <c r="O2864" s="811"/>
    </row>
    <row r="2865" spans="1:15" x14ac:dyDescent="0.25">
      <c r="A2865" s="836" t="s">
        <v>1819</v>
      </c>
      <c r="B2865" s="806" t="s">
        <v>7</v>
      </c>
      <c r="C2865" s="1039" t="s">
        <v>8</v>
      </c>
      <c r="D2865" s="814">
        <v>70941</v>
      </c>
      <c r="E2865" s="945">
        <v>0</v>
      </c>
      <c r="F2865" s="806">
        <v>23540000</v>
      </c>
      <c r="G2865" s="809" t="s">
        <v>266</v>
      </c>
      <c r="H2865" s="980"/>
      <c r="I2865" s="980">
        <v>135000</v>
      </c>
      <c r="J2865" s="980"/>
      <c r="K2865" s="980">
        <f t="shared" si="204"/>
        <v>135000</v>
      </c>
      <c r="L2865" s="815"/>
      <c r="M2865" s="815">
        <v>135000</v>
      </c>
      <c r="N2865" s="815"/>
      <c r="O2865" s="811"/>
    </row>
    <row r="2866" spans="1:15" x14ac:dyDescent="0.25">
      <c r="A2866" s="836" t="s">
        <v>1819</v>
      </c>
      <c r="B2866" s="806" t="s">
        <v>19</v>
      </c>
      <c r="C2866" s="1039" t="s">
        <v>20</v>
      </c>
      <c r="D2866" s="814">
        <v>70941</v>
      </c>
      <c r="E2866" s="945">
        <v>0</v>
      </c>
      <c r="F2866" s="806">
        <v>23540000</v>
      </c>
      <c r="G2866" s="809" t="s">
        <v>266</v>
      </c>
      <c r="H2866" s="980"/>
      <c r="I2866" s="980">
        <v>5000</v>
      </c>
      <c r="J2866" s="980"/>
      <c r="K2866" s="980">
        <f t="shared" si="204"/>
        <v>5000</v>
      </c>
      <c r="L2866" s="815"/>
      <c r="M2866" s="815">
        <v>5000</v>
      </c>
      <c r="N2866" s="815"/>
      <c r="O2866" s="811"/>
    </row>
    <row r="2867" spans="1:15" x14ac:dyDescent="0.25">
      <c r="A2867" s="836" t="s">
        <v>1819</v>
      </c>
      <c r="B2867" s="806" t="s">
        <v>37</v>
      </c>
      <c r="C2867" s="1039" t="s">
        <v>38</v>
      </c>
      <c r="D2867" s="814">
        <v>70941</v>
      </c>
      <c r="E2867" s="945">
        <v>0</v>
      </c>
      <c r="F2867" s="806">
        <v>23540000</v>
      </c>
      <c r="G2867" s="809" t="s">
        <v>266</v>
      </c>
      <c r="H2867" s="980"/>
      <c r="I2867" s="980">
        <v>100000</v>
      </c>
      <c r="J2867" s="980"/>
      <c r="K2867" s="980">
        <f t="shared" si="204"/>
        <v>100000</v>
      </c>
      <c r="L2867" s="815"/>
      <c r="M2867" s="815">
        <v>100000</v>
      </c>
      <c r="N2867" s="815"/>
      <c r="O2867" s="811"/>
    </row>
    <row r="2868" spans="1:15" x14ac:dyDescent="0.25">
      <c r="A2868" s="836" t="s">
        <v>1819</v>
      </c>
      <c r="B2868" s="838"/>
      <c r="C2868" s="968" t="s">
        <v>312</v>
      </c>
      <c r="D2868" s="839"/>
      <c r="E2868" s="840"/>
      <c r="F2868" s="838"/>
      <c r="G2868" s="895"/>
      <c r="H2868" s="969"/>
      <c r="I2868" s="969">
        <f>SUM(I2860:I2867)</f>
        <v>1200000</v>
      </c>
      <c r="J2868" s="969"/>
      <c r="K2868" s="969">
        <f>SUM(K2860:K2867)</f>
        <v>1012000</v>
      </c>
      <c r="L2868" s="821"/>
      <c r="M2868" s="821">
        <f>SUM(M2860:M2867)</f>
        <v>1012000</v>
      </c>
      <c r="N2868" s="821"/>
      <c r="O2868" s="822"/>
    </row>
    <row r="2869" spans="1:15" s="887" customFormat="1" x14ac:dyDescent="0.25">
      <c r="B2869" s="891"/>
      <c r="C2869" s="1043"/>
      <c r="D2869" s="891"/>
      <c r="E2869" s="892"/>
      <c r="F2869" s="891"/>
      <c r="G2869" s="893"/>
      <c r="H2869" s="894"/>
      <c r="I2869" s="894"/>
      <c r="J2869" s="894"/>
      <c r="K2869" s="894"/>
      <c r="L2869" s="879"/>
      <c r="M2869" s="879"/>
      <c r="N2869" s="879"/>
      <c r="O2869" s="880"/>
    </row>
    <row r="2870" spans="1:15" s="887" customFormat="1" x14ac:dyDescent="0.25">
      <c r="B2870" s="798"/>
      <c r="C2870" s="970"/>
      <c r="D2870" s="875"/>
      <c r="E2870" s="877"/>
      <c r="F2870" s="875"/>
      <c r="G2870" s="878"/>
      <c r="H2870" s="902"/>
      <c r="I2870" s="902"/>
      <c r="J2870" s="902"/>
      <c r="K2870" s="902"/>
      <c r="L2870" s="879"/>
      <c r="M2870" s="879"/>
      <c r="N2870" s="879"/>
      <c r="O2870" s="880"/>
    </row>
    <row r="2871" spans="1:15" x14ac:dyDescent="0.25">
      <c r="B2871" s="1127" t="s">
        <v>1396</v>
      </c>
      <c r="C2871" s="1127"/>
      <c r="D2871" s="1127"/>
      <c r="E2871" s="1127"/>
      <c r="F2871" s="1127"/>
      <c r="G2871" s="1127"/>
      <c r="H2871" s="1127"/>
      <c r="I2871" s="1127"/>
      <c r="J2871" s="1127"/>
      <c r="K2871" s="1127"/>
      <c r="L2871" s="1127"/>
      <c r="M2871" s="1127"/>
      <c r="N2871" s="1127"/>
      <c r="O2871" s="1127"/>
    </row>
    <row r="2872" spans="1:15" x14ac:dyDescent="0.25">
      <c r="B2872" s="854" t="s">
        <v>1701</v>
      </c>
      <c r="C2872" s="1041"/>
      <c r="D2872" s="855"/>
      <c r="E2872" s="855"/>
      <c r="F2872" s="855"/>
      <c r="G2872" s="855"/>
      <c r="H2872" s="856"/>
      <c r="I2872" s="856"/>
      <c r="J2872" s="856"/>
      <c r="K2872" s="856"/>
      <c r="L2872" s="856"/>
      <c r="M2872" s="856"/>
      <c r="N2872" s="856"/>
      <c r="O2872" s="857"/>
    </row>
    <row r="2873" spans="1:15" s="800" customFormat="1" ht="45" x14ac:dyDescent="0.25">
      <c r="B2873" s="1122" t="s">
        <v>971</v>
      </c>
      <c r="C2873" s="1085" t="s">
        <v>939</v>
      </c>
      <c r="D2873" s="1085" t="s">
        <v>1025</v>
      </c>
      <c r="E2873" s="1124" t="s">
        <v>1026</v>
      </c>
      <c r="F2873" s="1085" t="s">
        <v>1027</v>
      </c>
      <c r="G2873" s="1120" t="s">
        <v>1028</v>
      </c>
      <c r="H2873" s="801" t="s">
        <v>1868</v>
      </c>
      <c r="I2873" s="802" t="s">
        <v>1839</v>
      </c>
      <c r="J2873" s="801" t="s">
        <v>1868</v>
      </c>
      <c r="K2873" s="1128" t="s">
        <v>1957</v>
      </c>
      <c r="L2873" s="1128" t="s">
        <v>1956</v>
      </c>
      <c r="M2873" s="802" t="s">
        <v>1905</v>
      </c>
      <c r="N2873" s="1128" t="s">
        <v>1825</v>
      </c>
      <c r="O2873" s="835" t="s">
        <v>1856</v>
      </c>
    </row>
    <row r="2874" spans="1:15" s="800" customFormat="1" x14ac:dyDescent="0.25">
      <c r="B2874" s="1123"/>
      <c r="C2874" s="1086"/>
      <c r="D2874" s="1086"/>
      <c r="E2874" s="1125"/>
      <c r="F2874" s="1086"/>
      <c r="G2874" s="1121"/>
      <c r="H2874" s="803"/>
      <c r="I2874" s="803" t="s">
        <v>940</v>
      </c>
      <c r="J2874" s="803"/>
      <c r="K2874" s="1129"/>
      <c r="L2874" s="1129"/>
      <c r="M2874" s="803" t="s">
        <v>940</v>
      </c>
      <c r="N2874" s="1129"/>
      <c r="O2874" s="804"/>
    </row>
    <row r="2875" spans="1:15" x14ac:dyDescent="0.25">
      <c r="A2875" s="836" t="s">
        <v>1709</v>
      </c>
      <c r="B2875" s="806" t="s">
        <v>24</v>
      </c>
      <c r="C2875" s="966" t="s">
        <v>290</v>
      </c>
      <c r="D2875" s="807" t="s">
        <v>1</v>
      </c>
      <c r="E2875" s="945">
        <v>0</v>
      </c>
      <c r="F2875" s="806" t="s">
        <v>194</v>
      </c>
      <c r="G2875" s="809" t="s">
        <v>266</v>
      </c>
      <c r="H2875" s="981">
        <v>163799563</v>
      </c>
      <c r="I2875" s="981">
        <v>416425340</v>
      </c>
      <c r="J2875" s="981">
        <v>163799563</v>
      </c>
      <c r="K2875" s="981">
        <f t="shared" ref="K2875:K2888" si="205">M2875-L2875</f>
        <v>416425340</v>
      </c>
      <c r="L2875" s="810"/>
      <c r="M2875" s="810">
        <v>416425340</v>
      </c>
      <c r="N2875" s="810"/>
      <c r="O2875" s="885"/>
    </row>
    <row r="2876" spans="1:15" x14ac:dyDescent="0.25">
      <c r="A2876" s="836" t="s">
        <v>1709</v>
      </c>
      <c r="B2876" s="806" t="s">
        <v>2</v>
      </c>
      <c r="C2876" s="1039" t="s">
        <v>60</v>
      </c>
      <c r="D2876" s="814" t="s">
        <v>189</v>
      </c>
      <c r="E2876" s="1025">
        <v>0</v>
      </c>
      <c r="F2876" s="806" t="s">
        <v>194</v>
      </c>
      <c r="G2876" s="809" t="s">
        <v>266</v>
      </c>
      <c r="H2876" s="980"/>
      <c r="I2876" s="980">
        <v>340000</v>
      </c>
      <c r="J2876" s="980"/>
      <c r="K2876" s="980">
        <f t="shared" si="205"/>
        <v>340000</v>
      </c>
      <c r="L2876" s="815"/>
      <c r="M2876" s="815">
        <v>340000</v>
      </c>
      <c r="N2876" s="815"/>
      <c r="O2876" s="811"/>
    </row>
    <row r="2877" spans="1:15" x14ac:dyDescent="0.25">
      <c r="A2877" s="836" t="s">
        <v>1709</v>
      </c>
      <c r="B2877" s="806" t="s">
        <v>67</v>
      </c>
      <c r="C2877" s="1039" t="s">
        <v>92</v>
      </c>
      <c r="D2877" s="814" t="s">
        <v>189</v>
      </c>
      <c r="E2877" s="1025">
        <v>0</v>
      </c>
      <c r="F2877" s="806" t="s">
        <v>194</v>
      </c>
      <c r="G2877" s="809" t="s">
        <v>266</v>
      </c>
      <c r="H2877" s="980"/>
      <c r="I2877" s="980">
        <v>500000</v>
      </c>
      <c r="J2877" s="980"/>
      <c r="K2877" s="980">
        <f t="shared" si="205"/>
        <v>500000</v>
      </c>
      <c r="L2877" s="815"/>
      <c r="M2877" s="815">
        <v>500000</v>
      </c>
      <c r="N2877" s="815"/>
      <c r="O2877" s="811"/>
    </row>
    <row r="2878" spans="1:15" x14ac:dyDescent="0.25">
      <c r="A2878" s="836" t="s">
        <v>1709</v>
      </c>
      <c r="B2878" s="806" t="s">
        <v>113</v>
      </c>
      <c r="C2878" s="1039" t="s">
        <v>114</v>
      </c>
      <c r="D2878" s="814" t="s">
        <v>189</v>
      </c>
      <c r="E2878" s="1025">
        <v>0</v>
      </c>
      <c r="F2878" s="806" t="s">
        <v>194</v>
      </c>
      <c r="G2878" s="809" t="s">
        <v>266</v>
      </c>
      <c r="H2878" s="980"/>
      <c r="I2878" s="980">
        <v>4000000</v>
      </c>
      <c r="J2878" s="980"/>
      <c r="K2878" s="980">
        <f t="shared" si="205"/>
        <v>4000000</v>
      </c>
      <c r="L2878" s="815"/>
      <c r="M2878" s="815">
        <v>4000000</v>
      </c>
      <c r="N2878" s="815"/>
      <c r="O2878" s="811"/>
    </row>
    <row r="2879" spans="1:15" x14ac:dyDescent="0.25">
      <c r="A2879" s="836" t="s">
        <v>1709</v>
      </c>
      <c r="B2879" s="806" t="s">
        <v>3</v>
      </c>
      <c r="C2879" s="1039" t="s">
        <v>4</v>
      </c>
      <c r="D2879" s="814" t="s">
        <v>189</v>
      </c>
      <c r="E2879" s="1025">
        <v>0</v>
      </c>
      <c r="F2879" s="806" t="s">
        <v>194</v>
      </c>
      <c r="G2879" s="809" t="s">
        <v>266</v>
      </c>
      <c r="H2879" s="980"/>
      <c r="I2879" s="980">
        <v>400000</v>
      </c>
      <c r="J2879" s="980"/>
      <c r="K2879" s="980">
        <f t="shared" si="205"/>
        <v>400000</v>
      </c>
      <c r="L2879" s="815"/>
      <c r="M2879" s="815">
        <v>400000</v>
      </c>
      <c r="N2879" s="815"/>
      <c r="O2879" s="811"/>
    </row>
    <row r="2880" spans="1:15" x14ac:dyDescent="0.25">
      <c r="A2880" s="836" t="s">
        <v>1709</v>
      </c>
      <c r="B2880" s="806" t="s">
        <v>97</v>
      </c>
      <c r="C2880" s="1039" t="s">
        <v>98</v>
      </c>
      <c r="D2880" s="814" t="s">
        <v>189</v>
      </c>
      <c r="E2880" s="1025">
        <v>0</v>
      </c>
      <c r="F2880" s="806" t="s">
        <v>194</v>
      </c>
      <c r="G2880" s="809" t="s">
        <v>266</v>
      </c>
      <c r="H2880" s="980"/>
      <c r="I2880" s="980">
        <v>60000</v>
      </c>
      <c r="J2880" s="980"/>
      <c r="K2880" s="980">
        <f t="shared" si="205"/>
        <v>60000</v>
      </c>
      <c r="L2880" s="815"/>
      <c r="M2880" s="815">
        <v>60000</v>
      </c>
      <c r="N2880" s="815"/>
      <c r="O2880" s="811"/>
    </row>
    <row r="2881" spans="1:15" x14ac:dyDescent="0.25">
      <c r="A2881" s="836" t="s">
        <v>1709</v>
      </c>
      <c r="B2881" s="806" t="s">
        <v>52</v>
      </c>
      <c r="C2881" s="1039" t="s">
        <v>53</v>
      </c>
      <c r="D2881" s="814" t="s">
        <v>189</v>
      </c>
      <c r="E2881" s="1025">
        <v>0</v>
      </c>
      <c r="F2881" s="806" t="s">
        <v>194</v>
      </c>
      <c r="G2881" s="809" t="s">
        <v>266</v>
      </c>
      <c r="H2881" s="980"/>
      <c r="I2881" s="980">
        <v>225000</v>
      </c>
      <c r="J2881" s="980"/>
      <c r="K2881" s="980">
        <f t="shared" si="205"/>
        <v>225000</v>
      </c>
      <c r="L2881" s="815"/>
      <c r="M2881" s="815">
        <v>225000</v>
      </c>
      <c r="N2881" s="815"/>
      <c r="O2881" s="811"/>
    </row>
    <row r="2882" spans="1:15" x14ac:dyDescent="0.25">
      <c r="A2882" s="836" t="s">
        <v>1709</v>
      </c>
      <c r="B2882" s="806" t="s">
        <v>106</v>
      </c>
      <c r="C2882" s="1039" t="s">
        <v>107</v>
      </c>
      <c r="D2882" s="814" t="s">
        <v>189</v>
      </c>
      <c r="E2882" s="1025">
        <v>0</v>
      </c>
      <c r="F2882" s="806" t="s">
        <v>194</v>
      </c>
      <c r="G2882" s="809" t="s">
        <v>266</v>
      </c>
      <c r="H2882" s="980"/>
      <c r="I2882" s="980">
        <v>300000</v>
      </c>
      <c r="J2882" s="980"/>
      <c r="K2882" s="980">
        <f t="shared" si="205"/>
        <v>300000</v>
      </c>
      <c r="L2882" s="815"/>
      <c r="M2882" s="815">
        <v>300000</v>
      </c>
      <c r="N2882" s="815"/>
      <c r="O2882" s="811"/>
    </row>
    <row r="2883" spans="1:15" x14ac:dyDescent="0.25">
      <c r="A2883" s="836" t="s">
        <v>1709</v>
      </c>
      <c r="B2883" s="806" t="s">
        <v>5</v>
      </c>
      <c r="C2883" s="1039" t="s">
        <v>6</v>
      </c>
      <c r="D2883" s="814" t="s">
        <v>189</v>
      </c>
      <c r="E2883" s="1025">
        <v>0</v>
      </c>
      <c r="F2883" s="806" t="s">
        <v>194</v>
      </c>
      <c r="G2883" s="809" t="s">
        <v>266</v>
      </c>
      <c r="H2883" s="980"/>
      <c r="I2883" s="980">
        <v>5000000</v>
      </c>
      <c r="J2883" s="980"/>
      <c r="K2883" s="980">
        <f t="shared" si="205"/>
        <v>5000000</v>
      </c>
      <c r="L2883" s="815"/>
      <c r="M2883" s="815">
        <v>5000000</v>
      </c>
      <c r="N2883" s="815"/>
      <c r="O2883" s="811"/>
    </row>
    <row r="2884" spans="1:15" x14ac:dyDescent="0.25">
      <c r="A2884" s="836" t="s">
        <v>1709</v>
      </c>
      <c r="B2884" s="806" t="s">
        <v>32</v>
      </c>
      <c r="C2884" s="1039" t="s">
        <v>33</v>
      </c>
      <c r="D2884" s="814" t="s">
        <v>189</v>
      </c>
      <c r="E2884" s="1025">
        <v>0</v>
      </c>
      <c r="F2884" s="806" t="s">
        <v>194</v>
      </c>
      <c r="G2884" s="809" t="s">
        <v>266</v>
      </c>
      <c r="H2884" s="980"/>
      <c r="I2884" s="980">
        <v>190000</v>
      </c>
      <c r="J2884" s="980"/>
      <c r="K2884" s="980">
        <f t="shared" si="205"/>
        <v>190000</v>
      </c>
      <c r="L2884" s="815"/>
      <c r="M2884" s="815">
        <v>190000</v>
      </c>
      <c r="N2884" s="815"/>
      <c r="O2884" s="811"/>
    </row>
    <row r="2885" spans="1:15" x14ac:dyDescent="0.25">
      <c r="A2885" s="836" t="s">
        <v>1709</v>
      </c>
      <c r="B2885" s="806" t="s">
        <v>79</v>
      </c>
      <c r="C2885" s="1039" t="s">
        <v>80</v>
      </c>
      <c r="D2885" s="814" t="s">
        <v>189</v>
      </c>
      <c r="E2885" s="1025">
        <v>0</v>
      </c>
      <c r="F2885" s="806" t="s">
        <v>194</v>
      </c>
      <c r="G2885" s="809" t="s">
        <v>266</v>
      </c>
      <c r="H2885" s="980"/>
      <c r="I2885" s="980">
        <v>8000000</v>
      </c>
      <c r="J2885" s="980"/>
      <c r="K2885" s="980">
        <f t="shared" si="205"/>
        <v>6750000</v>
      </c>
      <c r="L2885" s="815"/>
      <c r="M2885" s="815">
        <v>6750000</v>
      </c>
      <c r="N2885" s="815"/>
      <c r="O2885" s="811"/>
    </row>
    <row r="2886" spans="1:15" x14ac:dyDescent="0.25">
      <c r="A2886" s="836" t="s">
        <v>1709</v>
      </c>
      <c r="B2886" s="806" t="s">
        <v>15</v>
      </c>
      <c r="C2886" s="1039" t="s">
        <v>436</v>
      </c>
      <c r="D2886" s="814" t="s">
        <v>189</v>
      </c>
      <c r="E2886" s="1025">
        <v>0</v>
      </c>
      <c r="F2886" s="806" t="s">
        <v>194</v>
      </c>
      <c r="G2886" s="809" t="s">
        <v>266</v>
      </c>
      <c r="H2886" s="980"/>
      <c r="I2886" s="980">
        <v>425000</v>
      </c>
      <c r="J2886" s="980"/>
      <c r="K2886" s="980">
        <f t="shared" si="205"/>
        <v>425000</v>
      </c>
      <c r="L2886" s="815"/>
      <c r="M2886" s="815">
        <v>425000</v>
      </c>
      <c r="N2886" s="815"/>
      <c r="O2886" s="811"/>
    </row>
    <row r="2887" spans="1:15" x14ac:dyDescent="0.25">
      <c r="A2887" s="836" t="s">
        <v>1709</v>
      </c>
      <c r="B2887" s="806" t="s">
        <v>17</v>
      </c>
      <c r="C2887" s="1039" t="s">
        <v>18</v>
      </c>
      <c r="D2887" s="814" t="s">
        <v>189</v>
      </c>
      <c r="E2887" s="1025">
        <v>0</v>
      </c>
      <c r="F2887" s="806" t="s">
        <v>194</v>
      </c>
      <c r="G2887" s="809" t="s">
        <v>266</v>
      </c>
      <c r="H2887" s="980"/>
      <c r="I2887" s="980">
        <v>500000</v>
      </c>
      <c r="J2887" s="980"/>
      <c r="K2887" s="980">
        <f t="shared" si="205"/>
        <v>500000</v>
      </c>
      <c r="L2887" s="815"/>
      <c r="M2887" s="815">
        <v>500000</v>
      </c>
      <c r="N2887" s="815"/>
      <c r="O2887" s="811"/>
    </row>
    <row r="2888" spans="1:15" x14ac:dyDescent="0.25">
      <c r="A2888" s="836" t="s">
        <v>1709</v>
      </c>
      <c r="B2888" s="806" t="s">
        <v>19</v>
      </c>
      <c r="C2888" s="1039" t="s">
        <v>20</v>
      </c>
      <c r="D2888" s="814" t="s">
        <v>189</v>
      </c>
      <c r="E2888" s="1025">
        <v>0</v>
      </c>
      <c r="F2888" s="806" t="s">
        <v>194</v>
      </c>
      <c r="G2888" s="809" t="s">
        <v>266</v>
      </c>
      <c r="H2888" s="980"/>
      <c r="I2888" s="980">
        <v>60000</v>
      </c>
      <c r="J2888" s="980"/>
      <c r="K2888" s="980">
        <f t="shared" si="205"/>
        <v>60000</v>
      </c>
      <c r="L2888" s="815"/>
      <c r="M2888" s="815">
        <v>60000</v>
      </c>
      <c r="N2888" s="815"/>
      <c r="O2888" s="811"/>
    </row>
    <row r="2889" spans="1:15" x14ac:dyDescent="0.25">
      <c r="A2889" s="836" t="s">
        <v>1709</v>
      </c>
      <c r="B2889" s="838"/>
      <c r="C2889" s="968" t="s">
        <v>312</v>
      </c>
      <c r="D2889" s="839"/>
      <c r="E2889" s="840"/>
      <c r="F2889" s="838"/>
      <c r="G2889" s="895"/>
      <c r="H2889" s="969">
        <v>875500</v>
      </c>
      <c r="I2889" s="969">
        <f>SUM(I2876:I2888)</f>
        <v>20000000</v>
      </c>
      <c r="J2889" s="969">
        <v>875500</v>
      </c>
      <c r="K2889" s="969">
        <f>SUM(K2876:K2888)</f>
        <v>18750000</v>
      </c>
      <c r="L2889" s="821"/>
      <c r="M2889" s="821">
        <f>SUM(M2876:M2888)</f>
        <v>18750000</v>
      </c>
      <c r="N2889" s="821"/>
      <c r="O2889" s="822"/>
    </row>
    <row r="2890" spans="1:15" x14ac:dyDescent="0.25">
      <c r="B2890" s="823"/>
      <c r="C2890" s="970"/>
      <c r="D2890" s="824"/>
      <c r="E2890" s="825"/>
      <c r="F2890" s="823"/>
      <c r="G2890" s="896"/>
      <c r="H2890" s="901"/>
      <c r="I2890" s="901"/>
      <c r="J2890" s="901"/>
      <c r="K2890" s="901"/>
      <c r="L2890" s="826"/>
      <c r="M2890" s="826"/>
      <c r="N2890" s="826"/>
      <c r="O2890" s="827"/>
    </row>
    <row r="2891" spans="1:15" x14ac:dyDescent="0.25">
      <c r="B2891" s="823"/>
      <c r="C2891" s="970"/>
      <c r="D2891" s="824"/>
      <c r="E2891" s="825"/>
      <c r="F2891" s="823"/>
      <c r="G2891" s="896"/>
      <c r="H2891" s="901"/>
      <c r="I2891" s="901"/>
      <c r="J2891" s="901"/>
      <c r="K2891" s="901"/>
      <c r="L2891" s="826"/>
      <c r="M2891" s="826"/>
      <c r="N2891" s="826"/>
      <c r="O2891" s="827"/>
    </row>
    <row r="2892" spans="1:15" x14ac:dyDescent="0.25">
      <c r="B2892" s="1127" t="s">
        <v>1397</v>
      </c>
      <c r="C2892" s="1127"/>
      <c r="D2892" s="1127"/>
      <c r="E2892" s="1127"/>
      <c r="F2892" s="1127"/>
      <c r="G2892" s="1127"/>
      <c r="H2892" s="1127"/>
      <c r="I2892" s="1127"/>
      <c r="J2892" s="1127"/>
      <c r="K2892" s="1127"/>
      <c r="L2892" s="1127"/>
      <c r="M2892" s="1127"/>
      <c r="N2892" s="1127"/>
      <c r="O2892" s="1127"/>
    </row>
    <row r="2893" spans="1:15" x14ac:dyDescent="0.25">
      <c r="B2893" s="854" t="s">
        <v>1701</v>
      </c>
      <c r="C2893" s="1041"/>
      <c r="D2893" s="855"/>
      <c r="E2893" s="855"/>
      <c r="F2893" s="855"/>
      <c r="G2893" s="855"/>
      <c r="H2893" s="856"/>
      <c r="I2893" s="856"/>
      <c r="J2893" s="856"/>
      <c r="K2893" s="856"/>
      <c r="L2893" s="856"/>
      <c r="M2893" s="856"/>
      <c r="N2893" s="856"/>
      <c r="O2893" s="857"/>
    </row>
    <row r="2894" spans="1:15" s="800" customFormat="1" ht="45" x14ac:dyDescent="0.25">
      <c r="B2894" s="1122" t="s">
        <v>971</v>
      </c>
      <c r="C2894" s="1085" t="s">
        <v>939</v>
      </c>
      <c r="D2894" s="1085" t="s">
        <v>1025</v>
      </c>
      <c r="E2894" s="1124" t="s">
        <v>1026</v>
      </c>
      <c r="F2894" s="1085" t="s">
        <v>1027</v>
      </c>
      <c r="G2894" s="1120" t="s">
        <v>1028</v>
      </c>
      <c r="H2894" s="801" t="s">
        <v>1868</v>
      </c>
      <c r="I2894" s="802" t="s">
        <v>1839</v>
      </c>
      <c r="J2894" s="801" t="s">
        <v>1868</v>
      </c>
      <c r="K2894" s="1128" t="s">
        <v>1957</v>
      </c>
      <c r="L2894" s="1128" t="s">
        <v>1956</v>
      </c>
      <c r="M2894" s="802" t="s">
        <v>1905</v>
      </c>
      <c r="N2894" s="1128" t="s">
        <v>1825</v>
      </c>
      <c r="O2894" s="835" t="s">
        <v>1856</v>
      </c>
    </row>
    <row r="2895" spans="1:15" s="800" customFormat="1" x14ac:dyDescent="0.25">
      <c r="B2895" s="1123"/>
      <c r="C2895" s="1086"/>
      <c r="D2895" s="1086"/>
      <c r="E2895" s="1125"/>
      <c r="F2895" s="1086"/>
      <c r="G2895" s="1121"/>
      <c r="H2895" s="803"/>
      <c r="I2895" s="803" t="s">
        <v>940</v>
      </c>
      <c r="J2895" s="803"/>
      <c r="K2895" s="1129"/>
      <c r="L2895" s="1129"/>
      <c r="M2895" s="803" t="s">
        <v>940</v>
      </c>
      <c r="N2895" s="1129"/>
      <c r="O2895" s="804"/>
    </row>
    <row r="2896" spans="1:15" s="887" customFormat="1" x14ac:dyDescent="0.25">
      <c r="A2896" s="836" t="s">
        <v>1709</v>
      </c>
      <c r="B2896" s="865" t="s">
        <v>332</v>
      </c>
      <c r="C2896" s="967" t="s">
        <v>333</v>
      </c>
      <c r="D2896" s="863" t="s">
        <v>189</v>
      </c>
      <c r="E2896" s="1025">
        <v>0</v>
      </c>
      <c r="F2896" s="806" t="s">
        <v>194</v>
      </c>
      <c r="G2896" s="866" t="s">
        <v>235</v>
      </c>
      <c r="H2896" s="900">
        <v>0</v>
      </c>
      <c r="I2896" s="900">
        <v>90000000</v>
      </c>
      <c r="J2896" s="900">
        <v>0</v>
      </c>
      <c r="K2896" s="980">
        <f t="shared" ref="K2896" si="206">M2896-L2896</f>
        <v>50000000</v>
      </c>
      <c r="L2896" s="867"/>
      <c r="M2896" s="867">
        <v>50000000</v>
      </c>
      <c r="N2896" s="867"/>
      <c r="O2896" s="868"/>
    </row>
    <row r="2897" spans="1:15" s="887" customFormat="1" x14ac:dyDescent="0.25">
      <c r="A2897" s="836" t="s">
        <v>1709</v>
      </c>
      <c r="B2897" s="869"/>
      <c r="C2897" s="1042" t="s">
        <v>26</v>
      </c>
      <c r="D2897" s="869"/>
      <c r="E2897" s="870"/>
      <c r="F2897" s="869"/>
      <c r="G2897" s="871"/>
      <c r="H2897" s="1017">
        <f t="shared" ref="H2897" si="207">SUM(H2896:H2896)</f>
        <v>0</v>
      </c>
      <c r="I2897" s="1017">
        <f t="shared" ref="I2897:J2897" si="208">SUM(I2896:I2896)</f>
        <v>90000000</v>
      </c>
      <c r="J2897" s="1017">
        <f t="shared" si="208"/>
        <v>0</v>
      </c>
      <c r="K2897" s="1017">
        <f>SUM(K2896)</f>
        <v>50000000</v>
      </c>
      <c r="L2897" s="872"/>
      <c r="M2897" s="872">
        <f>SUM(M2896:M2896)</f>
        <v>50000000</v>
      </c>
      <c r="N2897" s="872"/>
      <c r="O2897" s="884"/>
    </row>
    <row r="2898" spans="1:15" s="887" customFormat="1" x14ac:dyDescent="0.25">
      <c r="A2898" s="836"/>
      <c r="B2898" s="875"/>
      <c r="C2898" s="1043"/>
      <c r="D2898" s="875"/>
      <c r="E2898" s="877"/>
      <c r="F2898" s="875"/>
      <c r="G2898" s="878"/>
      <c r="H2898" s="1020"/>
      <c r="I2898" s="1020"/>
      <c r="J2898" s="1020"/>
      <c r="K2898" s="1020"/>
      <c r="L2898" s="879"/>
      <c r="M2898" s="879"/>
      <c r="N2898" s="879"/>
      <c r="O2898" s="880"/>
    </row>
    <row r="2899" spans="1:15" s="887" customFormat="1" x14ac:dyDescent="0.25">
      <c r="A2899" s="836"/>
      <c r="B2899" s="875"/>
      <c r="C2899" s="1043"/>
      <c r="D2899" s="875"/>
      <c r="E2899" s="877"/>
      <c r="F2899" s="875"/>
      <c r="G2899" s="878"/>
      <c r="H2899" s="1020"/>
      <c r="I2899" s="1020"/>
      <c r="J2899" s="1020"/>
      <c r="K2899" s="1020"/>
      <c r="L2899" s="879"/>
      <c r="M2899" s="879"/>
      <c r="N2899" s="879"/>
      <c r="O2899" s="880"/>
    </row>
    <row r="2900" spans="1:15" x14ac:dyDescent="0.25">
      <c r="B2900" s="1127" t="s">
        <v>1396</v>
      </c>
      <c r="C2900" s="1127"/>
      <c r="D2900" s="1127"/>
      <c r="E2900" s="1127"/>
      <c r="F2900" s="1127"/>
      <c r="G2900" s="1127"/>
      <c r="H2900" s="1127"/>
      <c r="I2900" s="1127"/>
      <c r="J2900" s="1127"/>
      <c r="K2900" s="1127"/>
      <c r="L2900" s="1127"/>
      <c r="M2900" s="1127"/>
      <c r="N2900" s="1127"/>
      <c r="O2900" s="1127"/>
    </row>
    <row r="2901" spans="1:15" x14ac:dyDescent="0.25">
      <c r="B2901" s="854" t="s">
        <v>1700</v>
      </c>
      <c r="C2901" s="1041"/>
      <c r="D2901" s="855"/>
      <c r="E2901" s="855"/>
      <c r="F2901" s="855"/>
      <c r="G2901" s="855"/>
      <c r="H2901" s="856"/>
      <c r="I2901" s="856"/>
      <c r="J2901" s="856"/>
      <c r="K2901" s="856"/>
      <c r="L2901" s="856"/>
      <c r="M2901" s="856"/>
      <c r="N2901" s="856"/>
      <c r="O2901" s="857"/>
    </row>
    <row r="2902" spans="1:15" s="800" customFormat="1" ht="45" x14ac:dyDescent="0.25">
      <c r="B2902" s="1122" t="s">
        <v>971</v>
      </c>
      <c r="C2902" s="1085" t="s">
        <v>939</v>
      </c>
      <c r="D2902" s="1085" t="s">
        <v>1025</v>
      </c>
      <c r="E2902" s="1124" t="s">
        <v>1026</v>
      </c>
      <c r="F2902" s="1085" t="s">
        <v>1027</v>
      </c>
      <c r="G2902" s="1120" t="s">
        <v>1028</v>
      </c>
      <c r="H2902" s="801" t="s">
        <v>1868</v>
      </c>
      <c r="I2902" s="802" t="s">
        <v>1839</v>
      </c>
      <c r="J2902" s="801" t="s">
        <v>1868</v>
      </c>
      <c r="K2902" s="1128" t="s">
        <v>1957</v>
      </c>
      <c r="L2902" s="1128" t="s">
        <v>1956</v>
      </c>
      <c r="M2902" s="802" t="s">
        <v>1905</v>
      </c>
      <c r="N2902" s="1128" t="s">
        <v>1825</v>
      </c>
      <c r="O2902" s="835" t="s">
        <v>1856</v>
      </c>
    </row>
    <row r="2903" spans="1:15" s="800" customFormat="1" x14ac:dyDescent="0.25">
      <c r="B2903" s="1123"/>
      <c r="C2903" s="1086"/>
      <c r="D2903" s="1086"/>
      <c r="E2903" s="1125"/>
      <c r="F2903" s="1086"/>
      <c r="G2903" s="1121"/>
      <c r="H2903" s="803"/>
      <c r="I2903" s="803" t="s">
        <v>940</v>
      </c>
      <c r="J2903" s="803"/>
      <c r="K2903" s="1129"/>
      <c r="L2903" s="1129"/>
      <c r="M2903" s="803" t="s">
        <v>940</v>
      </c>
      <c r="N2903" s="1129"/>
      <c r="O2903" s="804"/>
    </row>
    <row r="2904" spans="1:15" x14ac:dyDescent="0.25">
      <c r="A2904" s="836" t="s">
        <v>1708</v>
      </c>
      <c r="B2904" s="998" t="s">
        <v>24</v>
      </c>
      <c r="C2904" s="1046" t="s">
        <v>290</v>
      </c>
      <c r="D2904" s="1018" t="s">
        <v>1</v>
      </c>
      <c r="E2904" s="974">
        <v>0</v>
      </c>
      <c r="F2904" s="998" t="s">
        <v>27</v>
      </c>
      <c r="G2904" s="999" t="s">
        <v>266</v>
      </c>
      <c r="H2904" s="1019">
        <v>853051989</v>
      </c>
      <c r="I2904" s="1019">
        <v>2413685650</v>
      </c>
      <c r="J2904" s="1019">
        <v>853051989</v>
      </c>
      <c r="K2904" s="981">
        <f t="shared" ref="K2904:K2934" si="209">M2904-L2904</f>
        <v>2163685650</v>
      </c>
      <c r="L2904" s="975"/>
      <c r="M2904" s="975">
        <v>2163685650</v>
      </c>
      <c r="N2904" s="975"/>
      <c r="O2904" s="990"/>
    </row>
    <row r="2905" spans="1:15" x14ac:dyDescent="0.25">
      <c r="A2905" s="836" t="s">
        <v>1708</v>
      </c>
      <c r="B2905" s="809" t="s">
        <v>25</v>
      </c>
      <c r="C2905" s="1039" t="s">
        <v>59</v>
      </c>
      <c r="D2905" s="814" t="s">
        <v>165</v>
      </c>
      <c r="E2905" s="945">
        <v>0</v>
      </c>
      <c r="F2905" s="806" t="s">
        <v>27</v>
      </c>
      <c r="G2905" s="809" t="s">
        <v>266</v>
      </c>
      <c r="H2905" s="980"/>
      <c r="I2905" s="980">
        <v>21750000</v>
      </c>
      <c r="J2905" s="980"/>
      <c r="K2905" s="980">
        <f t="shared" si="209"/>
        <v>11750000</v>
      </c>
      <c r="L2905" s="815"/>
      <c r="M2905" s="815">
        <v>11750000</v>
      </c>
      <c r="N2905" s="815"/>
      <c r="O2905" s="811"/>
    </row>
    <row r="2906" spans="1:15" x14ac:dyDescent="0.25">
      <c r="A2906" s="836" t="s">
        <v>1708</v>
      </c>
      <c r="B2906" s="806" t="s">
        <v>2</v>
      </c>
      <c r="C2906" s="1039" t="s">
        <v>60</v>
      </c>
      <c r="D2906" s="814" t="s">
        <v>165</v>
      </c>
      <c r="E2906" s="945">
        <v>0</v>
      </c>
      <c r="F2906" s="806" t="s">
        <v>27</v>
      </c>
      <c r="G2906" s="809" t="s">
        <v>266</v>
      </c>
      <c r="H2906" s="980"/>
      <c r="I2906" s="980">
        <v>30130000</v>
      </c>
      <c r="J2906" s="980"/>
      <c r="K2906" s="980">
        <f t="shared" si="209"/>
        <v>6130000</v>
      </c>
      <c r="L2906" s="815"/>
      <c r="M2906" s="815">
        <v>6130000</v>
      </c>
      <c r="N2906" s="815"/>
      <c r="O2906" s="811"/>
    </row>
    <row r="2907" spans="1:15" x14ac:dyDescent="0.25">
      <c r="A2907" s="836" t="s">
        <v>1708</v>
      </c>
      <c r="B2907" s="806" t="s">
        <v>67</v>
      </c>
      <c r="C2907" s="1039" t="s">
        <v>92</v>
      </c>
      <c r="D2907" s="814" t="s">
        <v>165</v>
      </c>
      <c r="E2907" s="945">
        <v>0</v>
      </c>
      <c r="F2907" s="806" t="s">
        <v>27</v>
      </c>
      <c r="G2907" s="809" t="s">
        <v>266</v>
      </c>
      <c r="H2907" s="980"/>
      <c r="I2907" s="980">
        <v>4975000</v>
      </c>
      <c r="J2907" s="980"/>
      <c r="K2907" s="980">
        <f t="shared" si="209"/>
        <v>2975000</v>
      </c>
      <c r="L2907" s="815"/>
      <c r="M2907" s="815">
        <v>2975000</v>
      </c>
      <c r="N2907" s="815"/>
      <c r="O2907" s="811"/>
    </row>
    <row r="2908" spans="1:15" x14ac:dyDescent="0.25">
      <c r="A2908" s="836" t="s">
        <v>1708</v>
      </c>
      <c r="B2908" s="806" t="s">
        <v>113</v>
      </c>
      <c r="C2908" s="1039" t="s">
        <v>114</v>
      </c>
      <c r="D2908" s="814" t="s">
        <v>165</v>
      </c>
      <c r="E2908" s="945">
        <v>0</v>
      </c>
      <c r="F2908" s="806" t="s">
        <v>27</v>
      </c>
      <c r="G2908" s="809" t="s">
        <v>266</v>
      </c>
      <c r="H2908" s="980"/>
      <c r="I2908" s="980">
        <v>2000000</v>
      </c>
      <c r="J2908" s="980"/>
      <c r="K2908" s="980">
        <f t="shared" si="209"/>
        <v>1000000</v>
      </c>
      <c r="L2908" s="815"/>
      <c r="M2908" s="815">
        <v>1000000</v>
      </c>
      <c r="N2908" s="815"/>
      <c r="O2908" s="811"/>
    </row>
    <row r="2909" spans="1:15" x14ac:dyDescent="0.25">
      <c r="A2909" s="836" t="s">
        <v>1708</v>
      </c>
      <c r="B2909" s="806" t="s">
        <v>167</v>
      </c>
      <c r="C2909" s="1039" t="s">
        <v>168</v>
      </c>
      <c r="D2909" s="814" t="s">
        <v>165</v>
      </c>
      <c r="E2909" s="945">
        <v>0</v>
      </c>
      <c r="F2909" s="806" t="s">
        <v>27</v>
      </c>
      <c r="G2909" s="809" t="s">
        <v>266</v>
      </c>
      <c r="H2909" s="980"/>
      <c r="I2909" s="980">
        <v>200000</v>
      </c>
      <c r="J2909" s="980"/>
      <c r="K2909" s="980">
        <f t="shared" si="209"/>
        <v>200000</v>
      </c>
      <c r="L2909" s="815"/>
      <c r="M2909" s="815">
        <v>200000</v>
      </c>
      <c r="N2909" s="815"/>
      <c r="O2909" s="811"/>
    </row>
    <row r="2910" spans="1:15" x14ac:dyDescent="0.25">
      <c r="A2910" s="836" t="s">
        <v>1708</v>
      </c>
      <c r="B2910" s="806" t="s">
        <v>169</v>
      </c>
      <c r="C2910" s="1039" t="s">
        <v>170</v>
      </c>
      <c r="D2910" s="814" t="s">
        <v>165</v>
      </c>
      <c r="E2910" s="945">
        <v>0</v>
      </c>
      <c r="F2910" s="806" t="s">
        <v>27</v>
      </c>
      <c r="G2910" s="809" t="s">
        <v>266</v>
      </c>
      <c r="H2910" s="980"/>
      <c r="I2910" s="980">
        <v>500000</v>
      </c>
      <c r="J2910" s="980"/>
      <c r="K2910" s="980">
        <f t="shared" si="209"/>
        <v>500000</v>
      </c>
      <c r="L2910" s="815"/>
      <c r="M2910" s="815">
        <v>500000</v>
      </c>
      <c r="N2910" s="815"/>
      <c r="O2910" s="811"/>
    </row>
    <row r="2911" spans="1:15" x14ac:dyDescent="0.25">
      <c r="A2911" s="836" t="s">
        <v>1708</v>
      </c>
      <c r="B2911" s="806" t="s">
        <v>3</v>
      </c>
      <c r="C2911" s="1039" t="s">
        <v>4</v>
      </c>
      <c r="D2911" s="814" t="s">
        <v>165</v>
      </c>
      <c r="E2911" s="945">
        <v>0</v>
      </c>
      <c r="F2911" s="806" t="s">
        <v>27</v>
      </c>
      <c r="G2911" s="809" t="s">
        <v>266</v>
      </c>
      <c r="H2911" s="980"/>
      <c r="I2911" s="980">
        <v>15125000</v>
      </c>
      <c r="J2911" s="980"/>
      <c r="K2911" s="980">
        <f t="shared" si="209"/>
        <v>10125000</v>
      </c>
      <c r="L2911" s="899"/>
      <c r="M2911" s="899">
        <v>10125000</v>
      </c>
      <c r="N2911" s="899"/>
      <c r="O2911" s="811"/>
    </row>
    <row r="2912" spans="1:15" x14ac:dyDescent="0.25">
      <c r="A2912" s="836" t="s">
        <v>1708</v>
      </c>
      <c r="B2912" s="806" t="s">
        <v>85</v>
      </c>
      <c r="C2912" s="1039" t="s">
        <v>86</v>
      </c>
      <c r="D2912" s="814" t="s">
        <v>165</v>
      </c>
      <c r="E2912" s="945">
        <v>0</v>
      </c>
      <c r="F2912" s="806" t="s">
        <v>27</v>
      </c>
      <c r="G2912" s="809" t="s">
        <v>266</v>
      </c>
      <c r="H2912" s="980"/>
      <c r="I2912" s="980">
        <v>3000000</v>
      </c>
      <c r="J2912" s="980"/>
      <c r="K2912" s="980">
        <f t="shared" si="209"/>
        <v>2000000</v>
      </c>
      <c r="L2912" s="815"/>
      <c r="M2912" s="815">
        <v>2000000</v>
      </c>
      <c r="N2912" s="815"/>
      <c r="O2912" s="811"/>
    </row>
    <row r="2913" spans="1:15" x14ac:dyDescent="0.25">
      <c r="A2913" s="836" t="s">
        <v>1708</v>
      </c>
      <c r="B2913" s="806" t="s">
        <v>97</v>
      </c>
      <c r="C2913" s="1039" t="s">
        <v>98</v>
      </c>
      <c r="D2913" s="814" t="s">
        <v>165</v>
      </c>
      <c r="E2913" s="945">
        <v>0</v>
      </c>
      <c r="F2913" s="806" t="s">
        <v>27</v>
      </c>
      <c r="G2913" s="809" t="s">
        <v>266</v>
      </c>
      <c r="H2913" s="980"/>
      <c r="I2913" s="980">
        <v>787500</v>
      </c>
      <c r="J2913" s="980"/>
      <c r="K2913" s="980">
        <f t="shared" si="209"/>
        <v>787500</v>
      </c>
      <c r="L2913" s="815"/>
      <c r="M2913" s="815">
        <v>787500</v>
      </c>
      <c r="N2913" s="815"/>
      <c r="O2913" s="811"/>
    </row>
    <row r="2914" spans="1:15" x14ac:dyDescent="0.25">
      <c r="A2914" s="836" t="s">
        <v>1708</v>
      </c>
      <c r="B2914" s="806" t="s">
        <v>52</v>
      </c>
      <c r="C2914" s="1039" t="s">
        <v>53</v>
      </c>
      <c r="D2914" s="814" t="s">
        <v>165</v>
      </c>
      <c r="E2914" s="945">
        <v>0</v>
      </c>
      <c r="F2914" s="806" t="s">
        <v>27</v>
      </c>
      <c r="G2914" s="809" t="s">
        <v>266</v>
      </c>
      <c r="H2914" s="980"/>
      <c r="I2914" s="980">
        <v>15000000</v>
      </c>
      <c r="J2914" s="980"/>
      <c r="K2914" s="980">
        <f t="shared" si="209"/>
        <v>10000000</v>
      </c>
      <c r="L2914" s="815"/>
      <c r="M2914" s="815">
        <v>10000000</v>
      </c>
      <c r="N2914" s="815"/>
      <c r="O2914" s="811"/>
    </row>
    <row r="2915" spans="1:15" x14ac:dyDescent="0.25">
      <c r="A2915" s="836" t="s">
        <v>1708</v>
      </c>
      <c r="B2915" s="806" t="s">
        <v>5</v>
      </c>
      <c r="C2915" s="1039" t="s">
        <v>6</v>
      </c>
      <c r="D2915" s="814" t="s">
        <v>165</v>
      </c>
      <c r="E2915" s="945">
        <v>0</v>
      </c>
      <c r="F2915" s="806" t="s">
        <v>27</v>
      </c>
      <c r="G2915" s="809" t="s">
        <v>266</v>
      </c>
      <c r="H2915" s="980"/>
      <c r="I2915" s="980">
        <v>3625000</v>
      </c>
      <c r="J2915" s="980"/>
      <c r="K2915" s="980">
        <f t="shared" si="209"/>
        <v>3625000</v>
      </c>
      <c r="L2915" s="815"/>
      <c r="M2915" s="815">
        <v>3625000</v>
      </c>
      <c r="N2915" s="815"/>
      <c r="O2915" s="811"/>
    </row>
    <row r="2916" spans="1:15" x14ac:dyDescent="0.25">
      <c r="A2916" s="836" t="s">
        <v>1708</v>
      </c>
      <c r="B2916" s="806" t="s">
        <v>71</v>
      </c>
      <c r="C2916" s="1039" t="s">
        <v>72</v>
      </c>
      <c r="D2916" s="814" t="s">
        <v>165</v>
      </c>
      <c r="E2916" s="945">
        <v>0</v>
      </c>
      <c r="F2916" s="806" t="s">
        <v>27</v>
      </c>
      <c r="G2916" s="809" t="s">
        <v>266</v>
      </c>
      <c r="H2916" s="980"/>
      <c r="I2916" s="980">
        <v>30875000</v>
      </c>
      <c r="J2916" s="980"/>
      <c r="K2916" s="980">
        <f t="shared" si="209"/>
        <v>5000000</v>
      </c>
      <c r="L2916" s="815"/>
      <c r="M2916" s="815">
        <v>5000000</v>
      </c>
      <c r="N2916" s="815"/>
      <c r="O2916" s="811"/>
    </row>
    <row r="2917" spans="1:15" x14ac:dyDescent="0.25">
      <c r="A2917" s="836" t="s">
        <v>1708</v>
      </c>
      <c r="B2917" s="806" t="s">
        <v>171</v>
      </c>
      <c r="C2917" s="1039" t="s">
        <v>172</v>
      </c>
      <c r="D2917" s="814" t="s">
        <v>165</v>
      </c>
      <c r="E2917" s="945">
        <v>0</v>
      </c>
      <c r="F2917" s="806" t="s">
        <v>27</v>
      </c>
      <c r="G2917" s="809" t="s">
        <v>266</v>
      </c>
      <c r="H2917" s="980"/>
      <c r="I2917" s="980">
        <v>500000</v>
      </c>
      <c r="J2917" s="980"/>
      <c r="K2917" s="980">
        <f t="shared" si="209"/>
        <v>500000</v>
      </c>
      <c r="L2917" s="815"/>
      <c r="M2917" s="815">
        <v>500000</v>
      </c>
      <c r="N2917" s="815"/>
      <c r="O2917" s="811"/>
    </row>
    <row r="2918" spans="1:15" x14ac:dyDescent="0.25">
      <c r="A2918" s="836" t="s">
        <v>1708</v>
      </c>
      <c r="B2918" s="806" t="s">
        <v>173</v>
      </c>
      <c r="C2918" s="1039" t="s">
        <v>174</v>
      </c>
      <c r="D2918" s="814" t="s">
        <v>165</v>
      </c>
      <c r="E2918" s="945">
        <v>0</v>
      </c>
      <c r="F2918" s="806" t="s">
        <v>27</v>
      </c>
      <c r="G2918" s="809" t="s">
        <v>266</v>
      </c>
      <c r="H2918" s="980"/>
      <c r="I2918" s="980">
        <v>1000000</v>
      </c>
      <c r="J2918" s="980"/>
      <c r="K2918" s="980">
        <f t="shared" si="209"/>
        <v>1000000</v>
      </c>
      <c r="L2918" s="815"/>
      <c r="M2918" s="815">
        <v>1000000</v>
      </c>
      <c r="N2918" s="815"/>
      <c r="O2918" s="811"/>
    </row>
    <row r="2919" spans="1:15" s="816" customFormat="1" x14ac:dyDescent="0.25">
      <c r="A2919" s="836" t="s">
        <v>1708</v>
      </c>
      <c r="B2919" s="806" t="s">
        <v>32</v>
      </c>
      <c r="C2919" s="1039" t="s">
        <v>33</v>
      </c>
      <c r="D2919" s="814" t="s">
        <v>165</v>
      </c>
      <c r="E2919" s="945">
        <v>0</v>
      </c>
      <c r="F2919" s="806" t="s">
        <v>27</v>
      </c>
      <c r="G2919" s="809" t="s">
        <v>266</v>
      </c>
      <c r="H2919" s="980"/>
      <c r="I2919" s="980">
        <v>9375000</v>
      </c>
      <c r="J2919" s="980"/>
      <c r="K2919" s="980">
        <f t="shared" si="209"/>
        <v>5375000</v>
      </c>
      <c r="L2919" s="815"/>
      <c r="M2919" s="815">
        <v>5375000</v>
      </c>
      <c r="N2919" s="815"/>
      <c r="O2919" s="811"/>
    </row>
    <row r="2920" spans="1:15" x14ac:dyDescent="0.25">
      <c r="A2920" s="836" t="s">
        <v>1708</v>
      </c>
      <c r="B2920" s="806" t="s">
        <v>7</v>
      </c>
      <c r="C2920" s="1039" t="s">
        <v>8</v>
      </c>
      <c r="D2920" s="814" t="s">
        <v>165</v>
      </c>
      <c r="E2920" s="945">
        <v>0</v>
      </c>
      <c r="F2920" s="806" t="s">
        <v>27</v>
      </c>
      <c r="G2920" s="809" t="s">
        <v>266</v>
      </c>
      <c r="H2920" s="980"/>
      <c r="I2920" s="980">
        <v>5625000</v>
      </c>
      <c r="J2920" s="980"/>
      <c r="K2920" s="980">
        <f t="shared" si="209"/>
        <v>3625000</v>
      </c>
      <c r="L2920" s="815"/>
      <c r="M2920" s="815">
        <v>3625000</v>
      </c>
      <c r="N2920" s="815"/>
      <c r="O2920" s="811"/>
    </row>
    <row r="2921" spans="1:15" x14ac:dyDescent="0.25">
      <c r="A2921" s="836" t="s">
        <v>1708</v>
      </c>
      <c r="B2921" s="806" t="s">
        <v>34</v>
      </c>
      <c r="C2921" s="1039" t="s">
        <v>761</v>
      </c>
      <c r="D2921" s="814" t="s">
        <v>165</v>
      </c>
      <c r="E2921" s="945">
        <v>0</v>
      </c>
      <c r="F2921" s="806" t="s">
        <v>27</v>
      </c>
      <c r="G2921" s="809" t="s">
        <v>266</v>
      </c>
      <c r="H2921" s="980"/>
      <c r="I2921" s="980">
        <v>1875000</v>
      </c>
      <c r="J2921" s="980"/>
      <c r="K2921" s="980">
        <f t="shared" si="209"/>
        <v>1875000</v>
      </c>
      <c r="L2921" s="815"/>
      <c r="M2921" s="815">
        <v>1875000</v>
      </c>
      <c r="N2921" s="815"/>
      <c r="O2921" s="811"/>
    </row>
    <row r="2922" spans="1:15" s="816" customFormat="1" x14ac:dyDescent="0.25">
      <c r="A2922" s="836" t="s">
        <v>1708</v>
      </c>
      <c r="B2922" s="806" t="s">
        <v>9</v>
      </c>
      <c r="C2922" s="1039" t="s">
        <v>10</v>
      </c>
      <c r="D2922" s="814" t="s">
        <v>165</v>
      </c>
      <c r="E2922" s="945">
        <v>0</v>
      </c>
      <c r="F2922" s="806" t="s">
        <v>27</v>
      </c>
      <c r="G2922" s="809" t="s">
        <v>266</v>
      </c>
      <c r="H2922" s="980"/>
      <c r="I2922" s="980">
        <v>3750000</v>
      </c>
      <c r="J2922" s="980"/>
      <c r="K2922" s="980">
        <f t="shared" si="209"/>
        <v>2750000</v>
      </c>
      <c r="L2922" s="815"/>
      <c r="M2922" s="815">
        <v>2750000</v>
      </c>
      <c r="N2922" s="815"/>
      <c r="O2922" s="811"/>
    </row>
    <row r="2923" spans="1:15" x14ac:dyDescent="0.25">
      <c r="A2923" s="836" t="s">
        <v>1708</v>
      </c>
      <c r="B2923" s="806" t="s">
        <v>13</v>
      </c>
      <c r="C2923" s="1039" t="s">
        <v>14</v>
      </c>
      <c r="D2923" s="814" t="s">
        <v>165</v>
      </c>
      <c r="E2923" s="945">
        <v>0</v>
      </c>
      <c r="F2923" s="806" t="s">
        <v>27</v>
      </c>
      <c r="G2923" s="809" t="s">
        <v>266</v>
      </c>
      <c r="H2923" s="980"/>
      <c r="I2923" s="980">
        <v>50537500</v>
      </c>
      <c r="J2923" s="980"/>
      <c r="K2923" s="980">
        <f t="shared" si="209"/>
        <v>10000000</v>
      </c>
      <c r="L2923" s="815"/>
      <c r="M2923" s="815">
        <v>10000000</v>
      </c>
      <c r="N2923" s="815"/>
      <c r="O2923" s="811"/>
    </row>
    <row r="2924" spans="1:15" x14ac:dyDescent="0.25">
      <c r="A2924" s="836" t="s">
        <v>1708</v>
      </c>
      <c r="B2924" s="806" t="s">
        <v>175</v>
      </c>
      <c r="C2924" s="1039" t="s">
        <v>176</v>
      </c>
      <c r="D2924" s="814" t="s">
        <v>165</v>
      </c>
      <c r="E2924" s="945">
        <v>0</v>
      </c>
      <c r="F2924" s="806" t="s">
        <v>27</v>
      </c>
      <c r="G2924" s="809" t="s">
        <v>266</v>
      </c>
      <c r="H2924" s="980"/>
      <c r="I2924" s="980">
        <v>20095000</v>
      </c>
      <c r="J2924" s="980"/>
      <c r="K2924" s="980">
        <f t="shared" si="209"/>
        <v>10095000</v>
      </c>
      <c r="L2924" s="815"/>
      <c r="M2924" s="815">
        <v>10095000</v>
      </c>
      <c r="N2924" s="815"/>
      <c r="O2924" s="811"/>
    </row>
    <row r="2925" spans="1:15" x14ac:dyDescent="0.25">
      <c r="A2925" s="836" t="s">
        <v>1708</v>
      </c>
      <c r="B2925" s="806" t="s">
        <v>177</v>
      </c>
      <c r="C2925" s="1039" t="s">
        <v>178</v>
      </c>
      <c r="D2925" s="814" t="s">
        <v>165</v>
      </c>
      <c r="E2925" s="945">
        <v>0</v>
      </c>
      <c r="F2925" s="806" t="s">
        <v>27</v>
      </c>
      <c r="G2925" s="809" t="s">
        <v>266</v>
      </c>
      <c r="H2925" s="980"/>
      <c r="I2925" s="980">
        <v>5000000</v>
      </c>
      <c r="J2925" s="980"/>
      <c r="K2925" s="980">
        <f t="shared" si="209"/>
        <v>3000000</v>
      </c>
      <c r="L2925" s="815"/>
      <c r="M2925" s="815">
        <v>3000000</v>
      </c>
      <c r="N2925" s="815"/>
      <c r="O2925" s="811"/>
    </row>
    <row r="2926" spans="1:15" x14ac:dyDescent="0.25">
      <c r="A2926" s="836" t="s">
        <v>1708</v>
      </c>
      <c r="B2926" s="806" t="s">
        <v>15</v>
      </c>
      <c r="C2926" s="1039" t="s">
        <v>436</v>
      </c>
      <c r="D2926" s="814" t="s">
        <v>165</v>
      </c>
      <c r="E2926" s="945">
        <v>0</v>
      </c>
      <c r="F2926" s="806" t="s">
        <v>27</v>
      </c>
      <c r="G2926" s="809" t="s">
        <v>266</v>
      </c>
      <c r="H2926" s="980"/>
      <c r="I2926" s="980">
        <v>5500000</v>
      </c>
      <c r="J2926" s="980"/>
      <c r="K2926" s="980">
        <f t="shared" si="209"/>
        <v>3500000</v>
      </c>
      <c r="L2926" s="815"/>
      <c r="M2926" s="815">
        <v>3500000</v>
      </c>
      <c r="N2926" s="815"/>
      <c r="O2926" s="811"/>
    </row>
    <row r="2927" spans="1:15" x14ac:dyDescent="0.25">
      <c r="A2927" s="836" t="s">
        <v>1708</v>
      </c>
      <c r="B2927" s="806" t="s">
        <v>17</v>
      </c>
      <c r="C2927" s="1039" t="s">
        <v>18</v>
      </c>
      <c r="D2927" s="814" t="s">
        <v>165</v>
      </c>
      <c r="E2927" s="945">
        <v>0</v>
      </c>
      <c r="F2927" s="806" t="s">
        <v>27</v>
      </c>
      <c r="G2927" s="809" t="s">
        <v>266</v>
      </c>
      <c r="H2927" s="980"/>
      <c r="I2927" s="980">
        <v>7600000</v>
      </c>
      <c r="J2927" s="980"/>
      <c r="K2927" s="980">
        <f t="shared" si="209"/>
        <v>4600000</v>
      </c>
      <c r="L2927" s="815"/>
      <c r="M2927" s="815">
        <v>4600000</v>
      </c>
      <c r="N2927" s="815"/>
      <c r="O2927" s="811"/>
    </row>
    <row r="2928" spans="1:15" x14ac:dyDescent="0.25">
      <c r="A2928" s="1026" t="s">
        <v>1708</v>
      </c>
      <c r="B2928" s="806" t="s">
        <v>19</v>
      </c>
      <c r="C2928" s="1039" t="s">
        <v>20</v>
      </c>
      <c r="D2928" s="814" t="s">
        <v>165</v>
      </c>
      <c r="E2928" s="945">
        <v>0</v>
      </c>
      <c r="F2928" s="806" t="s">
        <v>27</v>
      </c>
      <c r="G2928" s="809" t="s">
        <v>266</v>
      </c>
      <c r="H2928" s="980"/>
      <c r="I2928" s="980">
        <v>2250000</v>
      </c>
      <c r="J2928" s="980"/>
      <c r="K2928" s="980">
        <f t="shared" si="209"/>
        <v>100000</v>
      </c>
      <c r="L2928" s="815"/>
      <c r="M2928" s="815">
        <v>100000</v>
      </c>
      <c r="N2928" s="815"/>
      <c r="O2928" s="811"/>
    </row>
    <row r="2929" spans="1:15" x14ac:dyDescent="0.25">
      <c r="A2929" s="836" t="s">
        <v>1708</v>
      </c>
      <c r="B2929" s="806" t="s">
        <v>181</v>
      </c>
      <c r="C2929" s="1039" t="s">
        <v>182</v>
      </c>
      <c r="D2929" s="814" t="s">
        <v>165</v>
      </c>
      <c r="E2929" s="945">
        <v>0</v>
      </c>
      <c r="F2929" s="806" t="s">
        <v>27</v>
      </c>
      <c r="G2929" s="809" t="s">
        <v>266</v>
      </c>
      <c r="H2929" s="980"/>
      <c r="I2929" s="980">
        <v>300000</v>
      </c>
      <c r="J2929" s="980"/>
      <c r="K2929" s="980">
        <f t="shared" si="209"/>
        <v>300000</v>
      </c>
      <c r="L2929" s="815"/>
      <c r="M2929" s="815">
        <v>300000</v>
      </c>
      <c r="N2929" s="815"/>
      <c r="O2929" s="811"/>
    </row>
    <row r="2930" spans="1:15" x14ac:dyDescent="0.25">
      <c r="A2930" s="836" t="s">
        <v>1708</v>
      </c>
      <c r="B2930" s="806" t="s">
        <v>22</v>
      </c>
      <c r="C2930" s="1039" t="s">
        <v>23</v>
      </c>
      <c r="D2930" s="814" t="s">
        <v>165</v>
      </c>
      <c r="E2930" s="945">
        <v>0</v>
      </c>
      <c r="F2930" s="806" t="s">
        <v>27</v>
      </c>
      <c r="G2930" s="809" t="s">
        <v>266</v>
      </c>
      <c r="H2930" s="980"/>
      <c r="I2930" s="980">
        <v>1375000</v>
      </c>
      <c r="J2930" s="980"/>
      <c r="K2930" s="980">
        <f t="shared" si="209"/>
        <v>1375000</v>
      </c>
      <c r="L2930" s="815"/>
      <c r="M2930" s="815">
        <v>1375000</v>
      </c>
      <c r="N2930" s="815"/>
      <c r="O2930" s="811"/>
    </row>
    <row r="2931" spans="1:15" x14ac:dyDescent="0.25">
      <c r="A2931" s="836" t="s">
        <v>1708</v>
      </c>
      <c r="B2931" s="806" t="s">
        <v>37</v>
      </c>
      <c r="C2931" s="1039" t="s">
        <v>38</v>
      </c>
      <c r="D2931" s="814" t="s">
        <v>165</v>
      </c>
      <c r="E2931" s="945">
        <v>0</v>
      </c>
      <c r="F2931" s="806" t="s">
        <v>27</v>
      </c>
      <c r="G2931" s="809" t="s">
        <v>266</v>
      </c>
      <c r="H2931" s="980"/>
      <c r="I2931" s="980">
        <v>7250000</v>
      </c>
      <c r="J2931" s="980"/>
      <c r="K2931" s="980">
        <f t="shared" si="209"/>
        <v>3250000</v>
      </c>
      <c r="L2931" s="815"/>
      <c r="M2931" s="815">
        <v>3250000</v>
      </c>
      <c r="N2931" s="815"/>
      <c r="O2931" s="811"/>
    </row>
    <row r="2932" spans="1:15" x14ac:dyDescent="0.25">
      <c r="A2932" s="836" t="s">
        <v>1708</v>
      </c>
      <c r="B2932" s="806" t="s">
        <v>99</v>
      </c>
      <c r="C2932" s="1039" t="s">
        <v>100</v>
      </c>
      <c r="D2932" s="814" t="s">
        <v>165</v>
      </c>
      <c r="E2932" s="945">
        <v>0</v>
      </c>
      <c r="F2932" s="806" t="s">
        <v>27</v>
      </c>
      <c r="G2932" s="809" t="s">
        <v>266</v>
      </c>
      <c r="H2932" s="980"/>
      <c r="I2932" s="980">
        <v>1500000</v>
      </c>
      <c r="J2932" s="980"/>
      <c r="K2932" s="980">
        <f t="shared" si="209"/>
        <v>500000</v>
      </c>
      <c r="L2932" s="815"/>
      <c r="M2932" s="815">
        <v>500000</v>
      </c>
      <c r="N2932" s="815"/>
      <c r="O2932" s="811"/>
    </row>
    <row r="2933" spans="1:15" x14ac:dyDescent="0.25">
      <c r="A2933" s="836" t="s">
        <v>1708</v>
      </c>
      <c r="B2933" s="806" t="s">
        <v>183</v>
      </c>
      <c r="C2933" s="1039" t="s">
        <v>184</v>
      </c>
      <c r="D2933" s="814" t="s">
        <v>165</v>
      </c>
      <c r="E2933" s="945">
        <v>0</v>
      </c>
      <c r="F2933" s="806" t="s">
        <v>27</v>
      </c>
      <c r="G2933" s="809" t="s">
        <v>266</v>
      </c>
      <c r="H2933" s="980"/>
      <c r="I2933" s="980">
        <v>3000000</v>
      </c>
      <c r="J2933" s="980"/>
      <c r="K2933" s="980">
        <f t="shared" si="209"/>
        <v>2000000</v>
      </c>
      <c r="L2933" s="815"/>
      <c r="M2933" s="815">
        <v>2000000</v>
      </c>
      <c r="N2933" s="815"/>
      <c r="O2933" s="811"/>
    </row>
    <row r="2934" spans="1:15" x14ac:dyDescent="0.25">
      <c r="A2934" s="836" t="s">
        <v>1708</v>
      </c>
      <c r="B2934" s="806" t="s">
        <v>185</v>
      </c>
      <c r="C2934" s="1039" t="s">
        <v>186</v>
      </c>
      <c r="D2934" s="814" t="s">
        <v>165</v>
      </c>
      <c r="E2934" s="945">
        <v>0</v>
      </c>
      <c r="F2934" s="806" t="s">
        <v>27</v>
      </c>
      <c r="G2934" s="809" t="s">
        <v>266</v>
      </c>
      <c r="H2934" s="980"/>
      <c r="I2934" s="980">
        <v>3000000</v>
      </c>
      <c r="J2934" s="980"/>
      <c r="K2934" s="980">
        <f t="shared" si="209"/>
        <v>2000000</v>
      </c>
      <c r="L2934" s="815"/>
      <c r="M2934" s="815">
        <v>2000000</v>
      </c>
      <c r="N2934" s="815"/>
      <c r="O2934" s="811"/>
    </row>
    <row r="2935" spans="1:15" s="816" customFormat="1" x14ac:dyDescent="0.25">
      <c r="A2935" s="836" t="s">
        <v>1708</v>
      </c>
      <c r="B2935" s="838"/>
      <c r="C2935" s="968" t="s">
        <v>312</v>
      </c>
      <c r="D2935" s="839"/>
      <c r="E2935" s="840"/>
      <c r="F2935" s="838"/>
      <c r="G2935" s="895"/>
      <c r="H2935" s="969">
        <v>35000000</v>
      </c>
      <c r="I2935" s="969">
        <f>SUM(I2905:I2934)</f>
        <v>257500000</v>
      </c>
      <c r="J2935" s="969">
        <v>35000000</v>
      </c>
      <c r="K2935" s="969">
        <f>SUM(K2905:K2934)</f>
        <v>109937500</v>
      </c>
      <c r="L2935" s="821"/>
      <c r="M2935" s="821">
        <f>SUM(M2905:M2934)</f>
        <v>109937500</v>
      </c>
      <c r="N2935" s="821"/>
      <c r="O2935" s="822"/>
    </row>
    <row r="2936" spans="1:15" s="816" customFormat="1" x14ac:dyDescent="0.25">
      <c r="A2936" s="836"/>
      <c r="B2936" s="841"/>
      <c r="C2936" s="970"/>
      <c r="D2936" s="842"/>
      <c r="E2936" s="843"/>
      <c r="F2936" s="841"/>
      <c r="G2936" s="896"/>
      <c r="H2936" s="906"/>
      <c r="I2936" s="906"/>
      <c r="J2936" s="906"/>
      <c r="K2936" s="906"/>
      <c r="L2936" s="826"/>
      <c r="M2936" s="826"/>
      <c r="N2936" s="826"/>
      <c r="O2936" s="827"/>
    </row>
    <row r="2937" spans="1:15" s="816" customFormat="1" x14ac:dyDescent="0.25">
      <c r="A2937" s="836"/>
      <c r="B2937" s="841"/>
      <c r="C2937" s="970"/>
      <c r="D2937" s="842"/>
      <c r="E2937" s="843"/>
      <c r="F2937" s="841"/>
      <c r="G2937" s="896"/>
      <c r="H2937" s="906"/>
      <c r="I2937" s="906"/>
      <c r="J2937" s="906"/>
      <c r="K2937" s="906"/>
      <c r="L2937" s="826"/>
      <c r="M2937" s="826"/>
      <c r="N2937" s="826"/>
      <c r="O2937" s="827"/>
    </row>
    <row r="2938" spans="1:15" x14ac:dyDescent="0.25">
      <c r="B2938" s="1127" t="s">
        <v>1397</v>
      </c>
      <c r="C2938" s="1127"/>
      <c r="D2938" s="1127"/>
      <c r="E2938" s="1127"/>
      <c r="F2938" s="1127"/>
      <c r="G2938" s="1127"/>
      <c r="H2938" s="1127"/>
      <c r="I2938" s="1127"/>
      <c r="J2938" s="1127"/>
      <c r="K2938" s="1127"/>
      <c r="L2938" s="1127"/>
      <c r="M2938" s="1127"/>
      <c r="N2938" s="1127"/>
      <c r="O2938" s="1127"/>
    </row>
    <row r="2939" spans="1:15" x14ac:dyDescent="0.25">
      <c r="B2939" s="854" t="s">
        <v>1700</v>
      </c>
      <c r="C2939" s="1041"/>
      <c r="D2939" s="855"/>
      <c r="E2939" s="855"/>
      <c r="F2939" s="855"/>
      <c r="G2939" s="855"/>
      <c r="H2939" s="856"/>
      <c r="I2939" s="856"/>
      <c r="J2939" s="856"/>
      <c r="K2939" s="856"/>
      <c r="L2939" s="856"/>
      <c r="M2939" s="856"/>
      <c r="N2939" s="856"/>
      <c r="O2939" s="857"/>
    </row>
    <row r="2940" spans="1:15" s="800" customFormat="1" ht="45" x14ac:dyDescent="0.25">
      <c r="B2940" s="1122" t="s">
        <v>971</v>
      </c>
      <c r="C2940" s="1085" t="s">
        <v>939</v>
      </c>
      <c r="D2940" s="1085" t="s">
        <v>1025</v>
      </c>
      <c r="E2940" s="1124" t="s">
        <v>1026</v>
      </c>
      <c r="F2940" s="1085" t="s">
        <v>1027</v>
      </c>
      <c r="G2940" s="1120" t="s">
        <v>1028</v>
      </c>
      <c r="H2940" s="801" t="s">
        <v>1868</v>
      </c>
      <c r="I2940" s="802" t="s">
        <v>1839</v>
      </c>
      <c r="J2940" s="801" t="s">
        <v>1868</v>
      </c>
      <c r="K2940" s="1128" t="s">
        <v>1957</v>
      </c>
      <c r="L2940" s="1128" t="s">
        <v>1956</v>
      </c>
      <c r="M2940" s="802" t="s">
        <v>1905</v>
      </c>
      <c r="N2940" s="1128" t="s">
        <v>1825</v>
      </c>
      <c r="O2940" s="835" t="s">
        <v>1856</v>
      </c>
    </row>
    <row r="2941" spans="1:15" s="800" customFormat="1" x14ac:dyDescent="0.25">
      <c r="B2941" s="1123"/>
      <c r="C2941" s="1086"/>
      <c r="D2941" s="1086"/>
      <c r="E2941" s="1125"/>
      <c r="F2941" s="1086"/>
      <c r="G2941" s="1121"/>
      <c r="H2941" s="803"/>
      <c r="I2941" s="803" t="s">
        <v>940</v>
      </c>
      <c r="J2941" s="803"/>
      <c r="K2941" s="1129"/>
      <c r="L2941" s="1129"/>
      <c r="M2941" s="803" t="s">
        <v>940</v>
      </c>
      <c r="N2941" s="1129"/>
      <c r="O2941" s="804"/>
    </row>
    <row r="2942" spans="1:15" s="887" customFormat="1" x14ac:dyDescent="0.25">
      <c r="A2942" s="836" t="s">
        <v>1708</v>
      </c>
      <c r="B2942" s="863" t="s">
        <v>253</v>
      </c>
      <c r="C2942" s="967" t="s">
        <v>238</v>
      </c>
      <c r="D2942" s="863" t="s">
        <v>165</v>
      </c>
      <c r="E2942" s="883">
        <v>0</v>
      </c>
      <c r="F2942" s="863" t="s">
        <v>27</v>
      </c>
      <c r="G2942" s="866" t="s">
        <v>235</v>
      </c>
      <c r="H2942" s="900"/>
      <c r="I2942" s="900">
        <v>50000000</v>
      </c>
      <c r="J2942" s="900"/>
      <c r="K2942" s="980">
        <f t="shared" ref="K2942:K2954" si="210">M2942-L2942</f>
        <v>0</v>
      </c>
      <c r="L2942" s="867"/>
      <c r="M2942" s="867">
        <v>0</v>
      </c>
      <c r="N2942" s="867"/>
      <c r="O2942" s="868"/>
    </row>
    <row r="2943" spans="1:15" s="887" customFormat="1" x14ac:dyDescent="0.25">
      <c r="A2943" s="836" t="s">
        <v>1708</v>
      </c>
      <c r="B2943" s="865" t="s">
        <v>325</v>
      </c>
      <c r="C2943" s="967" t="s">
        <v>507</v>
      </c>
      <c r="D2943" s="863" t="s">
        <v>165</v>
      </c>
      <c r="E2943" s="883">
        <v>0</v>
      </c>
      <c r="F2943" s="863" t="s">
        <v>27</v>
      </c>
      <c r="G2943" s="866" t="s">
        <v>235</v>
      </c>
      <c r="H2943" s="900"/>
      <c r="I2943" s="900">
        <v>60000000</v>
      </c>
      <c r="J2943" s="900"/>
      <c r="K2943" s="980">
        <f t="shared" si="210"/>
        <v>30000000</v>
      </c>
      <c r="L2943" s="867"/>
      <c r="M2943" s="867">
        <v>30000000</v>
      </c>
      <c r="N2943" s="867"/>
      <c r="O2943" s="868"/>
    </row>
    <row r="2944" spans="1:15" s="887" customFormat="1" x14ac:dyDescent="0.25">
      <c r="A2944" s="836" t="s">
        <v>1708</v>
      </c>
      <c r="B2944" s="863" t="s">
        <v>161</v>
      </c>
      <c r="C2944" s="967" t="s">
        <v>233</v>
      </c>
      <c r="D2944" s="863" t="s">
        <v>165</v>
      </c>
      <c r="E2944" s="883">
        <v>0</v>
      </c>
      <c r="F2944" s="863" t="s">
        <v>27</v>
      </c>
      <c r="G2944" s="866" t="s">
        <v>235</v>
      </c>
      <c r="H2944" s="900"/>
      <c r="I2944" s="900">
        <v>20000000</v>
      </c>
      <c r="J2944" s="900"/>
      <c r="K2944" s="980">
        <f t="shared" si="210"/>
        <v>0</v>
      </c>
      <c r="L2944" s="867"/>
      <c r="M2944" s="867">
        <v>0</v>
      </c>
      <c r="N2944" s="867"/>
      <c r="O2944" s="868"/>
    </row>
    <row r="2945" spans="1:15" s="887" customFormat="1" x14ac:dyDescent="0.25">
      <c r="A2945" s="836" t="s">
        <v>1708</v>
      </c>
      <c r="B2945" s="865" t="s">
        <v>326</v>
      </c>
      <c r="C2945" s="967" t="s">
        <v>327</v>
      </c>
      <c r="D2945" s="863" t="s">
        <v>165</v>
      </c>
      <c r="E2945" s="883">
        <v>0</v>
      </c>
      <c r="F2945" s="863" t="s">
        <v>27</v>
      </c>
      <c r="G2945" s="866" t="s">
        <v>235</v>
      </c>
      <c r="H2945" s="900"/>
      <c r="I2945" s="900">
        <v>20000000</v>
      </c>
      <c r="J2945" s="900"/>
      <c r="K2945" s="980">
        <f t="shared" si="210"/>
        <v>0</v>
      </c>
      <c r="L2945" s="867"/>
      <c r="M2945" s="867">
        <v>0</v>
      </c>
      <c r="N2945" s="867"/>
      <c r="O2945" s="868"/>
    </row>
    <row r="2946" spans="1:15" s="887" customFormat="1" ht="30" x14ac:dyDescent="0.25">
      <c r="A2946" s="836" t="s">
        <v>1708</v>
      </c>
      <c r="B2946" s="865" t="s">
        <v>429</v>
      </c>
      <c r="C2946" s="967" t="s">
        <v>477</v>
      </c>
      <c r="D2946" s="863" t="s">
        <v>165</v>
      </c>
      <c r="E2946" s="883">
        <v>0</v>
      </c>
      <c r="F2946" s="863" t="s">
        <v>27</v>
      </c>
      <c r="G2946" s="866" t="s">
        <v>235</v>
      </c>
      <c r="H2946" s="900"/>
      <c r="I2946" s="900">
        <v>10000000</v>
      </c>
      <c r="J2946" s="900"/>
      <c r="K2946" s="980">
        <f t="shared" si="210"/>
        <v>5000000</v>
      </c>
      <c r="L2946" s="867"/>
      <c r="M2946" s="867">
        <v>5000000</v>
      </c>
      <c r="N2946" s="867"/>
      <c r="O2946" s="868"/>
    </row>
    <row r="2947" spans="1:15" s="887" customFormat="1" x14ac:dyDescent="0.25">
      <c r="A2947" s="836" t="s">
        <v>1708</v>
      </c>
      <c r="B2947" s="865" t="s">
        <v>215</v>
      </c>
      <c r="C2947" s="967" t="s">
        <v>710</v>
      </c>
      <c r="D2947" s="863" t="s">
        <v>165</v>
      </c>
      <c r="E2947" s="883">
        <v>0</v>
      </c>
      <c r="F2947" s="863" t="s">
        <v>27</v>
      </c>
      <c r="G2947" s="866" t="s">
        <v>235</v>
      </c>
      <c r="H2947" s="900"/>
      <c r="I2947" s="900">
        <v>30000000</v>
      </c>
      <c r="J2947" s="900"/>
      <c r="K2947" s="980">
        <f t="shared" si="210"/>
        <v>15000000</v>
      </c>
      <c r="L2947" s="867"/>
      <c r="M2947" s="867">
        <v>15000000</v>
      </c>
      <c r="N2947" s="867"/>
      <c r="O2947" s="868"/>
    </row>
    <row r="2948" spans="1:15" s="887" customFormat="1" x14ac:dyDescent="0.25">
      <c r="A2948" s="836" t="s">
        <v>1708</v>
      </c>
      <c r="B2948" s="865" t="s">
        <v>342</v>
      </c>
      <c r="C2948" s="967" t="s">
        <v>509</v>
      </c>
      <c r="D2948" s="863" t="s">
        <v>165</v>
      </c>
      <c r="E2948" s="883">
        <v>0</v>
      </c>
      <c r="F2948" s="863" t="s">
        <v>27</v>
      </c>
      <c r="G2948" s="866" t="s">
        <v>235</v>
      </c>
      <c r="H2948" s="900"/>
      <c r="I2948" s="900">
        <v>180000000</v>
      </c>
      <c r="J2948" s="900"/>
      <c r="K2948" s="980">
        <f t="shared" si="210"/>
        <v>20000000</v>
      </c>
      <c r="L2948" s="867"/>
      <c r="M2948" s="867">
        <v>20000000</v>
      </c>
      <c r="N2948" s="867"/>
      <c r="O2948" s="868"/>
    </row>
    <row r="2949" spans="1:15" s="887" customFormat="1" x14ac:dyDescent="0.25">
      <c r="A2949" s="836" t="s">
        <v>1708</v>
      </c>
      <c r="B2949" s="865" t="s">
        <v>210</v>
      </c>
      <c r="C2949" s="967" t="s">
        <v>510</v>
      </c>
      <c r="D2949" s="863" t="s">
        <v>165</v>
      </c>
      <c r="E2949" s="883">
        <v>0</v>
      </c>
      <c r="F2949" s="863" t="s">
        <v>27</v>
      </c>
      <c r="G2949" s="866" t="s">
        <v>235</v>
      </c>
      <c r="H2949" s="900"/>
      <c r="I2949" s="900">
        <v>10000000</v>
      </c>
      <c r="J2949" s="900"/>
      <c r="K2949" s="980">
        <f t="shared" si="210"/>
        <v>0</v>
      </c>
      <c r="L2949" s="867"/>
      <c r="M2949" s="867"/>
      <c r="N2949" s="867"/>
      <c r="O2949" s="868"/>
    </row>
    <row r="2950" spans="1:15" s="887" customFormat="1" x14ac:dyDescent="0.25">
      <c r="A2950" s="836" t="s">
        <v>1708</v>
      </c>
      <c r="B2950" s="865" t="s">
        <v>239</v>
      </c>
      <c r="C2950" s="967" t="s">
        <v>485</v>
      </c>
      <c r="D2950" s="863" t="s">
        <v>165</v>
      </c>
      <c r="E2950" s="883">
        <v>0</v>
      </c>
      <c r="F2950" s="863" t="s">
        <v>27</v>
      </c>
      <c r="G2950" s="866" t="s">
        <v>235</v>
      </c>
      <c r="H2950" s="900"/>
      <c r="I2950" s="900">
        <v>50000000</v>
      </c>
      <c r="J2950" s="900"/>
      <c r="K2950" s="980">
        <f t="shared" si="210"/>
        <v>30000000</v>
      </c>
      <c r="L2950" s="867"/>
      <c r="M2950" s="867">
        <v>30000000</v>
      </c>
      <c r="N2950" s="867"/>
      <c r="O2950" s="868"/>
    </row>
    <row r="2951" spans="1:15" s="887" customFormat="1" x14ac:dyDescent="0.25">
      <c r="A2951" s="836" t="s">
        <v>1708</v>
      </c>
      <c r="B2951" s="865" t="s">
        <v>240</v>
      </c>
      <c r="C2951" s="967" t="s">
        <v>763</v>
      </c>
      <c r="D2951" s="863" t="s">
        <v>165</v>
      </c>
      <c r="E2951" s="883">
        <v>0</v>
      </c>
      <c r="F2951" s="863" t="s">
        <v>27</v>
      </c>
      <c r="G2951" s="866" t="s">
        <v>235</v>
      </c>
      <c r="H2951" s="900"/>
      <c r="I2951" s="900">
        <v>40000000</v>
      </c>
      <c r="J2951" s="900"/>
      <c r="K2951" s="980">
        <f t="shared" si="210"/>
        <v>35000000</v>
      </c>
      <c r="L2951" s="867"/>
      <c r="M2951" s="867">
        <v>35000000</v>
      </c>
      <c r="N2951" s="867"/>
      <c r="O2951" s="868"/>
    </row>
    <row r="2952" spans="1:15" s="887" customFormat="1" x14ac:dyDescent="0.25">
      <c r="A2952" s="836" t="s">
        <v>1708</v>
      </c>
      <c r="B2952" s="865" t="s">
        <v>243</v>
      </c>
      <c r="C2952" s="967" t="s">
        <v>687</v>
      </c>
      <c r="D2952" s="863" t="s">
        <v>165</v>
      </c>
      <c r="E2952" s="883">
        <v>0</v>
      </c>
      <c r="F2952" s="863" t="s">
        <v>27</v>
      </c>
      <c r="G2952" s="866" t="s">
        <v>235</v>
      </c>
      <c r="H2952" s="900"/>
      <c r="I2952" s="900">
        <v>30000000</v>
      </c>
      <c r="J2952" s="900"/>
      <c r="K2952" s="980">
        <f t="shared" si="210"/>
        <v>0</v>
      </c>
      <c r="L2952" s="867"/>
      <c r="M2952" s="867">
        <v>0</v>
      </c>
      <c r="N2952" s="867"/>
      <c r="O2952" s="868"/>
    </row>
    <row r="2953" spans="1:15" s="887" customFormat="1" x14ac:dyDescent="0.25">
      <c r="A2953" s="836" t="s">
        <v>1708</v>
      </c>
      <c r="B2953" s="865" t="s">
        <v>206</v>
      </c>
      <c r="C2953" s="967" t="s">
        <v>1863</v>
      </c>
      <c r="D2953" s="863" t="s">
        <v>165</v>
      </c>
      <c r="E2953" s="883">
        <v>0</v>
      </c>
      <c r="F2953" s="863" t="s">
        <v>27</v>
      </c>
      <c r="G2953" s="866" t="s">
        <v>235</v>
      </c>
      <c r="H2953" s="900"/>
      <c r="I2953" s="900">
        <v>50000000</v>
      </c>
      <c r="J2953" s="900"/>
      <c r="K2953" s="980">
        <f t="shared" si="210"/>
        <v>5000000</v>
      </c>
      <c r="L2953" s="867"/>
      <c r="M2953" s="867">
        <v>5000000</v>
      </c>
      <c r="N2953" s="867"/>
      <c r="O2953" s="868"/>
    </row>
    <row r="2954" spans="1:15" s="887" customFormat="1" x14ac:dyDescent="0.25">
      <c r="A2954" s="836" t="s">
        <v>1708</v>
      </c>
      <c r="B2954" s="865" t="s">
        <v>469</v>
      </c>
      <c r="C2954" s="967" t="s">
        <v>162</v>
      </c>
      <c r="D2954" s="863" t="s">
        <v>165</v>
      </c>
      <c r="E2954" s="883">
        <v>0</v>
      </c>
      <c r="F2954" s="863" t="s">
        <v>27</v>
      </c>
      <c r="G2954" s="866" t="s">
        <v>235</v>
      </c>
      <c r="H2954" s="900">
        <v>44083333</v>
      </c>
      <c r="I2954" s="900">
        <v>10000000</v>
      </c>
      <c r="J2954" s="900">
        <v>44083333</v>
      </c>
      <c r="K2954" s="980">
        <f t="shared" si="210"/>
        <v>60000000</v>
      </c>
      <c r="L2954" s="867"/>
      <c r="M2954" s="867">
        <v>60000000</v>
      </c>
      <c r="N2954" s="867"/>
      <c r="O2954" s="868"/>
    </row>
    <row r="2955" spans="1:15" s="887" customFormat="1" x14ac:dyDescent="0.25">
      <c r="A2955" s="836" t="s">
        <v>1708</v>
      </c>
      <c r="B2955" s="869"/>
      <c r="C2955" s="1042" t="s">
        <v>26</v>
      </c>
      <c r="D2955" s="869"/>
      <c r="E2955" s="870"/>
      <c r="F2955" s="869"/>
      <c r="G2955" s="871"/>
      <c r="H2955" s="965">
        <f>SUM(H2942:H2954)</f>
        <v>44083333</v>
      </c>
      <c r="I2955" s="965">
        <f>SUM(I2942:I2954)</f>
        <v>560000000</v>
      </c>
      <c r="J2955" s="965">
        <f>SUM(J2942:J2954)</f>
        <v>44083333</v>
      </c>
      <c r="K2955" s="965">
        <f>SUM(K2942:K2954)</f>
        <v>200000000</v>
      </c>
      <c r="L2955" s="872"/>
      <c r="M2955" s="872">
        <f>SUM(M2942:M2954)</f>
        <v>200000000</v>
      </c>
      <c r="N2955" s="872"/>
      <c r="O2955" s="884"/>
    </row>
    <row r="2956" spans="1:15" s="887" customFormat="1" x14ac:dyDescent="0.25">
      <c r="B2956" s="875"/>
      <c r="C2956" s="1043"/>
      <c r="D2956" s="875"/>
      <c r="E2956" s="877"/>
      <c r="F2956" s="875"/>
      <c r="G2956" s="878"/>
      <c r="H2956" s="902"/>
      <c r="I2956" s="902"/>
      <c r="J2956" s="902"/>
      <c r="K2956" s="902"/>
      <c r="L2956" s="879"/>
      <c r="M2956" s="879"/>
      <c r="N2956" s="879"/>
      <c r="O2956" s="880"/>
    </row>
    <row r="2957" spans="1:15" s="887" customFormat="1" x14ac:dyDescent="0.25">
      <c r="B2957" s="798"/>
      <c r="C2957" s="970"/>
      <c r="D2957" s="875"/>
      <c r="E2957" s="877"/>
      <c r="F2957" s="875"/>
      <c r="G2957" s="878"/>
      <c r="H2957" s="902"/>
      <c r="I2957" s="902"/>
      <c r="J2957" s="902"/>
      <c r="K2957" s="902"/>
      <c r="L2957" s="879"/>
      <c r="M2957" s="879"/>
      <c r="N2957" s="879"/>
      <c r="O2957" s="880"/>
    </row>
    <row r="2958" spans="1:15" x14ac:dyDescent="0.25">
      <c r="B2958" s="1127" t="s">
        <v>1396</v>
      </c>
      <c r="C2958" s="1127"/>
      <c r="D2958" s="1127"/>
      <c r="E2958" s="1127"/>
      <c r="F2958" s="1127"/>
      <c r="G2958" s="1127"/>
      <c r="H2958" s="1127"/>
      <c r="I2958" s="1127"/>
      <c r="J2958" s="1127"/>
      <c r="K2958" s="1127"/>
      <c r="L2958" s="1127"/>
      <c r="M2958" s="1127"/>
      <c r="N2958" s="1127"/>
      <c r="O2958" s="1127"/>
    </row>
    <row r="2959" spans="1:15" x14ac:dyDescent="0.25">
      <c r="B2959" s="854" t="s">
        <v>1696</v>
      </c>
      <c r="C2959" s="1041"/>
      <c r="D2959" s="855"/>
      <c r="E2959" s="855"/>
      <c r="F2959" s="855"/>
      <c r="G2959" s="855"/>
      <c r="H2959" s="856"/>
      <c r="I2959" s="856"/>
      <c r="J2959" s="856"/>
      <c r="K2959" s="856"/>
      <c r="L2959" s="856"/>
      <c r="M2959" s="856"/>
      <c r="N2959" s="856"/>
      <c r="O2959" s="857"/>
    </row>
    <row r="2960" spans="1:15" s="800" customFormat="1" ht="45" x14ac:dyDescent="0.25">
      <c r="B2960" s="1122" t="s">
        <v>971</v>
      </c>
      <c r="C2960" s="1085" t="s">
        <v>939</v>
      </c>
      <c r="D2960" s="1085" t="s">
        <v>1025</v>
      </c>
      <c r="E2960" s="1124" t="s">
        <v>1026</v>
      </c>
      <c r="F2960" s="1085" t="s">
        <v>1027</v>
      </c>
      <c r="G2960" s="1120" t="s">
        <v>1028</v>
      </c>
      <c r="H2960" s="801" t="s">
        <v>1868</v>
      </c>
      <c r="I2960" s="802" t="s">
        <v>1839</v>
      </c>
      <c r="J2960" s="801" t="s">
        <v>1868</v>
      </c>
      <c r="K2960" s="1128" t="s">
        <v>1957</v>
      </c>
      <c r="L2960" s="1128" t="s">
        <v>1956</v>
      </c>
      <c r="M2960" s="802" t="s">
        <v>1905</v>
      </c>
      <c r="N2960" s="1128" t="s">
        <v>1825</v>
      </c>
      <c r="O2960" s="835" t="s">
        <v>1856</v>
      </c>
    </row>
    <row r="2961" spans="1:15" s="800" customFormat="1" x14ac:dyDescent="0.25">
      <c r="B2961" s="1123"/>
      <c r="C2961" s="1086"/>
      <c r="D2961" s="1086"/>
      <c r="E2961" s="1125"/>
      <c r="F2961" s="1086"/>
      <c r="G2961" s="1121"/>
      <c r="H2961" s="803"/>
      <c r="I2961" s="803" t="s">
        <v>940</v>
      </c>
      <c r="J2961" s="803"/>
      <c r="K2961" s="1129"/>
      <c r="L2961" s="1129"/>
      <c r="M2961" s="803" t="s">
        <v>940</v>
      </c>
      <c r="N2961" s="1129"/>
      <c r="O2961" s="804"/>
    </row>
    <row r="2962" spans="1:15" x14ac:dyDescent="0.25">
      <c r="A2962" s="836" t="s">
        <v>1704</v>
      </c>
      <c r="B2962" s="806" t="s">
        <v>24</v>
      </c>
      <c r="C2962" s="966" t="s">
        <v>290</v>
      </c>
      <c r="D2962" s="807" t="s">
        <v>1</v>
      </c>
      <c r="E2962" s="945">
        <v>0</v>
      </c>
      <c r="F2962" s="806" t="s">
        <v>144</v>
      </c>
      <c r="G2962" s="809" t="s">
        <v>266</v>
      </c>
      <c r="H2962" s="981">
        <v>450050096</v>
      </c>
      <c r="I2962" s="981">
        <v>1365368830</v>
      </c>
      <c r="J2962" s="981">
        <v>450050096</v>
      </c>
      <c r="K2962" s="981">
        <f t="shared" ref="K2962:K2975" si="211">M2962-L2962</f>
        <v>1165368830</v>
      </c>
      <c r="L2962" s="810"/>
      <c r="M2962" s="810">
        <v>1165368830</v>
      </c>
      <c r="N2962" s="810"/>
      <c r="O2962" s="885"/>
    </row>
    <row r="2963" spans="1:15" s="816" customFormat="1" x14ac:dyDescent="0.25">
      <c r="A2963" s="836" t="s">
        <v>1704</v>
      </c>
      <c r="B2963" s="809" t="s">
        <v>25</v>
      </c>
      <c r="C2963" s="1039" t="s">
        <v>59</v>
      </c>
      <c r="D2963" s="814" t="s">
        <v>189</v>
      </c>
      <c r="E2963" s="945">
        <v>0</v>
      </c>
      <c r="F2963" s="806" t="s">
        <v>144</v>
      </c>
      <c r="G2963" s="809" t="s">
        <v>266</v>
      </c>
      <c r="H2963" s="980"/>
      <c r="I2963" s="980">
        <v>500000</v>
      </c>
      <c r="J2963" s="980"/>
      <c r="K2963" s="980">
        <f t="shared" si="211"/>
        <v>300000</v>
      </c>
      <c r="L2963" s="815"/>
      <c r="M2963" s="815">
        <v>300000</v>
      </c>
      <c r="N2963" s="815"/>
      <c r="O2963" s="811"/>
    </row>
    <row r="2964" spans="1:15" x14ac:dyDescent="0.25">
      <c r="A2964" s="836" t="s">
        <v>1704</v>
      </c>
      <c r="B2964" s="806" t="s">
        <v>3</v>
      </c>
      <c r="C2964" s="1039" t="s">
        <v>4</v>
      </c>
      <c r="D2964" s="814" t="s">
        <v>189</v>
      </c>
      <c r="E2964" s="945">
        <v>0</v>
      </c>
      <c r="F2964" s="806" t="s">
        <v>144</v>
      </c>
      <c r="G2964" s="809" t="s">
        <v>266</v>
      </c>
      <c r="H2964" s="980"/>
      <c r="I2964" s="980">
        <v>500000</v>
      </c>
      <c r="J2964" s="980"/>
      <c r="K2964" s="980">
        <f t="shared" si="211"/>
        <v>300000</v>
      </c>
      <c r="L2964" s="815"/>
      <c r="M2964" s="815">
        <v>300000</v>
      </c>
      <c r="N2964" s="815"/>
      <c r="O2964" s="811"/>
    </row>
    <row r="2965" spans="1:15" x14ac:dyDescent="0.25">
      <c r="A2965" s="836" t="s">
        <v>1704</v>
      </c>
      <c r="B2965" s="806" t="s">
        <v>136</v>
      </c>
      <c r="C2965" s="1039" t="s">
        <v>137</v>
      </c>
      <c r="D2965" s="814" t="s">
        <v>189</v>
      </c>
      <c r="E2965" s="945">
        <v>0</v>
      </c>
      <c r="F2965" s="806" t="s">
        <v>144</v>
      </c>
      <c r="G2965" s="809" t="s">
        <v>266</v>
      </c>
      <c r="H2965" s="980"/>
      <c r="I2965" s="980">
        <v>400000</v>
      </c>
      <c r="J2965" s="980"/>
      <c r="K2965" s="980">
        <f t="shared" si="211"/>
        <v>200000</v>
      </c>
      <c r="L2965" s="815"/>
      <c r="M2965" s="815">
        <v>200000</v>
      </c>
      <c r="N2965" s="815"/>
      <c r="O2965" s="811"/>
    </row>
    <row r="2966" spans="1:15" x14ac:dyDescent="0.25">
      <c r="A2966" s="836" t="s">
        <v>1704</v>
      </c>
      <c r="B2966" s="806" t="s">
        <v>5</v>
      </c>
      <c r="C2966" s="1039" t="s">
        <v>6</v>
      </c>
      <c r="D2966" s="814" t="s">
        <v>189</v>
      </c>
      <c r="E2966" s="945">
        <v>0</v>
      </c>
      <c r="F2966" s="806" t="s">
        <v>144</v>
      </c>
      <c r="G2966" s="809" t="s">
        <v>266</v>
      </c>
      <c r="H2966" s="980"/>
      <c r="I2966" s="980">
        <v>400000</v>
      </c>
      <c r="J2966" s="980"/>
      <c r="K2966" s="980">
        <f t="shared" si="211"/>
        <v>200000</v>
      </c>
      <c r="L2966" s="815"/>
      <c r="M2966" s="815">
        <v>200000</v>
      </c>
      <c r="N2966" s="815"/>
      <c r="O2966" s="811"/>
    </row>
    <row r="2967" spans="1:15" x14ac:dyDescent="0.25">
      <c r="A2967" s="836" t="s">
        <v>1704</v>
      </c>
      <c r="B2967" s="806" t="s">
        <v>71</v>
      </c>
      <c r="C2967" s="1039" t="s">
        <v>72</v>
      </c>
      <c r="D2967" s="814" t="s">
        <v>189</v>
      </c>
      <c r="E2967" s="945">
        <v>0</v>
      </c>
      <c r="F2967" s="806" t="s">
        <v>144</v>
      </c>
      <c r="G2967" s="809" t="s">
        <v>266</v>
      </c>
      <c r="H2967" s="980"/>
      <c r="I2967" s="980">
        <v>20000000</v>
      </c>
      <c r="J2967" s="980"/>
      <c r="K2967" s="980">
        <f t="shared" si="211"/>
        <v>10000000</v>
      </c>
      <c r="L2967" s="815"/>
      <c r="M2967" s="815">
        <v>10000000</v>
      </c>
      <c r="N2967" s="815"/>
      <c r="O2967" s="811"/>
    </row>
    <row r="2968" spans="1:15" x14ac:dyDescent="0.25">
      <c r="A2968" s="836" t="s">
        <v>1704</v>
      </c>
      <c r="B2968" s="806" t="s">
        <v>32</v>
      </c>
      <c r="C2968" s="1039" t="s">
        <v>33</v>
      </c>
      <c r="D2968" s="814" t="s">
        <v>189</v>
      </c>
      <c r="E2968" s="945">
        <v>0</v>
      </c>
      <c r="F2968" s="806" t="s">
        <v>144</v>
      </c>
      <c r="G2968" s="809" t="s">
        <v>266</v>
      </c>
      <c r="H2968" s="980"/>
      <c r="I2968" s="980">
        <v>150000</v>
      </c>
      <c r="J2968" s="980"/>
      <c r="K2968" s="980">
        <f t="shared" si="211"/>
        <v>150000</v>
      </c>
      <c r="L2968" s="815"/>
      <c r="M2968" s="815">
        <v>150000</v>
      </c>
      <c r="N2968" s="815"/>
      <c r="O2968" s="811"/>
    </row>
    <row r="2969" spans="1:15" x14ac:dyDescent="0.25">
      <c r="A2969" s="836" t="s">
        <v>1704</v>
      </c>
      <c r="B2969" s="806" t="s">
        <v>9</v>
      </c>
      <c r="C2969" s="1039" t="s">
        <v>10</v>
      </c>
      <c r="D2969" s="814" t="s">
        <v>189</v>
      </c>
      <c r="E2969" s="945">
        <v>0</v>
      </c>
      <c r="F2969" s="806" t="s">
        <v>144</v>
      </c>
      <c r="G2969" s="809" t="s">
        <v>266</v>
      </c>
      <c r="H2969" s="980"/>
      <c r="I2969" s="980">
        <v>100000</v>
      </c>
      <c r="J2969" s="980"/>
      <c r="K2969" s="980">
        <f t="shared" si="211"/>
        <v>100000</v>
      </c>
      <c r="L2969" s="815"/>
      <c r="M2969" s="815">
        <v>100000</v>
      </c>
      <c r="N2969" s="815"/>
      <c r="O2969" s="811"/>
    </row>
    <row r="2970" spans="1:15" x14ac:dyDescent="0.25">
      <c r="A2970" s="836" t="s">
        <v>1704</v>
      </c>
      <c r="B2970" s="806" t="s">
        <v>13</v>
      </c>
      <c r="C2970" s="1039" t="s">
        <v>14</v>
      </c>
      <c r="D2970" s="814" t="s">
        <v>189</v>
      </c>
      <c r="E2970" s="945">
        <v>0</v>
      </c>
      <c r="F2970" s="806" t="s">
        <v>144</v>
      </c>
      <c r="G2970" s="809" t="s">
        <v>266</v>
      </c>
      <c r="H2970" s="980"/>
      <c r="I2970" s="980">
        <v>17550000</v>
      </c>
      <c r="J2970" s="980"/>
      <c r="K2970" s="980">
        <f t="shared" si="211"/>
        <v>10550000</v>
      </c>
      <c r="L2970" s="815"/>
      <c r="M2970" s="815">
        <v>10550000</v>
      </c>
      <c r="N2970" s="815"/>
      <c r="O2970" s="811"/>
    </row>
    <row r="2971" spans="1:15" x14ac:dyDescent="0.25">
      <c r="A2971" s="836" t="s">
        <v>1704</v>
      </c>
      <c r="B2971" s="806" t="s">
        <v>123</v>
      </c>
      <c r="C2971" s="1039" t="s">
        <v>124</v>
      </c>
      <c r="D2971" s="814" t="s">
        <v>189</v>
      </c>
      <c r="E2971" s="945">
        <v>0</v>
      </c>
      <c r="F2971" s="806" t="s">
        <v>144</v>
      </c>
      <c r="G2971" s="809" t="s">
        <v>266</v>
      </c>
      <c r="H2971" s="980"/>
      <c r="I2971" s="980">
        <v>300000</v>
      </c>
      <c r="J2971" s="980"/>
      <c r="K2971" s="980">
        <f t="shared" si="211"/>
        <v>300000</v>
      </c>
      <c r="L2971" s="815"/>
      <c r="M2971" s="815">
        <v>300000</v>
      </c>
      <c r="N2971" s="815"/>
      <c r="O2971" s="811"/>
    </row>
    <row r="2972" spans="1:15" x14ac:dyDescent="0.25">
      <c r="A2972" s="836" t="s">
        <v>1704</v>
      </c>
      <c r="B2972" s="806" t="s">
        <v>15</v>
      </c>
      <c r="C2972" s="1039" t="s">
        <v>436</v>
      </c>
      <c r="D2972" s="814" t="s">
        <v>189</v>
      </c>
      <c r="E2972" s="945">
        <v>0</v>
      </c>
      <c r="F2972" s="806" t="s">
        <v>144</v>
      </c>
      <c r="G2972" s="809" t="s">
        <v>266</v>
      </c>
      <c r="H2972" s="980"/>
      <c r="I2972" s="980">
        <v>180000</v>
      </c>
      <c r="J2972" s="980"/>
      <c r="K2972" s="980">
        <f t="shared" si="211"/>
        <v>180000</v>
      </c>
      <c r="L2972" s="815"/>
      <c r="M2972" s="815">
        <v>180000</v>
      </c>
      <c r="N2972" s="815"/>
      <c r="O2972" s="811"/>
    </row>
    <row r="2973" spans="1:15" x14ac:dyDescent="0.25">
      <c r="A2973" s="836" t="s">
        <v>1704</v>
      </c>
      <c r="B2973" s="806" t="s">
        <v>17</v>
      </c>
      <c r="C2973" s="1039" t="s">
        <v>18</v>
      </c>
      <c r="D2973" s="814" t="s">
        <v>189</v>
      </c>
      <c r="E2973" s="945">
        <v>0</v>
      </c>
      <c r="F2973" s="806" t="s">
        <v>144</v>
      </c>
      <c r="G2973" s="809" t="s">
        <v>266</v>
      </c>
      <c r="H2973" s="980"/>
      <c r="I2973" s="980">
        <v>150000</v>
      </c>
      <c r="J2973" s="980"/>
      <c r="K2973" s="980">
        <f t="shared" si="211"/>
        <v>150000</v>
      </c>
      <c r="L2973" s="815"/>
      <c r="M2973" s="815">
        <v>150000</v>
      </c>
      <c r="N2973" s="815"/>
      <c r="O2973" s="811"/>
    </row>
    <row r="2974" spans="1:15" x14ac:dyDescent="0.25">
      <c r="A2974" s="836" t="s">
        <v>1704</v>
      </c>
      <c r="B2974" s="806" t="s">
        <v>19</v>
      </c>
      <c r="C2974" s="1039" t="s">
        <v>20</v>
      </c>
      <c r="D2974" s="814" t="s">
        <v>189</v>
      </c>
      <c r="E2974" s="945">
        <v>0</v>
      </c>
      <c r="F2974" s="806" t="s">
        <v>144</v>
      </c>
      <c r="G2974" s="809" t="s">
        <v>266</v>
      </c>
      <c r="H2974" s="980"/>
      <c r="I2974" s="980">
        <v>20000</v>
      </c>
      <c r="J2974" s="980"/>
      <c r="K2974" s="980">
        <f t="shared" si="211"/>
        <v>20000</v>
      </c>
      <c r="L2974" s="815"/>
      <c r="M2974" s="815">
        <v>20000</v>
      </c>
      <c r="N2974" s="815"/>
      <c r="O2974" s="811"/>
    </row>
    <row r="2975" spans="1:15" x14ac:dyDescent="0.25">
      <c r="A2975" s="836" t="s">
        <v>1704</v>
      </c>
      <c r="B2975" s="806" t="s">
        <v>37</v>
      </c>
      <c r="C2975" s="1039" t="s">
        <v>38</v>
      </c>
      <c r="D2975" s="814" t="s">
        <v>189</v>
      </c>
      <c r="E2975" s="945">
        <v>0</v>
      </c>
      <c r="F2975" s="806" t="s">
        <v>144</v>
      </c>
      <c r="G2975" s="809" t="s">
        <v>266</v>
      </c>
      <c r="H2975" s="980"/>
      <c r="I2975" s="980">
        <v>300000</v>
      </c>
      <c r="J2975" s="980"/>
      <c r="K2975" s="980">
        <f t="shared" si="211"/>
        <v>200000</v>
      </c>
      <c r="L2975" s="815"/>
      <c r="M2975" s="815">
        <v>200000</v>
      </c>
      <c r="N2975" s="815"/>
      <c r="O2975" s="811"/>
    </row>
    <row r="2976" spans="1:15" x14ac:dyDescent="0.25">
      <c r="A2976" s="836" t="s">
        <v>1704</v>
      </c>
      <c r="B2976" s="838"/>
      <c r="C2976" s="968" t="s">
        <v>312</v>
      </c>
      <c r="D2976" s="839"/>
      <c r="E2976" s="840"/>
      <c r="F2976" s="838"/>
      <c r="G2976" s="895"/>
      <c r="H2976" s="969">
        <v>875000</v>
      </c>
      <c r="I2976" s="969">
        <f>SUM(I2963:I2975)</f>
        <v>40550000</v>
      </c>
      <c r="J2976" s="969">
        <v>875000</v>
      </c>
      <c r="K2976" s="969">
        <f>SUM(K2963:K2975)</f>
        <v>22650000</v>
      </c>
      <c r="L2976" s="821"/>
      <c r="M2976" s="821">
        <f>SUM(M2963:M2975)</f>
        <v>22650000</v>
      </c>
      <c r="N2976" s="821"/>
      <c r="O2976" s="822"/>
    </row>
    <row r="2977" spans="1:15" x14ac:dyDescent="0.25">
      <c r="B2977" s="823"/>
      <c r="C2977" s="970"/>
      <c r="D2977" s="824"/>
      <c r="E2977" s="825"/>
      <c r="F2977" s="823"/>
      <c r="G2977" s="896"/>
      <c r="H2977" s="901"/>
      <c r="I2977" s="901"/>
      <c r="J2977" s="901"/>
      <c r="K2977" s="901"/>
      <c r="L2977" s="826"/>
      <c r="M2977" s="826"/>
      <c r="N2977" s="826"/>
      <c r="O2977" s="827"/>
    </row>
    <row r="2978" spans="1:15" x14ac:dyDescent="0.25">
      <c r="B2978" s="823"/>
      <c r="C2978" s="970"/>
      <c r="D2978" s="824"/>
      <c r="E2978" s="825"/>
      <c r="F2978" s="823"/>
      <c r="G2978" s="896"/>
      <c r="H2978" s="901"/>
      <c r="I2978" s="901"/>
      <c r="J2978" s="901"/>
      <c r="K2978" s="901"/>
      <c r="L2978" s="826"/>
      <c r="M2978" s="826"/>
      <c r="N2978" s="826"/>
      <c r="O2978" s="827"/>
    </row>
    <row r="2979" spans="1:15" x14ac:dyDescent="0.25">
      <c r="B2979" s="1127" t="s">
        <v>1397</v>
      </c>
      <c r="C2979" s="1127"/>
      <c r="D2979" s="1127"/>
      <c r="E2979" s="1127"/>
      <c r="F2979" s="1127"/>
      <c r="G2979" s="1127"/>
      <c r="H2979" s="1127"/>
      <c r="I2979" s="1127"/>
      <c r="J2979" s="1127"/>
      <c r="K2979" s="1127"/>
      <c r="L2979" s="1127"/>
      <c r="M2979" s="1127"/>
      <c r="N2979" s="1127"/>
      <c r="O2979" s="1127"/>
    </row>
    <row r="2980" spans="1:15" x14ac:dyDescent="0.25">
      <c r="B2980" s="854" t="s">
        <v>1696</v>
      </c>
      <c r="C2980" s="1041"/>
      <c r="D2980" s="855"/>
      <c r="E2980" s="855"/>
      <c r="F2980" s="855"/>
      <c r="G2980" s="855"/>
      <c r="H2980" s="856"/>
      <c r="I2980" s="856"/>
      <c r="J2980" s="856"/>
      <c r="K2980" s="856"/>
      <c r="L2980" s="856"/>
      <c r="M2980" s="856"/>
      <c r="N2980" s="856"/>
      <c r="O2980" s="857"/>
    </row>
    <row r="2981" spans="1:15" s="800" customFormat="1" ht="45" x14ac:dyDescent="0.25">
      <c r="B2981" s="1122" t="s">
        <v>971</v>
      </c>
      <c r="C2981" s="1085" t="s">
        <v>939</v>
      </c>
      <c r="D2981" s="1085" t="s">
        <v>1025</v>
      </c>
      <c r="E2981" s="1124" t="s">
        <v>1026</v>
      </c>
      <c r="F2981" s="1085" t="s">
        <v>1027</v>
      </c>
      <c r="G2981" s="1120" t="s">
        <v>1028</v>
      </c>
      <c r="H2981" s="801" t="s">
        <v>1868</v>
      </c>
      <c r="I2981" s="802" t="s">
        <v>1839</v>
      </c>
      <c r="J2981" s="801" t="s">
        <v>1868</v>
      </c>
      <c r="K2981" s="1128" t="s">
        <v>1957</v>
      </c>
      <c r="L2981" s="1128" t="s">
        <v>1956</v>
      </c>
      <c r="M2981" s="802" t="s">
        <v>1905</v>
      </c>
      <c r="N2981" s="1128" t="s">
        <v>1825</v>
      </c>
      <c r="O2981" s="835" t="s">
        <v>1856</v>
      </c>
    </row>
    <row r="2982" spans="1:15" s="800" customFormat="1" x14ac:dyDescent="0.25">
      <c r="B2982" s="1123"/>
      <c r="C2982" s="1086"/>
      <c r="D2982" s="1086"/>
      <c r="E2982" s="1125"/>
      <c r="F2982" s="1086"/>
      <c r="G2982" s="1121"/>
      <c r="H2982" s="803" t="s">
        <v>940</v>
      </c>
      <c r="I2982" s="803" t="s">
        <v>940</v>
      </c>
      <c r="J2982" s="803" t="s">
        <v>940</v>
      </c>
      <c r="K2982" s="1129"/>
      <c r="L2982" s="1129"/>
      <c r="M2982" s="803" t="s">
        <v>940</v>
      </c>
      <c r="N2982" s="1129"/>
      <c r="O2982" s="804"/>
    </row>
    <row r="2983" spans="1:15" s="887" customFormat="1" x14ac:dyDescent="0.25">
      <c r="A2983" s="836" t="s">
        <v>1704</v>
      </c>
      <c r="B2983" s="865" t="s">
        <v>325</v>
      </c>
      <c r="C2983" s="967" t="s">
        <v>507</v>
      </c>
      <c r="D2983" s="863" t="s">
        <v>189</v>
      </c>
      <c r="E2983" s="1025" t="s">
        <v>362</v>
      </c>
      <c r="F2983" s="866" t="s">
        <v>144</v>
      </c>
      <c r="G2983" s="866" t="s">
        <v>235</v>
      </c>
      <c r="H2983" s="900"/>
      <c r="I2983" s="900">
        <v>60000000</v>
      </c>
      <c r="J2983" s="900"/>
      <c r="K2983" s="980">
        <f t="shared" ref="K2983:K2990" si="212">M2983-L2983</f>
        <v>30000000</v>
      </c>
      <c r="L2983" s="867"/>
      <c r="M2983" s="867">
        <v>30000000</v>
      </c>
      <c r="N2983" s="867"/>
      <c r="O2983" s="868"/>
    </row>
    <row r="2984" spans="1:15" s="887" customFormat="1" x14ac:dyDescent="0.25">
      <c r="A2984" s="836" t="s">
        <v>1704</v>
      </c>
      <c r="B2984" s="865" t="s">
        <v>326</v>
      </c>
      <c r="C2984" s="967" t="s">
        <v>327</v>
      </c>
      <c r="D2984" s="863" t="s">
        <v>189</v>
      </c>
      <c r="E2984" s="1025" t="s">
        <v>362</v>
      </c>
      <c r="F2984" s="866" t="s">
        <v>144</v>
      </c>
      <c r="G2984" s="866" t="s">
        <v>235</v>
      </c>
      <c r="H2984" s="900"/>
      <c r="I2984" s="900">
        <v>20000000</v>
      </c>
      <c r="J2984" s="900"/>
      <c r="K2984" s="980">
        <f t="shared" si="212"/>
        <v>0</v>
      </c>
      <c r="L2984" s="867"/>
      <c r="M2984" s="867">
        <v>0</v>
      </c>
      <c r="N2984" s="867"/>
      <c r="O2984" s="868"/>
    </row>
    <row r="2985" spans="1:15" s="887" customFormat="1" x14ac:dyDescent="0.25">
      <c r="A2985" s="836" t="s">
        <v>1704</v>
      </c>
      <c r="B2985" s="865" t="s">
        <v>470</v>
      </c>
      <c r="C2985" s="967" t="s">
        <v>1066</v>
      </c>
      <c r="D2985" s="863" t="s">
        <v>189</v>
      </c>
      <c r="E2985" s="1025" t="s">
        <v>362</v>
      </c>
      <c r="F2985" s="866" t="s">
        <v>144</v>
      </c>
      <c r="G2985" s="866" t="s">
        <v>235</v>
      </c>
      <c r="H2985" s="900"/>
      <c r="I2985" s="900">
        <v>10000000</v>
      </c>
      <c r="J2985" s="900"/>
      <c r="K2985" s="980">
        <f t="shared" si="212"/>
        <v>5000000</v>
      </c>
      <c r="L2985" s="867"/>
      <c r="M2985" s="867">
        <v>5000000</v>
      </c>
      <c r="N2985" s="867"/>
      <c r="O2985" s="868"/>
    </row>
    <row r="2986" spans="1:15" s="887" customFormat="1" x14ac:dyDescent="0.25">
      <c r="A2986" s="836" t="s">
        <v>1704</v>
      </c>
      <c r="B2986" s="863" t="s">
        <v>206</v>
      </c>
      <c r="C2986" s="967" t="s">
        <v>1863</v>
      </c>
      <c r="D2986" s="863" t="s">
        <v>189</v>
      </c>
      <c r="E2986" s="1025" t="s">
        <v>362</v>
      </c>
      <c r="F2986" s="866" t="s">
        <v>144</v>
      </c>
      <c r="G2986" s="866" t="s">
        <v>235</v>
      </c>
      <c r="H2986" s="900"/>
      <c r="I2986" s="900">
        <v>10000000</v>
      </c>
      <c r="J2986" s="900"/>
      <c r="K2986" s="980">
        <f t="shared" si="212"/>
        <v>0</v>
      </c>
      <c r="L2986" s="867"/>
      <c r="M2986" s="867">
        <v>0</v>
      </c>
      <c r="N2986" s="867"/>
      <c r="O2986" s="868"/>
    </row>
    <row r="2987" spans="1:15" s="887" customFormat="1" x14ac:dyDescent="0.25">
      <c r="A2987" s="836" t="s">
        <v>1704</v>
      </c>
      <c r="B2987" s="863" t="s">
        <v>207</v>
      </c>
      <c r="C2987" s="967" t="s">
        <v>220</v>
      </c>
      <c r="D2987" s="863" t="s">
        <v>189</v>
      </c>
      <c r="E2987" s="1025" t="s">
        <v>362</v>
      </c>
      <c r="F2987" s="866" t="s">
        <v>144</v>
      </c>
      <c r="G2987" s="866" t="s">
        <v>235</v>
      </c>
      <c r="H2987" s="900"/>
      <c r="I2987" s="900">
        <v>13000000</v>
      </c>
      <c r="J2987" s="900"/>
      <c r="K2987" s="980">
        <f t="shared" si="212"/>
        <v>0</v>
      </c>
      <c r="L2987" s="867"/>
      <c r="M2987" s="867">
        <v>0</v>
      </c>
      <c r="N2987" s="867"/>
      <c r="O2987" s="868"/>
    </row>
    <row r="2988" spans="1:15" s="887" customFormat="1" x14ac:dyDescent="0.25">
      <c r="A2988" s="836" t="s">
        <v>1704</v>
      </c>
      <c r="B2988" s="863" t="s">
        <v>208</v>
      </c>
      <c r="C2988" s="967" t="s">
        <v>751</v>
      </c>
      <c r="D2988" s="863" t="s">
        <v>189</v>
      </c>
      <c r="E2988" s="1025" t="s">
        <v>362</v>
      </c>
      <c r="F2988" s="866" t="s">
        <v>144</v>
      </c>
      <c r="G2988" s="866" t="s">
        <v>235</v>
      </c>
      <c r="H2988" s="900"/>
      <c r="I2988" s="900">
        <v>12000000</v>
      </c>
      <c r="J2988" s="900"/>
      <c r="K2988" s="980">
        <f t="shared" si="212"/>
        <v>0</v>
      </c>
      <c r="L2988" s="867"/>
      <c r="M2988" s="867">
        <v>0</v>
      </c>
      <c r="N2988" s="867"/>
      <c r="O2988" s="868"/>
    </row>
    <row r="2989" spans="1:15" s="887" customFormat="1" x14ac:dyDescent="0.25">
      <c r="A2989" s="836" t="s">
        <v>1704</v>
      </c>
      <c r="B2989" s="865" t="s">
        <v>467</v>
      </c>
      <c r="C2989" s="967" t="s">
        <v>163</v>
      </c>
      <c r="D2989" s="863" t="s">
        <v>189</v>
      </c>
      <c r="E2989" s="1025" t="s">
        <v>364</v>
      </c>
      <c r="F2989" s="866" t="s">
        <v>144</v>
      </c>
      <c r="G2989" s="866" t="s">
        <v>235</v>
      </c>
      <c r="H2989" s="900"/>
      <c r="I2989" s="900">
        <v>20000000</v>
      </c>
      <c r="J2989" s="900"/>
      <c r="K2989" s="980">
        <f t="shared" si="212"/>
        <v>15000000</v>
      </c>
      <c r="L2989" s="867"/>
      <c r="M2989" s="867">
        <v>15000000</v>
      </c>
      <c r="N2989" s="867"/>
      <c r="O2989" s="868"/>
    </row>
    <row r="2990" spans="1:15" s="887" customFormat="1" x14ac:dyDescent="0.25">
      <c r="A2990" s="836" t="s">
        <v>1704</v>
      </c>
      <c r="B2990" s="865" t="s">
        <v>484</v>
      </c>
      <c r="C2990" s="967" t="s">
        <v>726</v>
      </c>
      <c r="D2990" s="863" t="s">
        <v>189</v>
      </c>
      <c r="E2990" s="1025" t="s">
        <v>363</v>
      </c>
      <c r="F2990" s="866" t="s">
        <v>144</v>
      </c>
      <c r="G2990" s="866" t="s">
        <v>235</v>
      </c>
      <c r="H2990" s="900"/>
      <c r="I2990" s="900">
        <v>5000000</v>
      </c>
      <c r="J2990" s="900"/>
      <c r="K2990" s="980">
        <f t="shared" si="212"/>
        <v>0</v>
      </c>
      <c r="L2990" s="867"/>
      <c r="M2990" s="867">
        <v>0</v>
      </c>
      <c r="N2990" s="867"/>
      <c r="O2990" s="868"/>
    </row>
    <row r="2991" spans="1:15" s="887" customFormat="1" x14ac:dyDescent="0.25">
      <c r="A2991" s="836" t="s">
        <v>1704</v>
      </c>
      <c r="B2991" s="869"/>
      <c r="C2991" s="1042" t="s">
        <v>26</v>
      </c>
      <c r="D2991" s="869"/>
      <c r="E2991" s="870"/>
      <c r="F2991" s="871"/>
      <c r="G2991" s="871"/>
      <c r="H2991" s="965">
        <f>SUM(H2983:H2990)</f>
        <v>0</v>
      </c>
      <c r="I2991" s="965">
        <f>SUM(I2983:I2990)</f>
        <v>150000000</v>
      </c>
      <c r="J2991" s="965">
        <f>SUM(J2983:J2990)</f>
        <v>0</v>
      </c>
      <c r="K2991" s="965">
        <f>SUM(K2983:K2990)</f>
        <v>50000000</v>
      </c>
      <c r="L2991" s="872"/>
      <c r="M2991" s="872">
        <f>SUM(M2983:M2990)</f>
        <v>50000000</v>
      </c>
      <c r="N2991" s="872"/>
      <c r="O2991" s="884"/>
    </row>
    <row r="2992" spans="1:15" s="887" customFormat="1" x14ac:dyDescent="0.25">
      <c r="A2992" s="836"/>
      <c r="B2992" s="875"/>
      <c r="C2992" s="1043"/>
      <c r="D2992" s="875"/>
      <c r="E2992" s="877"/>
      <c r="F2992" s="878"/>
      <c r="G2992" s="878"/>
      <c r="H2992" s="894"/>
      <c r="I2992" s="894"/>
      <c r="J2992" s="894"/>
      <c r="K2992" s="894"/>
      <c r="L2992" s="879"/>
      <c r="M2992" s="879"/>
      <c r="N2992" s="879"/>
      <c r="O2992" s="880"/>
    </row>
    <row r="2993" spans="1:15" s="887" customFormat="1" x14ac:dyDescent="0.25">
      <c r="A2993" s="836"/>
      <c r="B2993" s="875"/>
      <c r="C2993" s="1043"/>
      <c r="D2993" s="875"/>
      <c r="E2993" s="877"/>
      <c r="F2993" s="878"/>
      <c r="G2993" s="878"/>
      <c r="H2993" s="894"/>
      <c r="I2993" s="894"/>
      <c r="J2993" s="894"/>
      <c r="K2993" s="894"/>
      <c r="L2993" s="879"/>
      <c r="M2993" s="879"/>
      <c r="N2993" s="879"/>
      <c r="O2993" s="880"/>
    </row>
    <row r="2994" spans="1:15" x14ac:dyDescent="0.25">
      <c r="B2994" s="1127" t="s">
        <v>1396</v>
      </c>
      <c r="C2994" s="1127"/>
      <c r="D2994" s="1127"/>
      <c r="E2994" s="1127"/>
      <c r="F2994" s="1127"/>
      <c r="G2994" s="1127"/>
      <c r="H2994" s="1127"/>
      <c r="I2994" s="1127"/>
      <c r="J2994" s="1127"/>
      <c r="K2994" s="1127"/>
      <c r="L2994" s="1127"/>
      <c r="M2994" s="1127"/>
      <c r="N2994" s="1127"/>
      <c r="O2994" s="1127"/>
    </row>
    <row r="2995" spans="1:15" x14ac:dyDescent="0.25">
      <c r="B2995" s="854" t="s">
        <v>1697</v>
      </c>
      <c r="C2995" s="1041"/>
      <c r="D2995" s="855"/>
      <c r="E2995" s="855"/>
      <c r="F2995" s="855"/>
      <c r="G2995" s="855"/>
      <c r="H2995" s="856"/>
      <c r="I2995" s="856"/>
      <c r="J2995" s="856"/>
      <c r="K2995" s="856"/>
      <c r="L2995" s="856"/>
      <c r="M2995" s="856"/>
      <c r="N2995" s="856"/>
      <c r="O2995" s="857"/>
    </row>
    <row r="2996" spans="1:15" s="800" customFormat="1" ht="45" x14ac:dyDescent="0.25">
      <c r="B2996" s="1122" t="s">
        <v>971</v>
      </c>
      <c r="C2996" s="1085" t="s">
        <v>939</v>
      </c>
      <c r="D2996" s="1085" t="s">
        <v>1025</v>
      </c>
      <c r="E2996" s="1124" t="s">
        <v>1026</v>
      </c>
      <c r="F2996" s="1085" t="s">
        <v>1027</v>
      </c>
      <c r="G2996" s="1120" t="s">
        <v>1028</v>
      </c>
      <c r="H2996" s="801" t="s">
        <v>1868</v>
      </c>
      <c r="I2996" s="802" t="s">
        <v>1839</v>
      </c>
      <c r="J2996" s="801" t="s">
        <v>1868</v>
      </c>
      <c r="K2996" s="1128" t="s">
        <v>1957</v>
      </c>
      <c r="L2996" s="1128" t="s">
        <v>1956</v>
      </c>
      <c r="M2996" s="802" t="s">
        <v>1905</v>
      </c>
      <c r="N2996" s="1128" t="s">
        <v>1825</v>
      </c>
      <c r="O2996" s="835" t="s">
        <v>1856</v>
      </c>
    </row>
    <row r="2997" spans="1:15" s="800" customFormat="1" x14ac:dyDescent="0.25">
      <c r="B2997" s="1123"/>
      <c r="C2997" s="1086"/>
      <c r="D2997" s="1086"/>
      <c r="E2997" s="1125"/>
      <c r="F2997" s="1086"/>
      <c r="G2997" s="1121"/>
      <c r="H2997" s="803"/>
      <c r="I2997" s="803" t="s">
        <v>940</v>
      </c>
      <c r="J2997" s="803"/>
      <c r="K2997" s="1129"/>
      <c r="L2997" s="1129"/>
      <c r="M2997" s="803" t="s">
        <v>940</v>
      </c>
      <c r="N2997" s="1129"/>
      <c r="O2997" s="804"/>
    </row>
    <row r="2998" spans="1:15" x14ac:dyDescent="0.25">
      <c r="A2998" s="836" t="s">
        <v>1705</v>
      </c>
      <c r="B2998" s="806" t="s">
        <v>24</v>
      </c>
      <c r="C2998" s="966" t="s">
        <v>290</v>
      </c>
      <c r="D2998" s="807" t="s">
        <v>1</v>
      </c>
      <c r="E2998" s="945">
        <v>0</v>
      </c>
      <c r="F2998" s="806" t="s">
        <v>191</v>
      </c>
      <c r="G2998" s="809" t="s">
        <v>266</v>
      </c>
      <c r="H2998" s="981">
        <v>279716401</v>
      </c>
      <c r="I2998" s="981">
        <v>806638069.99999988</v>
      </c>
      <c r="J2998" s="981">
        <v>279716401</v>
      </c>
      <c r="K2998" s="981">
        <f t="shared" ref="K2998:K3013" si="213">M2998-L2998</f>
        <v>756638070</v>
      </c>
      <c r="L2998" s="810"/>
      <c r="M2998" s="810">
        <f>806638070-50000000</f>
        <v>756638070</v>
      </c>
      <c r="N2998" s="810"/>
      <c r="O2998" s="885"/>
    </row>
    <row r="2999" spans="1:15" x14ac:dyDescent="0.25">
      <c r="A2999" s="836" t="s">
        <v>1705</v>
      </c>
      <c r="B2999" s="809" t="s">
        <v>25</v>
      </c>
      <c r="C2999" s="1039" t="s">
        <v>59</v>
      </c>
      <c r="D2999" s="814" t="s">
        <v>189</v>
      </c>
      <c r="E2999" s="945">
        <v>0</v>
      </c>
      <c r="F2999" s="806" t="s">
        <v>191</v>
      </c>
      <c r="G2999" s="809" t="s">
        <v>266</v>
      </c>
      <c r="H2999" s="980"/>
      <c r="I2999" s="980">
        <v>500000</v>
      </c>
      <c r="J2999" s="980"/>
      <c r="K2999" s="980">
        <f t="shared" si="213"/>
        <v>500000</v>
      </c>
      <c r="L2999" s="815"/>
      <c r="M2999" s="815">
        <v>500000</v>
      </c>
      <c r="N2999" s="815"/>
      <c r="O2999" s="811"/>
    </row>
    <row r="3000" spans="1:15" x14ac:dyDescent="0.25">
      <c r="A3000" s="836" t="s">
        <v>1705</v>
      </c>
      <c r="B3000" s="806" t="s">
        <v>3</v>
      </c>
      <c r="C3000" s="1039" t="s">
        <v>4</v>
      </c>
      <c r="D3000" s="814" t="s">
        <v>189</v>
      </c>
      <c r="E3000" s="945">
        <v>0</v>
      </c>
      <c r="F3000" s="806" t="s">
        <v>191</v>
      </c>
      <c r="G3000" s="809" t="s">
        <v>266</v>
      </c>
      <c r="H3000" s="980"/>
      <c r="I3000" s="980">
        <v>50000</v>
      </c>
      <c r="J3000" s="980"/>
      <c r="K3000" s="980">
        <f t="shared" si="213"/>
        <v>50000</v>
      </c>
      <c r="L3000" s="815"/>
      <c r="M3000" s="815">
        <v>50000</v>
      </c>
      <c r="N3000" s="815"/>
      <c r="O3000" s="811"/>
    </row>
    <row r="3001" spans="1:15" x14ac:dyDescent="0.25">
      <c r="A3001" s="836" t="s">
        <v>1705</v>
      </c>
      <c r="B3001" s="806" t="s">
        <v>136</v>
      </c>
      <c r="C3001" s="1039" t="s">
        <v>137</v>
      </c>
      <c r="D3001" s="814" t="s">
        <v>189</v>
      </c>
      <c r="E3001" s="945">
        <v>0</v>
      </c>
      <c r="F3001" s="806" t="s">
        <v>191</v>
      </c>
      <c r="G3001" s="809" t="s">
        <v>266</v>
      </c>
      <c r="H3001" s="980"/>
      <c r="I3001" s="980">
        <v>350000</v>
      </c>
      <c r="J3001" s="980"/>
      <c r="K3001" s="980">
        <f t="shared" si="213"/>
        <v>350000</v>
      </c>
      <c r="L3001" s="815"/>
      <c r="M3001" s="815">
        <v>350000</v>
      </c>
      <c r="N3001" s="815"/>
      <c r="O3001" s="811"/>
    </row>
    <row r="3002" spans="1:15" x14ac:dyDescent="0.25">
      <c r="A3002" s="836" t="s">
        <v>1705</v>
      </c>
      <c r="B3002" s="806" t="s">
        <v>5</v>
      </c>
      <c r="C3002" s="1039" t="s">
        <v>6</v>
      </c>
      <c r="D3002" s="814" t="s">
        <v>189</v>
      </c>
      <c r="E3002" s="945">
        <v>0</v>
      </c>
      <c r="F3002" s="806" t="s">
        <v>191</v>
      </c>
      <c r="G3002" s="809" t="s">
        <v>266</v>
      </c>
      <c r="H3002" s="980"/>
      <c r="I3002" s="980">
        <v>250000</v>
      </c>
      <c r="J3002" s="980"/>
      <c r="K3002" s="980">
        <f t="shared" si="213"/>
        <v>250000</v>
      </c>
      <c r="L3002" s="815"/>
      <c r="M3002" s="815">
        <v>250000</v>
      </c>
      <c r="N3002" s="815"/>
      <c r="O3002" s="811"/>
    </row>
    <row r="3003" spans="1:15" x14ac:dyDescent="0.25">
      <c r="A3003" s="836" t="s">
        <v>1705</v>
      </c>
      <c r="B3003" s="806" t="s">
        <v>71</v>
      </c>
      <c r="C3003" s="1039" t="s">
        <v>72</v>
      </c>
      <c r="D3003" s="814" t="s">
        <v>189</v>
      </c>
      <c r="E3003" s="945">
        <v>0</v>
      </c>
      <c r="F3003" s="806" t="s">
        <v>191</v>
      </c>
      <c r="G3003" s="809" t="s">
        <v>266</v>
      </c>
      <c r="H3003" s="980"/>
      <c r="I3003" s="980">
        <v>1450000</v>
      </c>
      <c r="J3003" s="980"/>
      <c r="K3003" s="980">
        <f t="shared" si="213"/>
        <v>1450000</v>
      </c>
      <c r="L3003" s="815"/>
      <c r="M3003" s="815">
        <v>1450000</v>
      </c>
      <c r="N3003" s="815"/>
      <c r="O3003" s="811"/>
    </row>
    <row r="3004" spans="1:15" x14ac:dyDescent="0.25">
      <c r="A3004" s="836" t="s">
        <v>1705</v>
      </c>
      <c r="B3004" s="806" t="s">
        <v>32</v>
      </c>
      <c r="C3004" s="1039" t="s">
        <v>33</v>
      </c>
      <c r="D3004" s="814" t="s">
        <v>189</v>
      </c>
      <c r="E3004" s="945">
        <v>0</v>
      </c>
      <c r="F3004" s="806" t="s">
        <v>191</v>
      </c>
      <c r="G3004" s="809" t="s">
        <v>266</v>
      </c>
      <c r="H3004" s="980"/>
      <c r="I3004" s="980">
        <v>350000</v>
      </c>
      <c r="J3004" s="980"/>
      <c r="K3004" s="980">
        <f t="shared" si="213"/>
        <v>350000</v>
      </c>
      <c r="L3004" s="815"/>
      <c r="M3004" s="815">
        <v>350000</v>
      </c>
      <c r="N3004" s="815"/>
      <c r="O3004" s="811"/>
    </row>
    <row r="3005" spans="1:15" x14ac:dyDescent="0.25">
      <c r="A3005" s="836" t="s">
        <v>1705</v>
      </c>
      <c r="B3005" s="806" t="s">
        <v>34</v>
      </c>
      <c r="C3005" s="1039" t="s">
        <v>761</v>
      </c>
      <c r="D3005" s="814" t="s">
        <v>189</v>
      </c>
      <c r="E3005" s="945">
        <v>0</v>
      </c>
      <c r="F3005" s="806" t="s">
        <v>191</v>
      </c>
      <c r="G3005" s="809" t="s">
        <v>266</v>
      </c>
      <c r="H3005" s="980"/>
      <c r="I3005" s="980">
        <v>3000000</v>
      </c>
      <c r="J3005" s="980"/>
      <c r="K3005" s="980">
        <f t="shared" si="213"/>
        <v>3000000</v>
      </c>
      <c r="L3005" s="815"/>
      <c r="M3005" s="815">
        <v>3000000</v>
      </c>
      <c r="N3005" s="815"/>
      <c r="O3005" s="811"/>
    </row>
    <row r="3006" spans="1:15" x14ac:dyDescent="0.25">
      <c r="A3006" s="836" t="s">
        <v>1705</v>
      </c>
      <c r="B3006" s="806" t="s">
        <v>9</v>
      </c>
      <c r="C3006" s="1039" t="s">
        <v>10</v>
      </c>
      <c r="D3006" s="814" t="s">
        <v>189</v>
      </c>
      <c r="E3006" s="945">
        <v>0</v>
      </c>
      <c r="F3006" s="806" t="s">
        <v>191</v>
      </c>
      <c r="G3006" s="809" t="s">
        <v>266</v>
      </c>
      <c r="H3006" s="980"/>
      <c r="I3006" s="980">
        <v>500000</v>
      </c>
      <c r="J3006" s="980"/>
      <c r="K3006" s="980">
        <f t="shared" si="213"/>
        <v>500000</v>
      </c>
      <c r="L3006" s="815"/>
      <c r="M3006" s="815">
        <v>500000</v>
      </c>
      <c r="N3006" s="815"/>
      <c r="O3006" s="811"/>
    </row>
    <row r="3007" spans="1:15" x14ac:dyDescent="0.25">
      <c r="A3007" s="836" t="s">
        <v>1705</v>
      </c>
      <c r="B3007" s="806" t="s">
        <v>13</v>
      </c>
      <c r="C3007" s="1039" t="s">
        <v>14</v>
      </c>
      <c r="D3007" s="814" t="s">
        <v>189</v>
      </c>
      <c r="E3007" s="945">
        <v>0</v>
      </c>
      <c r="F3007" s="806" t="s">
        <v>191</v>
      </c>
      <c r="G3007" s="809" t="s">
        <v>266</v>
      </c>
      <c r="H3007" s="980"/>
      <c r="I3007" s="980">
        <v>14450000</v>
      </c>
      <c r="J3007" s="980"/>
      <c r="K3007" s="980">
        <f t="shared" si="213"/>
        <v>10450000</v>
      </c>
      <c r="L3007" s="815"/>
      <c r="M3007" s="815">
        <v>10450000</v>
      </c>
      <c r="N3007" s="815"/>
      <c r="O3007" s="811"/>
    </row>
    <row r="3008" spans="1:15" x14ac:dyDescent="0.25">
      <c r="A3008" s="836" t="s">
        <v>1705</v>
      </c>
      <c r="B3008" s="806" t="s">
        <v>67</v>
      </c>
      <c r="C3008" s="1039" t="s">
        <v>92</v>
      </c>
      <c r="D3008" s="814" t="s">
        <v>189</v>
      </c>
      <c r="E3008" s="945">
        <v>0</v>
      </c>
      <c r="F3008" s="806" t="s">
        <v>191</v>
      </c>
      <c r="G3008" s="809" t="s">
        <v>266</v>
      </c>
      <c r="H3008" s="980"/>
      <c r="I3008" s="980">
        <v>4000000</v>
      </c>
      <c r="J3008" s="980"/>
      <c r="K3008" s="980">
        <f t="shared" si="213"/>
        <v>4000000</v>
      </c>
      <c r="L3008" s="815"/>
      <c r="M3008" s="815">
        <v>4000000</v>
      </c>
      <c r="N3008" s="815"/>
      <c r="O3008" s="811"/>
    </row>
    <row r="3009" spans="1:15" x14ac:dyDescent="0.25">
      <c r="A3009" s="836" t="s">
        <v>1705</v>
      </c>
      <c r="B3009" s="806" t="s">
        <v>123</v>
      </c>
      <c r="C3009" s="1039" t="s">
        <v>124</v>
      </c>
      <c r="D3009" s="814" t="s">
        <v>189</v>
      </c>
      <c r="E3009" s="945">
        <v>0</v>
      </c>
      <c r="F3009" s="806" t="s">
        <v>191</v>
      </c>
      <c r="G3009" s="809" t="s">
        <v>266</v>
      </c>
      <c r="H3009" s="980"/>
      <c r="I3009" s="980">
        <v>300000</v>
      </c>
      <c r="J3009" s="980"/>
      <c r="K3009" s="980">
        <f t="shared" si="213"/>
        <v>300000</v>
      </c>
      <c r="L3009" s="815"/>
      <c r="M3009" s="815">
        <v>300000</v>
      </c>
      <c r="N3009" s="815"/>
      <c r="O3009" s="811"/>
    </row>
    <row r="3010" spans="1:15" x14ac:dyDescent="0.25">
      <c r="A3010" s="836" t="s">
        <v>1705</v>
      </c>
      <c r="B3010" s="806" t="s">
        <v>35</v>
      </c>
      <c r="C3010" s="1039" t="s">
        <v>36</v>
      </c>
      <c r="D3010" s="814" t="s">
        <v>189</v>
      </c>
      <c r="E3010" s="945">
        <v>0</v>
      </c>
      <c r="F3010" s="806" t="s">
        <v>191</v>
      </c>
      <c r="G3010" s="809" t="s">
        <v>266</v>
      </c>
      <c r="H3010" s="980"/>
      <c r="I3010" s="980">
        <v>400000</v>
      </c>
      <c r="J3010" s="980"/>
      <c r="K3010" s="980">
        <f t="shared" si="213"/>
        <v>400000</v>
      </c>
      <c r="L3010" s="815"/>
      <c r="M3010" s="815">
        <v>400000</v>
      </c>
      <c r="N3010" s="815"/>
      <c r="O3010" s="811"/>
    </row>
    <row r="3011" spans="1:15" x14ac:dyDescent="0.25">
      <c r="A3011" s="836" t="s">
        <v>1705</v>
      </c>
      <c r="B3011" s="806" t="s">
        <v>15</v>
      </c>
      <c r="C3011" s="1039" t="s">
        <v>436</v>
      </c>
      <c r="D3011" s="814" t="s">
        <v>189</v>
      </c>
      <c r="E3011" s="945">
        <v>0</v>
      </c>
      <c r="F3011" s="806" t="s">
        <v>191</v>
      </c>
      <c r="G3011" s="809" t="s">
        <v>266</v>
      </c>
      <c r="H3011" s="980"/>
      <c r="I3011" s="980">
        <v>50000</v>
      </c>
      <c r="J3011" s="980"/>
      <c r="K3011" s="980">
        <f t="shared" si="213"/>
        <v>50000</v>
      </c>
      <c r="L3011" s="815"/>
      <c r="M3011" s="815">
        <v>50000</v>
      </c>
      <c r="N3011" s="815"/>
      <c r="O3011" s="811"/>
    </row>
    <row r="3012" spans="1:15" x14ac:dyDescent="0.25">
      <c r="A3012" s="836" t="s">
        <v>1705</v>
      </c>
      <c r="B3012" s="806" t="s">
        <v>19</v>
      </c>
      <c r="C3012" s="1039" t="s">
        <v>20</v>
      </c>
      <c r="D3012" s="814" t="s">
        <v>189</v>
      </c>
      <c r="E3012" s="945">
        <v>0</v>
      </c>
      <c r="F3012" s="806" t="s">
        <v>191</v>
      </c>
      <c r="G3012" s="809" t="s">
        <v>266</v>
      </c>
      <c r="H3012" s="980"/>
      <c r="I3012" s="980">
        <v>10000</v>
      </c>
      <c r="J3012" s="980"/>
      <c r="K3012" s="980">
        <f t="shared" si="213"/>
        <v>10000</v>
      </c>
      <c r="L3012" s="815"/>
      <c r="M3012" s="815">
        <v>10000</v>
      </c>
      <c r="N3012" s="815"/>
      <c r="O3012" s="811"/>
    </row>
    <row r="3013" spans="1:15" x14ac:dyDescent="0.25">
      <c r="A3013" s="836" t="s">
        <v>1705</v>
      </c>
      <c r="B3013" s="806" t="s">
        <v>37</v>
      </c>
      <c r="C3013" s="1039" t="s">
        <v>38</v>
      </c>
      <c r="D3013" s="814" t="s">
        <v>189</v>
      </c>
      <c r="E3013" s="945">
        <v>0</v>
      </c>
      <c r="F3013" s="806" t="s">
        <v>191</v>
      </c>
      <c r="G3013" s="809" t="s">
        <v>266</v>
      </c>
      <c r="H3013" s="980"/>
      <c r="I3013" s="980">
        <v>240000</v>
      </c>
      <c r="J3013" s="980"/>
      <c r="K3013" s="980">
        <f t="shared" si="213"/>
        <v>240000</v>
      </c>
      <c r="L3013" s="815"/>
      <c r="M3013" s="815">
        <v>240000</v>
      </c>
      <c r="N3013" s="815"/>
      <c r="O3013" s="811"/>
    </row>
    <row r="3014" spans="1:15" x14ac:dyDescent="0.25">
      <c r="A3014" s="836" t="s">
        <v>1705</v>
      </c>
      <c r="B3014" s="838"/>
      <c r="C3014" s="968" t="s">
        <v>312</v>
      </c>
      <c r="D3014" s="839"/>
      <c r="E3014" s="840"/>
      <c r="F3014" s="838"/>
      <c r="G3014" s="895"/>
      <c r="H3014" s="969">
        <v>875000</v>
      </c>
      <c r="I3014" s="969">
        <f>SUM(I2999:I3013)</f>
        <v>25900000</v>
      </c>
      <c r="J3014" s="969">
        <v>875000</v>
      </c>
      <c r="K3014" s="969">
        <f>SUM(K2999:K3013)</f>
        <v>21900000</v>
      </c>
      <c r="L3014" s="821"/>
      <c r="M3014" s="821">
        <f>SUM(M2999:M3013)</f>
        <v>21900000</v>
      </c>
      <c r="N3014" s="821"/>
      <c r="O3014" s="822"/>
    </row>
    <row r="3015" spans="1:15" x14ac:dyDescent="0.25">
      <c r="A3015" s="836"/>
      <c r="C3015" s="970"/>
      <c r="G3015" s="896"/>
      <c r="H3015" s="906"/>
      <c r="I3015" s="906"/>
      <c r="J3015" s="906"/>
      <c r="K3015" s="906"/>
      <c r="L3015" s="826"/>
      <c r="M3015" s="826"/>
      <c r="N3015" s="826"/>
      <c r="O3015" s="827"/>
    </row>
    <row r="3016" spans="1:15" x14ac:dyDescent="0.25">
      <c r="A3016" s="836"/>
      <c r="C3016" s="970"/>
      <c r="G3016" s="896"/>
      <c r="H3016" s="906"/>
      <c r="I3016" s="906"/>
      <c r="J3016" s="906"/>
      <c r="K3016" s="906"/>
      <c r="L3016" s="826"/>
      <c r="M3016" s="826"/>
      <c r="N3016" s="826"/>
      <c r="O3016" s="827"/>
    </row>
    <row r="3017" spans="1:15" x14ac:dyDescent="0.25">
      <c r="B3017" s="1127" t="s">
        <v>1397</v>
      </c>
      <c r="C3017" s="1127"/>
      <c r="D3017" s="1127"/>
      <c r="E3017" s="1127"/>
      <c r="F3017" s="1127"/>
      <c r="G3017" s="1127"/>
      <c r="H3017" s="1127"/>
      <c r="I3017" s="1127"/>
      <c r="J3017" s="1127"/>
      <c r="K3017" s="1127"/>
      <c r="L3017" s="1127"/>
      <c r="M3017" s="1127"/>
      <c r="N3017" s="1127"/>
      <c r="O3017" s="1127"/>
    </row>
    <row r="3018" spans="1:15" x14ac:dyDescent="0.25">
      <c r="B3018" s="854" t="s">
        <v>1697</v>
      </c>
      <c r="C3018" s="1041"/>
      <c r="D3018" s="855"/>
      <c r="E3018" s="855"/>
      <c r="F3018" s="855"/>
      <c r="G3018" s="855"/>
      <c r="H3018" s="856"/>
      <c r="I3018" s="856"/>
      <c r="J3018" s="856"/>
      <c r="K3018" s="856"/>
      <c r="L3018" s="856"/>
      <c r="M3018" s="856"/>
      <c r="N3018" s="856"/>
      <c r="O3018" s="857"/>
    </row>
    <row r="3019" spans="1:15" s="800" customFormat="1" ht="45" x14ac:dyDescent="0.25">
      <c r="B3019" s="1122" t="s">
        <v>971</v>
      </c>
      <c r="C3019" s="1085" t="s">
        <v>939</v>
      </c>
      <c r="D3019" s="1085" t="s">
        <v>1025</v>
      </c>
      <c r="E3019" s="1124" t="s">
        <v>1026</v>
      </c>
      <c r="F3019" s="1085" t="s">
        <v>1027</v>
      </c>
      <c r="G3019" s="1120" t="s">
        <v>1028</v>
      </c>
      <c r="H3019" s="801" t="s">
        <v>1868</v>
      </c>
      <c r="I3019" s="802" t="s">
        <v>1839</v>
      </c>
      <c r="J3019" s="801" t="s">
        <v>1868</v>
      </c>
      <c r="K3019" s="1128" t="s">
        <v>1957</v>
      </c>
      <c r="L3019" s="1128" t="s">
        <v>1956</v>
      </c>
      <c r="M3019" s="802" t="s">
        <v>1905</v>
      </c>
      <c r="N3019" s="1128" t="s">
        <v>1825</v>
      </c>
      <c r="O3019" s="835" t="s">
        <v>1856</v>
      </c>
    </row>
    <row r="3020" spans="1:15" s="800" customFormat="1" x14ac:dyDescent="0.25">
      <c r="B3020" s="1123"/>
      <c r="C3020" s="1086"/>
      <c r="D3020" s="1086"/>
      <c r="E3020" s="1125"/>
      <c r="F3020" s="1086"/>
      <c r="G3020" s="1121"/>
      <c r="H3020" s="803"/>
      <c r="I3020" s="803" t="s">
        <v>940</v>
      </c>
      <c r="J3020" s="803"/>
      <c r="K3020" s="1129"/>
      <c r="L3020" s="1129"/>
      <c r="M3020" s="803" t="s">
        <v>940</v>
      </c>
      <c r="N3020" s="1129"/>
      <c r="O3020" s="804"/>
    </row>
    <row r="3021" spans="1:15" s="887" customFormat="1" x14ac:dyDescent="0.25">
      <c r="A3021" s="836" t="s">
        <v>1705</v>
      </c>
      <c r="B3021" s="863" t="s">
        <v>253</v>
      </c>
      <c r="C3021" s="967" t="s">
        <v>238</v>
      </c>
      <c r="D3021" s="863" t="s">
        <v>189</v>
      </c>
      <c r="E3021" s="883">
        <v>0</v>
      </c>
      <c r="F3021" s="863">
        <v>23530400</v>
      </c>
      <c r="G3021" s="866" t="s">
        <v>235</v>
      </c>
      <c r="H3021" s="900"/>
      <c r="I3021" s="900">
        <v>4000000</v>
      </c>
      <c r="J3021" s="900"/>
      <c r="K3021" s="980">
        <f t="shared" ref="K3021:K3030" si="214">M3021-L3021</f>
        <v>0</v>
      </c>
      <c r="L3021" s="867"/>
      <c r="M3021" s="867">
        <v>0</v>
      </c>
      <c r="N3021" s="867"/>
      <c r="O3021" s="868"/>
    </row>
    <row r="3022" spans="1:15" s="887" customFormat="1" x14ac:dyDescent="0.25">
      <c r="A3022" s="836" t="s">
        <v>1705</v>
      </c>
      <c r="B3022" s="865" t="s">
        <v>332</v>
      </c>
      <c r="C3022" s="967" t="s">
        <v>333</v>
      </c>
      <c r="D3022" s="863" t="s">
        <v>189</v>
      </c>
      <c r="E3022" s="883">
        <v>0</v>
      </c>
      <c r="F3022" s="863">
        <v>23530400</v>
      </c>
      <c r="G3022" s="866" t="s">
        <v>235</v>
      </c>
      <c r="H3022" s="900"/>
      <c r="I3022" s="900">
        <v>40000000</v>
      </c>
      <c r="J3022" s="900"/>
      <c r="K3022" s="980">
        <f t="shared" si="214"/>
        <v>0</v>
      </c>
      <c r="L3022" s="867"/>
      <c r="M3022" s="867">
        <v>0</v>
      </c>
      <c r="N3022" s="867"/>
      <c r="O3022" s="868"/>
    </row>
    <row r="3023" spans="1:15" s="887" customFormat="1" x14ac:dyDescent="0.25">
      <c r="A3023" s="836" t="s">
        <v>1705</v>
      </c>
      <c r="B3023" s="865" t="s">
        <v>482</v>
      </c>
      <c r="C3023" s="967" t="s">
        <v>492</v>
      </c>
      <c r="D3023" s="863" t="s">
        <v>189</v>
      </c>
      <c r="E3023" s="883">
        <v>0</v>
      </c>
      <c r="F3023" s="863">
        <v>23530400</v>
      </c>
      <c r="G3023" s="866" t="s">
        <v>235</v>
      </c>
      <c r="H3023" s="900"/>
      <c r="I3023" s="900">
        <v>80000000</v>
      </c>
      <c r="J3023" s="900"/>
      <c r="K3023" s="980">
        <f t="shared" si="214"/>
        <v>50000000</v>
      </c>
      <c r="L3023" s="867"/>
      <c r="M3023" s="867">
        <v>50000000</v>
      </c>
      <c r="N3023" s="867"/>
      <c r="O3023" s="868"/>
    </row>
    <row r="3024" spans="1:15" s="887" customFormat="1" x14ac:dyDescent="0.25">
      <c r="A3024" s="836" t="s">
        <v>1705</v>
      </c>
      <c r="B3024" s="865" t="s">
        <v>240</v>
      </c>
      <c r="C3024" s="967" t="s">
        <v>763</v>
      </c>
      <c r="D3024" s="863" t="s">
        <v>189</v>
      </c>
      <c r="E3024" s="883">
        <v>0</v>
      </c>
      <c r="F3024" s="863">
        <v>23530400</v>
      </c>
      <c r="G3024" s="866" t="s">
        <v>235</v>
      </c>
      <c r="H3024" s="900"/>
      <c r="I3024" s="900">
        <v>5000000</v>
      </c>
      <c r="J3024" s="900"/>
      <c r="K3024" s="980">
        <f t="shared" si="214"/>
        <v>5000000</v>
      </c>
      <c r="L3024" s="867"/>
      <c r="M3024" s="867">
        <v>5000000</v>
      </c>
      <c r="N3024" s="867"/>
      <c r="O3024" s="868"/>
    </row>
    <row r="3025" spans="1:15" s="887" customFormat="1" x14ac:dyDescent="0.25">
      <c r="A3025" s="836" t="s">
        <v>1705</v>
      </c>
      <c r="B3025" s="863" t="s">
        <v>450</v>
      </c>
      <c r="C3025" s="967" t="s">
        <v>772</v>
      </c>
      <c r="D3025" s="863" t="s">
        <v>189</v>
      </c>
      <c r="E3025" s="883">
        <v>0</v>
      </c>
      <c r="F3025" s="863">
        <v>23530400</v>
      </c>
      <c r="G3025" s="866" t="s">
        <v>235</v>
      </c>
      <c r="H3025" s="900"/>
      <c r="I3025" s="900">
        <v>5000000</v>
      </c>
      <c r="J3025" s="900"/>
      <c r="K3025" s="980">
        <f t="shared" si="214"/>
        <v>5000000</v>
      </c>
      <c r="L3025" s="867"/>
      <c r="M3025" s="867">
        <v>5000000</v>
      </c>
      <c r="N3025" s="867"/>
      <c r="O3025" s="868"/>
    </row>
    <row r="3026" spans="1:15" s="887" customFormat="1" x14ac:dyDescent="0.25">
      <c r="A3026" s="836" t="s">
        <v>1705</v>
      </c>
      <c r="B3026" s="865" t="s">
        <v>158</v>
      </c>
      <c r="C3026" s="967" t="s">
        <v>366</v>
      </c>
      <c r="D3026" s="863" t="s">
        <v>189</v>
      </c>
      <c r="E3026" s="883">
        <v>0</v>
      </c>
      <c r="F3026" s="863">
        <v>23530400</v>
      </c>
      <c r="G3026" s="866" t="s">
        <v>235</v>
      </c>
      <c r="H3026" s="900"/>
      <c r="I3026" s="900">
        <v>5000000</v>
      </c>
      <c r="J3026" s="900"/>
      <c r="K3026" s="980">
        <f t="shared" si="214"/>
        <v>0</v>
      </c>
      <c r="L3026" s="867"/>
      <c r="M3026" s="867">
        <v>0</v>
      </c>
      <c r="N3026" s="867"/>
      <c r="O3026" s="868"/>
    </row>
    <row r="3027" spans="1:15" s="887" customFormat="1" x14ac:dyDescent="0.25">
      <c r="A3027" s="836" t="s">
        <v>1705</v>
      </c>
      <c r="B3027" s="865" t="s">
        <v>206</v>
      </c>
      <c r="C3027" s="967" t="s">
        <v>1863</v>
      </c>
      <c r="D3027" s="863" t="s">
        <v>189</v>
      </c>
      <c r="E3027" s="883">
        <v>0</v>
      </c>
      <c r="F3027" s="863">
        <v>23530400</v>
      </c>
      <c r="G3027" s="866" t="s">
        <v>235</v>
      </c>
      <c r="H3027" s="900"/>
      <c r="I3027" s="900">
        <v>10000000</v>
      </c>
      <c r="J3027" s="900"/>
      <c r="K3027" s="980">
        <f t="shared" si="214"/>
        <v>0</v>
      </c>
      <c r="L3027" s="867"/>
      <c r="M3027" s="867">
        <v>0</v>
      </c>
      <c r="N3027" s="867"/>
      <c r="O3027" s="868"/>
    </row>
    <row r="3028" spans="1:15" s="887" customFormat="1" x14ac:dyDescent="0.25">
      <c r="A3028" s="836" t="s">
        <v>1705</v>
      </c>
      <c r="B3028" s="863" t="s">
        <v>161</v>
      </c>
      <c r="C3028" s="967" t="s">
        <v>233</v>
      </c>
      <c r="D3028" s="863" t="s">
        <v>189</v>
      </c>
      <c r="E3028" s="883">
        <v>0</v>
      </c>
      <c r="F3028" s="863">
        <v>23530400</v>
      </c>
      <c r="G3028" s="866" t="s">
        <v>235</v>
      </c>
      <c r="H3028" s="900"/>
      <c r="I3028" s="900">
        <v>20000000</v>
      </c>
      <c r="J3028" s="900"/>
      <c r="K3028" s="980">
        <f t="shared" si="214"/>
        <v>0</v>
      </c>
      <c r="L3028" s="867"/>
      <c r="M3028" s="867">
        <v>0</v>
      </c>
      <c r="N3028" s="867"/>
      <c r="O3028" s="868"/>
    </row>
    <row r="3029" spans="1:15" s="887" customFormat="1" x14ac:dyDescent="0.25">
      <c r="A3029" s="836" t="s">
        <v>1705</v>
      </c>
      <c r="B3029" s="865" t="s">
        <v>469</v>
      </c>
      <c r="C3029" s="967" t="s">
        <v>162</v>
      </c>
      <c r="D3029" s="863" t="s">
        <v>189</v>
      </c>
      <c r="E3029" s="883">
        <v>0</v>
      </c>
      <c r="F3029" s="863">
        <v>23530400</v>
      </c>
      <c r="G3029" s="866" t="s">
        <v>235</v>
      </c>
      <c r="H3029" s="900"/>
      <c r="I3029" s="900">
        <v>41000000</v>
      </c>
      <c r="J3029" s="900"/>
      <c r="K3029" s="980">
        <f t="shared" si="214"/>
        <v>30000000</v>
      </c>
      <c r="L3029" s="867"/>
      <c r="M3029" s="867">
        <v>30000000</v>
      </c>
      <c r="N3029" s="867"/>
      <c r="O3029" s="868"/>
    </row>
    <row r="3030" spans="1:15" s="887" customFormat="1" x14ac:dyDescent="0.25">
      <c r="A3030" s="836" t="s">
        <v>1705</v>
      </c>
      <c r="B3030" s="865" t="s">
        <v>467</v>
      </c>
      <c r="C3030" s="967" t="s">
        <v>163</v>
      </c>
      <c r="D3030" s="863" t="s">
        <v>189</v>
      </c>
      <c r="E3030" s="883">
        <v>0</v>
      </c>
      <c r="F3030" s="863">
        <v>23530400</v>
      </c>
      <c r="G3030" s="866" t="s">
        <v>235</v>
      </c>
      <c r="H3030" s="900"/>
      <c r="I3030" s="900">
        <v>10000000</v>
      </c>
      <c r="J3030" s="900"/>
      <c r="K3030" s="980">
        <f t="shared" si="214"/>
        <v>10000000</v>
      </c>
      <c r="L3030" s="867"/>
      <c r="M3030" s="867">
        <v>10000000</v>
      </c>
      <c r="N3030" s="867"/>
      <c r="O3030" s="868"/>
    </row>
    <row r="3031" spans="1:15" s="887" customFormat="1" x14ac:dyDescent="0.25">
      <c r="A3031" s="836" t="s">
        <v>1705</v>
      </c>
      <c r="B3031" s="869"/>
      <c r="C3031" s="1042" t="s">
        <v>26</v>
      </c>
      <c r="D3031" s="869"/>
      <c r="E3031" s="870"/>
      <c r="F3031" s="869"/>
      <c r="G3031" s="871"/>
      <c r="H3031" s="965">
        <f>SUM(H3021:H3030)</f>
        <v>0</v>
      </c>
      <c r="I3031" s="965">
        <f>SUM(I3021:I3030)</f>
        <v>220000000</v>
      </c>
      <c r="J3031" s="965">
        <f>SUM(J3021:J3030)</f>
        <v>0</v>
      </c>
      <c r="K3031" s="965">
        <f>SUM(K3021:K3030)</f>
        <v>100000000</v>
      </c>
      <c r="L3031" s="872"/>
      <c r="M3031" s="872">
        <f>SUM(M3021:M3030)</f>
        <v>100000000</v>
      </c>
      <c r="N3031" s="872"/>
      <c r="O3031" s="884"/>
    </row>
    <row r="3032" spans="1:15" s="887" customFormat="1" x14ac:dyDescent="0.25">
      <c r="A3032" s="836"/>
      <c r="B3032" s="875"/>
      <c r="C3032" s="1043"/>
      <c r="D3032" s="875"/>
      <c r="E3032" s="877"/>
      <c r="F3032" s="875"/>
      <c r="G3032" s="878"/>
      <c r="H3032" s="894"/>
      <c r="I3032" s="894"/>
      <c r="J3032" s="894"/>
      <c r="K3032" s="894"/>
      <c r="L3032" s="879"/>
      <c r="M3032" s="879"/>
      <c r="N3032" s="879"/>
      <c r="O3032" s="880"/>
    </row>
    <row r="3033" spans="1:15" s="887" customFormat="1" x14ac:dyDescent="0.25">
      <c r="A3033" s="836"/>
      <c r="B3033" s="875"/>
      <c r="C3033" s="1043"/>
      <c r="D3033" s="875"/>
      <c r="E3033" s="877"/>
      <c r="F3033" s="875"/>
      <c r="G3033" s="878"/>
      <c r="H3033" s="894"/>
      <c r="I3033" s="894"/>
      <c r="J3033" s="894"/>
      <c r="K3033" s="894"/>
      <c r="L3033" s="879"/>
      <c r="M3033" s="879"/>
      <c r="N3033" s="879"/>
      <c r="O3033" s="880"/>
    </row>
    <row r="3034" spans="1:15" x14ac:dyDescent="0.25">
      <c r="B3034" s="1127" t="s">
        <v>1396</v>
      </c>
      <c r="C3034" s="1127"/>
      <c r="D3034" s="1127"/>
      <c r="E3034" s="1127"/>
      <c r="F3034" s="1127"/>
      <c r="G3034" s="1127"/>
      <c r="H3034" s="1127"/>
      <c r="I3034" s="1127"/>
      <c r="J3034" s="1127"/>
      <c r="K3034" s="1127"/>
      <c r="L3034" s="1127"/>
      <c r="M3034" s="1127"/>
      <c r="N3034" s="1127"/>
      <c r="O3034" s="1127"/>
    </row>
    <row r="3035" spans="1:15" x14ac:dyDescent="0.25">
      <c r="B3035" s="854" t="s">
        <v>1698</v>
      </c>
      <c r="C3035" s="1041"/>
      <c r="D3035" s="855"/>
      <c r="E3035" s="855"/>
      <c r="F3035" s="855"/>
      <c r="G3035" s="855"/>
      <c r="H3035" s="856"/>
      <c r="I3035" s="856"/>
      <c r="J3035" s="856"/>
      <c r="K3035" s="856"/>
      <c r="L3035" s="856"/>
      <c r="M3035" s="856"/>
      <c r="N3035" s="856"/>
      <c r="O3035" s="857"/>
    </row>
    <row r="3036" spans="1:15" s="800" customFormat="1" ht="45" x14ac:dyDescent="0.25">
      <c r="B3036" s="1122" t="s">
        <v>971</v>
      </c>
      <c r="C3036" s="1085" t="s">
        <v>939</v>
      </c>
      <c r="D3036" s="1085" t="s">
        <v>1025</v>
      </c>
      <c r="E3036" s="1124" t="s">
        <v>1026</v>
      </c>
      <c r="F3036" s="1085" t="s">
        <v>1027</v>
      </c>
      <c r="G3036" s="1120" t="s">
        <v>1028</v>
      </c>
      <c r="H3036" s="801" t="s">
        <v>1868</v>
      </c>
      <c r="I3036" s="802" t="s">
        <v>1839</v>
      </c>
      <c r="J3036" s="801" t="s">
        <v>1868</v>
      </c>
      <c r="K3036" s="1128" t="s">
        <v>1957</v>
      </c>
      <c r="L3036" s="1128" t="s">
        <v>1956</v>
      </c>
      <c r="M3036" s="802" t="s">
        <v>1905</v>
      </c>
      <c r="N3036" s="1128" t="s">
        <v>1825</v>
      </c>
      <c r="O3036" s="835" t="s">
        <v>1856</v>
      </c>
    </row>
    <row r="3037" spans="1:15" s="800" customFormat="1" x14ac:dyDescent="0.25">
      <c r="B3037" s="1123"/>
      <c r="C3037" s="1086"/>
      <c r="D3037" s="1086"/>
      <c r="E3037" s="1125"/>
      <c r="F3037" s="1086"/>
      <c r="G3037" s="1121"/>
      <c r="H3037" s="803"/>
      <c r="I3037" s="803"/>
      <c r="J3037" s="803"/>
      <c r="K3037" s="1129"/>
      <c r="L3037" s="1129"/>
      <c r="M3037" s="803" t="s">
        <v>940</v>
      </c>
      <c r="N3037" s="1129"/>
      <c r="O3037" s="804"/>
    </row>
    <row r="3038" spans="1:15" x14ac:dyDescent="0.25">
      <c r="A3038" s="836" t="s">
        <v>1706</v>
      </c>
      <c r="B3038" s="806" t="s">
        <v>24</v>
      </c>
      <c r="C3038" s="966" t="s">
        <v>290</v>
      </c>
      <c r="D3038" s="807" t="s">
        <v>1</v>
      </c>
      <c r="E3038" s="945">
        <v>0</v>
      </c>
      <c r="F3038" s="806" t="s">
        <v>27</v>
      </c>
      <c r="G3038" s="809" t="s">
        <v>266</v>
      </c>
      <c r="H3038" s="981">
        <v>186545638</v>
      </c>
      <c r="I3038" s="981">
        <v>539098140</v>
      </c>
      <c r="J3038" s="981">
        <v>186545638</v>
      </c>
      <c r="K3038" s="981">
        <f t="shared" ref="K3038:K3050" si="215">M3038-L3038</f>
        <v>539098140</v>
      </c>
      <c r="L3038" s="810"/>
      <c r="M3038" s="810">
        <v>539098140</v>
      </c>
      <c r="N3038" s="810"/>
      <c r="O3038" s="885"/>
    </row>
    <row r="3039" spans="1:15" x14ac:dyDescent="0.25">
      <c r="A3039" s="836" t="s">
        <v>1706</v>
      </c>
      <c r="B3039" s="809" t="s">
        <v>25</v>
      </c>
      <c r="C3039" s="1039" t="s">
        <v>59</v>
      </c>
      <c r="D3039" s="814" t="s">
        <v>189</v>
      </c>
      <c r="E3039" s="945">
        <v>0</v>
      </c>
      <c r="F3039" s="806" t="s">
        <v>27</v>
      </c>
      <c r="G3039" s="809" t="s">
        <v>266</v>
      </c>
      <c r="H3039" s="980"/>
      <c r="I3039" s="980">
        <v>500000</v>
      </c>
      <c r="J3039" s="980"/>
      <c r="K3039" s="980">
        <f t="shared" si="215"/>
        <v>500000</v>
      </c>
      <c r="L3039" s="815"/>
      <c r="M3039" s="815">
        <v>500000</v>
      </c>
      <c r="N3039" s="815"/>
      <c r="O3039" s="811"/>
    </row>
    <row r="3040" spans="1:15" x14ac:dyDescent="0.25">
      <c r="A3040" s="836" t="s">
        <v>1706</v>
      </c>
      <c r="B3040" s="806" t="s">
        <v>2</v>
      </c>
      <c r="C3040" s="1039" t="s">
        <v>60</v>
      </c>
      <c r="D3040" s="814" t="s">
        <v>189</v>
      </c>
      <c r="E3040" s="945">
        <v>0</v>
      </c>
      <c r="F3040" s="806" t="s">
        <v>27</v>
      </c>
      <c r="G3040" s="809" t="s">
        <v>266</v>
      </c>
      <c r="H3040" s="980"/>
      <c r="I3040" s="980">
        <v>370000</v>
      </c>
      <c r="J3040" s="980"/>
      <c r="K3040" s="980">
        <f t="shared" si="215"/>
        <v>370000</v>
      </c>
      <c r="L3040" s="815"/>
      <c r="M3040" s="815">
        <v>370000</v>
      </c>
      <c r="N3040" s="815"/>
      <c r="O3040" s="811"/>
    </row>
    <row r="3041" spans="1:15" x14ac:dyDescent="0.25">
      <c r="A3041" s="836" t="s">
        <v>1706</v>
      </c>
      <c r="B3041" s="806" t="s">
        <v>3</v>
      </c>
      <c r="C3041" s="1039" t="s">
        <v>4</v>
      </c>
      <c r="D3041" s="814" t="s">
        <v>189</v>
      </c>
      <c r="E3041" s="945">
        <v>0</v>
      </c>
      <c r="F3041" s="806" t="s">
        <v>27</v>
      </c>
      <c r="G3041" s="809" t="s">
        <v>266</v>
      </c>
      <c r="H3041" s="980"/>
      <c r="I3041" s="980">
        <v>525000</v>
      </c>
      <c r="J3041" s="980"/>
      <c r="K3041" s="980">
        <f t="shared" si="215"/>
        <v>525000</v>
      </c>
      <c r="L3041" s="815"/>
      <c r="M3041" s="815">
        <v>525000</v>
      </c>
      <c r="N3041" s="815"/>
      <c r="O3041" s="811"/>
    </row>
    <row r="3042" spans="1:15" x14ac:dyDescent="0.25">
      <c r="A3042" s="836" t="s">
        <v>1706</v>
      </c>
      <c r="B3042" s="806" t="s">
        <v>97</v>
      </c>
      <c r="C3042" s="1039" t="s">
        <v>98</v>
      </c>
      <c r="D3042" s="814" t="s">
        <v>189</v>
      </c>
      <c r="E3042" s="945">
        <v>0</v>
      </c>
      <c r="F3042" s="806" t="s">
        <v>27</v>
      </c>
      <c r="G3042" s="809" t="s">
        <v>266</v>
      </c>
      <c r="H3042" s="980"/>
      <c r="I3042" s="980">
        <v>60000</v>
      </c>
      <c r="J3042" s="980"/>
      <c r="K3042" s="980">
        <f t="shared" si="215"/>
        <v>60000</v>
      </c>
      <c r="L3042" s="815"/>
      <c r="M3042" s="815">
        <v>60000</v>
      </c>
      <c r="N3042" s="815"/>
      <c r="O3042" s="811"/>
    </row>
    <row r="3043" spans="1:15" x14ac:dyDescent="0.25">
      <c r="A3043" s="836" t="s">
        <v>1706</v>
      </c>
      <c r="B3043" s="806" t="s">
        <v>52</v>
      </c>
      <c r="C3043" s="1039" t="s">
        <v>53</v>
      </c>
      <c r="D3043" s="814" t="s">
        <v>189</v>
      </c>
      <c r="E3043" s="945">
        <v>0</v>
      </c>
      <c r="F3043" s="806" t="s">
        <v>27</v>
      </c>
      <c r="G3043" s="809" t="s">
        <v>266</v>
      </c>
      <c r="H3043" s="980"/>
      <c r="I3043" s="980">
        <v>40450000</v>
      </c>
      <c r="J3043" s="980"/>
      <c r="K3043" s="980">
        <f t="shared" si="215"/>
        <v>20000000</v>
      </c>
      <c r="L3043" s="815"/>
      <c r="M3043" s="815">
        <v>20000000</v>
      </c>
      <c r="N3043" s="815"/>
      <c r="O3043" s="811"/>
    </row>
    <row r="3044" spans="1:15" x14ac:dyDescent="0.25">
      <c r="A3044" s="836" t="s">
        <v>1706</v>
      </c>
      <c r="B3044" s="806" t="s">
        <v>32</v>
      </c>
      <c r="C3044" s="1039" t="s">
        <v>33</v>
      </c>
      <c r="D3044" s="814" t="s">
        <v>189</v>
      </c>
      <c r="E3044" s="945">
        <v>0</v>
      </c>
      <c r="F3044" s="806" t="s">
        <v>27</v>
      </c>
      <c r="G3044" s="809" t="s">
        <v>266</v>
      </c>
      <c r="H3044" s="980"/>
      <c r="I3044" s="980">
        <v>150000</v>
      </c>
      <c r="J3044" s="980"/>
      <c r="K3044" s="980">
        <f t="shared" si="215"/>
        <v>150000</v>
      </c>
      <c r="L3044" s="815"/>
      <c r="M3044" s="815">
        <v>150000</v>
      </c>
      <c r="N3044" s="815"/>
      <c r="O3044" s="811"/>
    </row>
    <row r="3045" spans="1:15" x14ac:dyDescent="0.25">
      <c r="A3045" s="836" t="s">
        <v>1706</v>
      </c>
      <c r="B3045" s="806" t="s">
        <v>34</v>
      </c>
      <c r="C3045" s="1039" t="s">
        <v>761</v>
      </c>
      <c r="D3045" s="814" t="s">
        <v>189</v>
      </c>
      <c r="E3045" s="945">
        <v>0</v>
      </c>
      <c r="F3045" s="806" t="s">
        <v>27</v>
      </c>
      <c r="G3045" s="809" t="s">
        <v>266</v>
      </c>
      <c r="H3045" s="980"/>
      <c r="I3045" s="980">
        <v>7500000</v>
      </c>
      <c r="J3045" s="980"/>
      <c r="K3045" s="980">
        <f t="shared" si="215"/>
        <v>7200000</v>
      </c>
      <c r="L3045" s="815"/>
      <c r="M3045" s="815">
        <v>7200000</v>
      </c>
      <c r="N3045" s="815"/>
      <c r="O3045" s="811"/>
    </row>
    <row r="3046" spans="1:15" x14ac:dyDescent="0.25">
      <c r="A3046" s="836" t="s">
        <v>1706</v>
      </c>
      <c r="B3046" s="806" t="s">
        <v>9</v>
      </c>
      <c r="C3046" s="1039" t="s">
        <v>10</v>
      </c>
      <c r="D3046" s="814" t="s">
        <v>189</v>
      </c>
      <c r="E3046" s="945">
        <v>0</v>
      </c>
      <c r="F3046" s="806" t="s">
        <v>27</v>
      </c>
      <c r="G3046" s="809" t="s">
        <v>266</v>
      </c>
      <c r="H3046" s="980"/>
      <c r="I3046" s="980">
        <v>300000</v>
      </c>
      <c r="J3046" s="980"/>
      <c r="K3046" s="980">
        <f t="shared" si="215"/>
        <v>300000</v>
      </c>
      <c r="L3046" s="815"/>
      <c r="M3046" s="815">
        <v>300000</v>
      </c>
      <c r="N3046" s="815"/>
      <c r="O3046" s="811"/>
    </row>
    <row r="3047" spans="1:15" x14ac:dyDescent="0.25">
      <c r="A3047" s="836" t="s">
        <v>1706</v>
      </c>
      <c r="B3047" s="806" t="s">
        <v>13</v>
      </c>
      <c r="C3047" s="1039" t="s">
        <v>14</v>
      </c>
      <c r="D3047" s="814" t="s">
        <v>189</v>
      </c>
      <c r="E3047" s="945">
        <v>0</v>
      </c>
      <c r="F3047" s="806" t="s">
        <v>27</v>
      </c>
      <c r="G3047" s="809" t="s">
        <v>266</v>
      </c>
      <c r="H3047" s="980"/>
      <c r="I3047" s="980">
        <v>10050000</v>
      </c>
      <c r="J3047" s="980"/>
      <c r="K3047" s="980">
        <f t="shared" si="215"/>
        <v>5000000</v>
      </c>
      <c r="L3047" s="815"/>
      <c r="M3047" s="815">
        <v>5000000</v>
      </c>
      <c r="N3047" s="815"/>
      <c r="O3047" s="811"/>
    </row>
    <row r="3048" spans="1:15" x14ac:dyDescent="0.25">
      <c r="A3048" s="836" t="s">
        <v>1706</v>
      </c>
      <c r="B3048" s="806" t="s">
        <v>47</v>
      </c>
      <c r="C3048" s="1039" t="s">
        <v>48</v>
      </c>
      <c r="D3048" s="814" t="s">
        <v>189</v>
      </c>
      <c r="E3048" s="945">
        <v>0</v>
      </c>
      <c r="F3048" s="806" t="s">
        <v>27</v>
      </c>
      <c r="G3048" s="809" t="s">
        <v>266</v>
      </c>
      <c r="H3048" s="980"/>
      <c r="I3048" s="980">
        <v>500000</v>
      </c>
      <c r="J3048" s="980"/>
      <c r="K3048" s="980">
        <f t="shared" si="215"/>
        <v>500000</v>
      </c>
      <c r="L3048" s="815"/>
      <c r="M3048" s="815">
        <v>500000</v>
      </c>
      <c r="N3048" s="815"/>
      <c r="O3048" s="811"/>
    </row>
    <row r="3049" spans="1:15" x14ac:dyDescent="0.25">
      <c r="A3049" s="836" t="s">
        <v>1706</v>
      </c>
      <c r="B3049" s="806" t="s">
        <v>19</v>
      </c>
      <c r="C3049" s="1039" t="s">
        <v>20</v>
      </c>
      <c r="D3049" s="814" t="s">
        <v>189</v>
      </c>
      <c r="E3049" s="945">
        <v>0</v>
      </c>
      <c r="F3049" s="806" t="s">
        <v>27</v>
      </c>
      <c r="G3049" s="809" t="s">
        <v>266</v>
      </c>
      <c r="H3049" s="980"/>
      <c r="I3049" s="980">
        <v>30000</v>
      </c>
      <c r="J3049" s="980"/>
      <c r="K3049" s="980">
        <f t="shared" si="215"/>
        <v>30000</v>
      </c>
      <c r="L3049" s="815"/>
      <c r="M3049" s="815">
        <v>30000</v>
      </c>
      <c r="N3049" s="815"/>
      <c r="O3049" s="811"/>
    </row>
    <row r="3050" spans="1:15" x14ac:dyDescent="0.25">
      <c r="A3050" s="836" t="s">
        <v>1706</v>
      </c>
      <c r="B3050" s="806" t="s">
        <v>37</v>
      </c>
      <c r="C3050" s="1039" t="s">
        <v>38</v>
      </c>
      <c r="D3050" s="814" t="s">
        <v>189</v>
      </c>
      <c r="E3050" s="945">
        <v>0</v>
      </c>
      <c r="F3050" s="806" t="s">
        <v>27</v>
      </c>
      <c r="G3050" s="809" t="s">
        <v>266</v>
      </c>
      <c r="H3050" s="980"/>
      <c r="I3050" s="980">
        <v>320000</v>
      </c>
      <c r="J3050" s="980"/>
      <c r="K3050" s="980">
        <f t="shared" si="215"/>
        <v>320000</v>
      </c>
      <c r="L3050" s="815"/>
      <c r="M3050" s="815">
        <v>320000</v>
      </c>
      <c r="N3050" s="815"/>
      <c r="O3050" s="811"/>
    </row>
    <row r="3051" spans="1:15" x14ac:dyDescent="0.25">
      <c r="A3051" s="836" t="s">
        <v>1706</v>
      </c>
      <c r="B3051" s="838"/>
      <c r="C3051" s="968" t="s">
        <v>312</v>
      </c>
      <c r="D3051" s="839"/>
      <c r="E3051" s="840"/>
      <c r="F3051" s="838"/>
      <c r="G3051" s="895"/>
      <c r="H3051" s="969">
        <v>875000</v>
      </c>
      <c r="I3051" s="969">
        <f>SUM(I3039:I3050)</f>
        <v>60755000</v>
      </c>
      <c r="J3051" s="969">
        <v>875000</v>
      </c>
      <c r="K3051" s="969">
        <f>SUM(K3039:K3050)</f>
        <v>34955000</v>
      </c>
      <c r="L3051" s="821"/>
      <c r="M3051" s="821">
        <f>SUM(M3039:M3050)</f>
        <v>34955000</v>
      </c>
      <c r="N3051" s="821"/>
      <c r="O3051" s="822"/>
    </row>
    <row r="3052" spans="1:15" x14ac:dyDescent="0.25">
      <c r="A3052" s="836"/>
      <c r="C3052" s="970"/>
      <c r="G3052" s="896"/>
      <c r="H3052" s="906"/>
      <c r="I3052" s="906"/>
      <c r="J3052" s="906"/>
      <c r="K3052" s="906"/>
      <c r="L3052" s="826"/>
      <c r="M3052" s="826"/>
      <c r="N3052" s="826"/>
      <c r="O3052" s="827"/>
    </row>
    <row r="3053" spans="1:15" x14ac:dyDescent="0.25">
      <c r="A3053" s="836"/>
      <c r="C3053" s="970"/>
      <c r="G3053" s="896"/>
      <c r="H3053" s="906"/>
      <c r="I3053" s="906"/>
      <c r="J3053" s="906"/>
      <c r="K3053" s="906"/>
      <c r="L3053" s="826"/>
      <c r="M3053" s="826"/>
      <c r="N3053" s="826"/>
      <c r="O3053" s="827"/>
    </row>
    <row r="3054" spans="1:15" x14ac:dyDescent="0.25">
      <c r="B3054" s="1127" t="s">
        <v>1397</v>
      </c>
      <c r="C3054" s="1127"/>
      <c r="D3054" s="1127"/>
      <c r="E3054" s="1127"/>
      <c r="F3054" s="1127"/>
      <c r="G3054" s="1127"/>
      <c r="H3054" s="1127"/>
      <c r="I3054" s="1127"/>
      <c r="J3054" s="1127"/>
      <c r="K3054" s="1127"/>
      <c r="L3054" s="1127"/>
      <c r="M3054" s="1127"/>
      <c r="N3054" s="1127"/>
      <c r="O3054" s="1127"/>
    </row>
    <row r="3055" spans="1:15" x14ac:dyDescent="0.25">
      <c r="B3055" s="854" t="s">
        <v>1698</v>
      </c>
      <c r="C3055" s="1041"/>
      <c r="D3055" s="855"/>
      <c r="E3055" s="855"/>
      <c r="F3055" s="855"/>
      <c r="G3055" s="855"/>
      <c r="H3055" s="856"/>
      <c r="I3055" s="856"/>
      <c r="J3055" s="856"/>
      <c r="K3055" s="856"/>
      <c r="L3055" s="856"/>
      <c r="M3055" s="856"/>
      <c r="N3055" s="856"/>
      <c r="O3055" s="857"/>
    </row>
    <row r="3056" spans="1:15" s="800" customFormat="1" ht="45" x14ac:dyDescent="0.25">
      <c r="B3056" s="1122" t="s">
        <v>971</v>
      </c>
      <c r="C3056" s="1085" t="s">
        <v>939</v>
      </c>
      <c r="D3056" s="1085" t="s">
        <v>1025</v>
      </c>
      <c r="E3056" s="1124" t="s">
        <v>1026</v>
      </c>
      <c r="F3056" s="1085" t="s">
        <v>1027</v>
      </c>
      <c r="G3056" s="1120" t="s">
        <v>1028</v>
      </c>
      <c r="H3056" s="801" t="s">
        <v>1868</v>
      </c>
      <c r="I3056" s="802" t="s">
        <v>1839</v>
      </c>
      <c r="J3056" s="801" t="s">
        <v>1868</v>
      </c>
      <c r="K3056" s="1128" t="s">
        <v>1957</v>
      </c>
      <c r="L3056" s="1128" t="s">
        <v>1956</v>
      </c>
      <c r="M3056" s="802" t="s">
        <v>1905</v>
      </c>
      <c r="N3056" s="1128" t="s">
        <v>1825</v>
      </c>
      <c r="O3056" s="835" t="s">
        <v>1856</v>
      </c>
    </row>
    <row r="3057" spans="1:15" s="800" customFormat="1" x14ac:dyDescent="0.25">
      <c r="B3057" s="1123"/>
      <c r="C3057" s="1086"/>
      <c r="D3057" s="1086"/>
      <c r="E3057" s="1125"/>
      <c r="F3057" s="1086"/>
      <c r="G3057" s="1121"/>
      <c r="H3057" s="803"/>
      <c r="I3057" s="803" t="s">
        <v>940</v>
      </c>
      <c r="J3057" s="803"/>
      <c r="K3057" s="1129"/>
      <c r="L3057" s="1129"/>
      <c r="M3057" s="803" t="s">
        <v>940</v>
      </c>
      <c r="N3057" s="1129"/>
      <c r="O3057" s="804"/>
    </row>
    <row r="3058" spans="1:15" s="887" customFormat="1" x14ac:dyDescent="0.25">
      <c r="A3058" s="836" t="s">
        <v>1706</v>
      </c>
      <c r="B3058" s="865" t="s">
        <v>765</v>
      </c>
      <c r="C3058" s="967" t="s">
        <v>494</v>
      </c>
      <c r="D3058" s="863" t="s">
        <v>189</v>
      </c>
      <c r="E3058" s="883">
        <v>0</v>
      </c>
      <c r="F3058" s="863" t="s">
        <v>27</v>
      </c>
      <c r="G3058" s="866" t="s">
        <v>235</v>
      </c>
      <c r="H3058" s="900"/>
      <c r="I3058" s="900">
        <v>10000000</v>
      </c>
      <c r="J3058" s="900"/>
      <c r="K3058" s="980">
        <f t="shared" ref="K3058:K3069" si="216">M3058-L3058</f>
        <v>0</v>
      </c>
      <c r="L3058" s="867"/>
      <c r="M3058" s="867">
        <v>0</v>
      </c>
      <c r="N3058" s="867"/>
      <c r="O3058" s="868"/>
    </row>
    <row r="3059" spans="1:15" s="887" customFormat="1" x14ac:dyDescent="0.25">
      <c r="A3059" s="836" t="s">
        <v>1706</v>
      </c>
      <c r="B3059" s="865" t="s">
        <v>239</v>
      </c>
      <c r="C3059" s="967" t="s">
        <v>485</v>
      </c>
      <c r="D3059" s="863" t="s">
        <v>189</v>
      </c>
      <c r="E3059" s="883">
        <v>0</v>
      </c>
      <c r="F3059" s="863" t="s">
        <v>27</v>
      </c>
      <c r="G3059" s="866" t="s">
        <v>235</v>
      </c>
      <c r="H3059" s="900"/>
      <c r="I3059" s="900">
        <v>5000000</v>
      </c>
      <c r="J3059" s="900"/>
      <c r="K3059" s="980">
        <f t="shared" si="216"/>
        <v>5000000</v>
      </c>
      <c r="L3059" s="867"/>
      <c r="M3059" s="867">
        <v>5000000</v>
      </c>
      <c r="N3059" s="867"/>
      <c r="O3059" s="868"/>
    </row>
    <row r="3060" spans="1:15" s="887" customFormat="1" x14ac:dyDescent="0.25">
      <c r="A3060" s="836" t="s">
        <v>1706</v>
      </c>
      <c r="B3060" s="865" t="s">
        <v>489</v>
      </c>
      <c r="C3060" s="967" t="s">
        <v>977</v>
      </c>
      <c r="D3060" s="863" t="s">
        <v>189</v>
      </c>
      <c r="E3060" s="883">
        <v>0</v>
      </c>
      <c r="F3060" s="863" t="s">
        <v>27</v>
      </c>
      <c r="G3060" s="866" t="s">
        <v>235</v>
      </c>
      <c r="H3060" s="900"/>
      <c r="I3060" s="900">
        <v>1000000</v>
      </c>
      <c r="J3060" s="900"/>
      <c r="K3060" s="980">
        <f t="shared" si="216"/>
        <v>1000000</v>
      </c>
      <c r="L3060" s="867"/>
      <c r="M3060" s="867">
        <v>1000000</v>
      </c>
      <c r="N3060" s="867"/>
      <c r="O3060" s="868"/>
    </row>
    <row r="3061" spans="1:15" s="887" customFormat="1" x14ac:dyDescent="0.25">
      <c r="A3061" s="836" t="s">
        <v>1706</v>
      </c>
      <c r="B3061" s="865" t="s">
        <v>365</v>
      </c>
      <c r="C3061" s="967" t="s">
        <v>495</v>
      </c>
      <c r="D3061" s="863" t="s">
        <v>189</v>
      </c>
      <c r="E3061" s="883">
        <v>0</v>
      </c>
      <c r="F3061" s="863" t="s">
        <v>27</v>
      </c>
      <c r="G3061" s="866" t="s">
        <v>235</v>
      </c>
      <c r="H3061" s="900"/>
      <c r="I3061" s="900">
        <v>1000000</v>
      </c>
      <c r="J3061" s="900"/>
      <c r="K3061" s="980">
        <f t="shared" si="216"/>
        <v>1000000</v>
      </c>
      <c r="L3061" s="867"/>
      <c r="M3061" s="867">
        <v>1000000</v>
      </c>
      <c r="N3061" s="867"/>
      <c r="O3061" s="868"/>
    </row>
    <row r="3062" spans="1:15" s="887" customFormat="1" x14ac:dyDescent="0.25">
      <c r="A3062" s="836" t="s">
        <v>1706</v>
      </c>
      <c r="B3062" s="865" t="s">
        <v>483</v>
      </c>
      <c r="C3062" s="967" t="s">
        <v>1067</v>
      </c>
      <c r="D3062" s="863" t="s">
        <v>189</v>
      </c>
      <c r="E3062" s="883">
        <v>0</v>
      </c>
      <c r="F3062" s="863" t="s">
        <v>27</v>
      </c>
      <c r="G3062" s="866" t="s">
        <v>235</v>
      </c>
      <c r="H3062" s="900"/>
      <c r="I3062" s="900">
        <v>5000000</v>
      </c>
      <c r="J3062" s="900"/>
      <c r="K3062" s="980">
        <f t="shared" si="216"/>
        <v>5000000</v>
      </c>
      <c r="L3062" s="867"/>
      <c r="M3062" s="867">
        <v>5000000</v>
      </c>
      <c r="N3062" s="867"/>
      <c r="O3062" s="868"/>
    </row>
    <row r="3063" spans="1:15" s="887" customFormat="1" x14ac:dyDescent="0.25">
      <c r="A3063" s="836" t="s">
        <v>1706</v>
      </c>
      <c r="B3063" s="865" t="s">
        <v>497</v>
      </c>
      <c r="C3063" s="967" t="s">
        <v>1068</v>
      </c>
      <c r="D3063" s="863" t="s">
        <v>189</v>
      </c>
      <c r="E3063" s="883">
        <v>0</v>
      </c>
      <c r="F3063" s="863" t="s">
        <v>27</v>
      </c>
      <c r="G3063" s="866" t="s">
        <v>235</v>
      </c>
      <c r="H3063" s="900"/>
      <c r="I3063" s="900">
        <v>1000000</v>
      </c>
      <c r="J3063" s="900"/>
      <c r="K3063" s="980">
        <f t="shared" si="216"/>
        <v>1000000</v>
      </c>
      <c r="L3063" s="867"/>
      <c r="M3063" s="867">
        <v>1000000</v>
      </c>
      <c r="N3063" s="867"/>
      <c r="O3063" s="868"/>
    </row>
    <row r="3064" spans="1:15" s="887" customFormat="1" x14ac:dyDescent="0.25">
      <c r="A3064" s="836" t="s">
        <v>1706</v>
      </c>
      <c r="B3064" s="865" t="s">
        <v>243</v>
      </c>
      <c r="C3064" s="967" t="s">
        <v>687</v>
      </c>
      <c r="D3064" s="863" t="s">
        <v>189</v>
      </c>
      <c r="E3064" s="883">
        <v>0</v>
      </c>
      <c r="F3064" s="863" t="s">
        <v>27</v>
      </c>
      <c r="G3064" s="866" t="s">
        <v>235</v>
      </c>
      <c r="H3064" s="900"/>
      <c r="I3064" s="900">
        <v>20000000</v>
      </c>
      <c r="J3064" s="900"/>
      <c r="K3064" s="980">
        <f t="shared" si="216"/>
        <v>0</v>
      </c>
      <c r="L3064" s="867"/>
      <c r="M3064" s="867">
        <v>0</v>
      </c>
      <c r="N3064" s="867"/>
      <c r="O3064" s="868"/>
    </row>
    <row r="3065" spans="1:15" s="887" customFormat="1" x14ac:dyDescent="0.25">
      <c r="A3065" s="836" t="s">
        <v>1706</v>
      </c>
      <c r="B3065" s="865" t="s">
        <v>247</v>
      </c>
      <c r="C3065" s="967" t="s">
        <v>515</v>
      </c>
      <c r="D3065" s="863" t="s">
        <v>189</v>
      </c>
      <c r="E3065" s="883">
        <v>0</v>
      </c>
      <c r="F3065" s="863" t="s">
        <v>27</v>
      </c>
      <c r="G3065" s="866" t="s">
        <v>235</v>
      </c>
      <c r="H3065" s="900"/>
      <c r="I3065" s="900">
        <v>2000000</v>
      </c>
      <c r="J3065" s="900"/>
      <c r="K3065" s="980">
        <f t="shared" si="216"/>
        <v>0</v>
      </c>
      <c r="L3065" s="867"/>
      <c r="M3065" s="867"/>
      <c r="N3065" s="867"/>
      <c r="O3065" s="868"/>
    </row>
    <row r="3066" spans="1:15" s="887" customFormat="1" x14ac:dyDescent="0.25">
      <c r="A3066" s="836" t="s">
        <v>1706</v>
      </c>
      <c r="B3066" s="863" t="s">
        <v>248</v>
      </c>
      <c r="C3066" s="967" t="s">
        <v>779</v>
      </c>
      <c r="D3066" s="863" t="s">
        <v>189</v>
      </c>
      <c r="E3066" s="883">
        <v>0</v>
      </c>
      <c r="F3066" s="863" t="s">
        <v>27</v>
      </c>
      <c r="G3066" s="866" t="s">
        <v>235</v>
      </c>
      <c r="H3066" s="900"/>
      <c r="I3066" s="900">
        <v>1000000</v>
      </c>
      <c r="J3066" s="900"/>
      <c r="K3066" s="980">
        <f t="shared" si="216"/>
        <v>0</v>
      </c>
      <c r="L3066" s="867"/>
      <c r="M3066" s="867"/>
      <c r="N3066" s="867"/>
      <c r="O3066" s="868"/>
    </row>
    <row r="3067" spans="1:15" s="887" customFormat="1" x14ac:dyDescent="0.25">
      <c r="A3067" s="836" t="s">
        <v>1706</v>
      </c>
      <c r="B3067" s="865" t="s">
        <v>206</v>
      </c>
      <c r="C3067" s="967" t="s">
        <v>1863</v>
      </c>
      <c r="D3067" s="863" t="s">
        <v>189</v>
      </c>
      <c r="E3067" s="883">
        <v>0</v>
      </c>
      <c r="F3067" s="863" t="s">
        <v>27</v>
      </c>
      <c r="G3067" s="866" t="s">
        <v>235</v>
      </c>
      <c r="H3067" s="900"/>
      <c r="I3067" s="900">
        <v>14000000</v>
      </c>
      <c r="J3067" s="900"/>
      <c r="K3067" s="980">
        <f t="shared" si="216"/>
        <v>0</v>
      </c>
      <c r="L3067" s="867"/>
      <c r="M3067" s="867"/>
      <c r="N3067" s="867"/>
      <c r="O3067" s="868"/>
    </row>
    <row r="3068" spans="1:15" s="887" customFormat="1" x14ac:dyDescent="0.25">
      <c r="A3068" s="836" t="s">
        <v>1706</v>
      </c>
      <c r="B3068" s="865" t="s">
        <v>469</v>
      </c>
      <c r="C3068" s="967" t="s">
        <v>162</v>
      </c>
      <c r="D3068" s="863" t="s">
        <v>189</v>
      </c>
      <c r="E3068" s="883">
        <v>0</v>
      </c>
      <c r="F3068" s="863" t="s">
        <v>27</v>
      </c>
      <c r="G3068" s="866" t="s">
        <v>235</v>
      </c>
      <c r="H3068" s="900"/>
      <c r="I3068" s="900">
        <v>10000000</v>
      </c>
      <c r="J3068" s="900"/>
      <c r="K3068" s="980">
        <f t="shared" si="216"/>
        <v>10000000</v>
      </c>
      <c r="L3068" s="867"/>
      <c r="M3068" s="867">
        <v>10000000</v>
      </c>
      <c r="N3068" s="867"/>
      <c r="O3068" s="868"/>
    </row>
    <row r="3069" spans="1:15" s="887" customFormat="1" x14ac:dyDescent="0.25">
      <c r="A3069" s="836" t="s">
        <v>1706</v>
      </c>
      <c r="B3069" s="865" t="s">
        <v>467</v>
      </c>
      <c r="C3069" s="967" t="s">
        <v>163</v>
      </c>
      <c r="D3069" s="863" t="s">
        <v>189</v>
      </c>
      <c r="E3069" s="883">
        <v>0</v>
      </c>
      <c r="F3069" s="863" t="s">
        <v>27</v>
      </c>
      <c r="G3069" s="866" t="s">
        <v>235</v>
      </c>
      <c r="H3069" s="900"/>
      <c r="I3069" s="900">
        <v>10000000</v>
      </c>
      <c r="J3069" s="900"/>
      <c r="K3069" s="980">
        <f t="shared" si="216"/>
        <v>10000000</v>
      </c>
      <c r="L3069" s="867"/>
      <c r="M3069" s="867">
        <v>10000000</v>
      </c>
      <c r="N3069" s="867"/>
      <c r="O3069" s="868"/>
    </row>
    <row r="3070" spans="1:15" s="887" customFormat="1" x14ac:dyDescent="0.25">
      <c r="A3070" s="836" t="s">
        <v>1706</v>
      </c>
      <c r="B3070" s="888"/>
      <c r="C3070" s="1042" t="s">
        <v>26</v>
      </c>
      <c r="D3070" s="888"/>
      <c r="E3070" s="889"/>
      <c r="F3070" s="888"/>
      <c r="G3070" s="890"/>
      <c r="H3070" s="965">
        <f>SUM(H3058:H3069)</f>
        <v>0</v>
      </c>
      <c r="I3070" s="965">
        <f>SUM(I3058:I3069)</f>
        <v>80000000</v>
      </c>
      <c r="J3070" s="965">
        <f>SUM(J3058:J3069)</f>
        <v>0</v>
      </c>
      <c r="K3070" s="965">
        <f>SUM(K3058:K3069)</f>
        <v>33000000</v>
      </c>
      <c r="L3070" s="872"/>
      <c r="M3070" s="872">
        <f>SUM(M3058:M3069)</f>
        <v>33000000</v>
      </c>
      <c r="N3070" s="872"/>
      <c r="O3070" s="884"/>
    </row>
    <row r="3071" spans="1:15" s="887" customFormat="1" x14ac:dyDescent="0.25">
      <c r="A3071" s="836"/>
      <c r="B3071" s="891"/>
      <c r="C3071" s="1043"/>
      <c r="D3071" s="891"/>
      <c r="E3071" s="892"/>
      <c r="F3071" s="891"/>
      <c r="G3071" s="893"/>
      <c r="H3071" s="894"/>
      <c r="I3071" s="894"/>
      <c r="J3071" s="894"/>
      <c r="K3071" s="894"/>
      <c r="L3071" s="879"/>
      <c r="M3071" s="879"/>
      <c r="N3071" s="879"/>
      <c r="O3071" s="880"/>
    </row>
    <row r="3072" spans="1:15" s="887" customFormat="1" x14ac:dyDescent="0.25">
      <c r="A3072" s="836"/>
      <c r="B3072" s="891"/>
      <c r="C3072" s="1043"/>
      <c r="D3072" s="891"/>
      <c r="E3072" s="892"/>
      <c r="F3072" s="891"/>
      <c r="G3072" s="893"/>
      <c r="H3072" s="894"/>
      <c r="I3072" s="894"/>
      <c r="J3072" s="894"/>
      <c r="K3072" s="894"/>
      <c r="L3072" s="879"/>
      <c r="M3072" s="879"/>
      <c r="N3072" s="879"/>
      <c r="O3072" s="880"/>
    </row>
    <row r="3073" spans="1:15" x14ac:dyDescent="0.25">
      <c r="B3073" s="1127" t="s">
        <v>1396</v>
      </c>
      <c r="C3073" s="1127"/>
      <c r="D3073" s="1127"/>
      <c r="E3073" s="1127"/>
      <c r="F3073" s="1127"/>
      <c r="G3073" s="1127"/>
      <c r="H3073" s="1127"/>
      <c r="I3073" s="1127"/>
      <c r="J3073" s="1127"/>
      <c r="K3073" s="1127"/>
      <c r="L3073" s="1127"/>
      <c r="M3073" s="1127"/>
      <c r="N3073" s="1127"/>
      <c r="O3073" s="1127"/>
    </row>
    <row r="3074" spans="1:15" x14ac:dyDescent="0.25">
      <c r="B3074" s="854" t="s">
        <v>1699</v>
      </c>
      <c r="C3074" s="1041"/>
      <c r="D3074" s="855"/>
      <c r="E3074" s="855"/>
      <c r="F3074" s="855"/>
      <c r="G3074" s="855"/>
      <c r="H3074" s="856"/>
      <c r="I3074" s="856"/>
      <c r="J3074" s="856"/>
      <c r="K3074" s="856"/>
      <c r="L3074" s="856"/>
      <c r="M3074" s="856"/>
      <c r="N3074" s="856"/>
      <c r="O3074" s="857"/>
    </row>
    <row r="3075" spans="1:15" s="800" customFormat="1" ht="45" x14ac:dyDescent="0.25">
      <c r="B3075" s="1122" t="s">
        <v>971</v>
      </c>
      <c r="C3075" s="1085" t="s">
        <v>939</v>
      </c>
      <c r="D3075" s="1085" t="s">
        <v>1025</v>
      </c>
      <c r="E3075" s="1124" t="s">
        <v>1026</v>
      </c>
      <c r="F3075" s="1085" t="s">
        <v>1027</v>
      </c>
      <c r="G3075" s="1120" t="s">
        <v>1028</v>
      </c>
      <c r="H3075" s="801" t="s">
        <v>1868</v>
      </c>
      <c r="I3075" s="802" t="s">
        <v>1839</v>
      </c>
      <c r="J3075" s="801" t="s">
        <v>1868</v>
      </c>
      <c r="K3075" s="1128" t="s">
        <v>1957</v>
      </c>
      <c r="L3075" s="1128" t="s">
        <v>1956</v>
      </c>
      <c r="M3075" s="802" t="s">
        <v>1905</v>
      </c>
      <c r="N3075" s="1128" t="s">
        <v>1825</v>
      </c>
      <c r="O3075" s="835" t="s">
        <v>1856</v>
      </c>
    </row>
    <row r="3076" spans="1:15" s="800" customFormat="1" x14ac:dyDescent="0.25">
      <c r="B3076" s="1123"/>
      <c r="C3076" s="1086"/>
      <c r="D3076" s="1086"/>
      <c r="E3076" s="1125"/>
      <c r="F3076" s="1086"/>
      <c r="G3076" s="1121"/>
      <c r="H3076" s="803"/>
      <c r="I3076" s="803"/>
      <c r="J3076" s="803"/>
      <c r="K3076" s="1129"/>
      <c r="L3076" s="1129"/>
      <c r="M3076" s="803" t="s">
        <v>940</v>
      </c>
      <c r="N3076" s="1129"/>
      <c r="O3076" s="804"/>
    </row>
    <row r="3077" spans="1:15" x14ac:dyDescent="0.25">
      <c r="A3077" s="836" t="s">
        <v>1820</v>
      </c>
      <c r="B3077" s="806" t="s">
        <v>24</v>
      </c>
      <c r="C3077" s="966" t="s">
        <v>290</v>
      </c>
      <c r="D3077" s="807" t="s">
        <v>1</v>
      </c>
      <c r="E3077" s="945">
        <v>0</v>
      </c>
      <c r="F3077" s="806" t="s">
        <v>973</v>
      </c>
      <c r="G3077" s="809" t="s">
        <v>266</v>
      </c>
      <c r="H3077" s="981">
        <v>219480647</v>
      </c>
      <c r="I3077" s="981">
        <v>579587170</v>
      </c>
      <c r="J3077" s="981">
        <v>219480647</v>
      </c>
      <c r="K3077" s="981">
        <f t="shared" ref="K3077:K3090" si="217">M3077-L3077</f>
        <v>579587170</v>
      </c>
      <c r="L3077" s="810"/>
      <c r="M3077" s="810">
        <v>579587170</v>
      </c>
      <c r="N3077" s="810"/>
      <c r="O3077" s="885"/>
    </row>
    <row r="3078" spans="1:15" x14ac:dyDescent="0.25">
      <c r="A3078" s="836" t="s">
        <v>1820</v>
      </c>
      <c r="B3078" s="809" t="s">
        <v>25</v>
      </c>
      <c r="C3078" s="1039" t="s">
        <v>59</v>
      </c>
      <c r="D3078" s="863" t="s">
        <v>189</v>
      </c>
      <c r="E3078" s="1025">
        <v>0</v>
      </c>
      <c r="F3078" s="806" t="s">
        <v>973</v>
      </c>
      <c r="G3078" s="809" t="s">
        <v>266</v>
      </c>
      <c r="H3078" s="980"/>
      <c r="I3078" s="980">
        <v>500000</v>
      </c>
      <c r="J3078" s="980"/>
      <c r="K3078" s="980">
        <f t="shared" si="217"/>
        <v>500000</v>
      </c>
      <c r="L3078" s="815"/>
      <c r="M3078" s="815">
        <v>500000</v>
      </c>
      <c r="N3078" s="815"/>
      <c r="O3078" s="811"/>
    </row>
    <row r="3079" spans="1:15" x14ac:dyDescent="0.25">
      <c r="A3079" s="836" t="s">
        <v>1820</v>
      </c>
      <c r="B3079" s="806" t="s">
        <v>2</v>
      </c>
      <c r="C3079" s="1039" t="s">
        <v>60</v>
      </c>
      <c r="D3079" s="863" t="s">
        <v>189</v>
      </c>
      <c r="E3079" s="1025">
        <v>0</v>
      </c>
      <c r="F3079" s="806" t="s">
        <v>973</v>
      </c>
      <c r="G3079" s="809" t="s">
        <v>266</v>
      </c>
      <c r="H3079" s="980"/>
      <c r="I3079" s="980">
        <v>370000</v>
      </c>
      <c r="J3079" s="980"/>
      <c r="K3079" s="980">
        <f t="shared" si="217"/>
        <v>370000</v>
      </c>
      <c r="L3079" s="815"/>
      <c r="M3079" s="815">
        <v>370000</v>
      </c>
      <c r="N3079" s="815"/>
      <c r="O3079" s="811"/>
    </row>
    <row r="3080" spans="1:15" x14ac:dyDescent="0.25">
      <c r="A3080" s="836" t="s">
        <v>1820</v>
      </c>
      <c r="B3080" s="806" t="s">
        <v>3</v>
      </c>
      <c r="C3080" s="1039" t="s">
        <v>4</v>
      </c>
      <c r="D3080" s="863" t="s">
        <v>189</v>
      </c>
      <c r="E3080" s="1025">
        <v>0</v>
      </c>
      <c r="F3080" s="806" t="s">
        <v>973</v>
      </c>
      <c r="G3080" s="809" t="s">
        <v>266</v>
      </c>
      <c r="H3080" s="980"/>
      <c r="I3080" s="980">
        <v>525000</v>
      </c>
      <c r="J3080" s="980"/>
      <c r="K3080" s="980">
        <f t="shared" si="217"/>
        <v>525000</v>
      </c>
      <c r="L3080" s="815"/>
      <c r="M3080" s="815">
        <v>525000</v>
      </c>
      <c r="N3080" s="815"/>
      <c r="O3080" s="811"/>
    </row>
    <row r="3081" spans="1:15" x14ac:dyDescent="0.25">
      <c r="A3081" s="836" t="s">
        <v>1820</v>
      </c>
      <c r="B3081" s="806" t="s">
        <v>97</v>
      </c>
      <c r="C3081" s="1039" t="s">
        <v>98</v>
      </c>
      <c r="D3081" s="863" t="s">
        <v>189</v>
      </c>
      <c r="E3081" s="1025">
        <v>0</v>
      </c>
      <c r="F3081" s="806" t="s">
        <v>973</v>
      </c>
      <c r="G3081" s="809" t="s">
        <v>266</v>
      </c>
      <c r="H3081" s="980"/>
      <c r="I3081" s="980">
        <v>60000</v>
      </c>
      <c r="J3081" s="980"/>
      <c r="K3081" s="980">
        <f t="shared" si="217"/>
        <v>60000</v>
      </c>
      <c r="L3081" s="815"/>
      <c r="M3081" s="815">
        <v>60000</v>
      </c>
      <c r="N3081" s="815"/>
      <c r="O3081" s="811"/>
    </row>
    <row r="3082" spans="1:15" x14ac:dyDescent="0.25">
      <c r="A3082" s="836" t="s">
        <v>1820</v>
      </c>
      <c r="B3082" s="806" t="s">
        <v>52</v>
      </c>
      <c r="C3082" s="1039" t="s">
        <v>53</v>
      </c>
      <c r="D3082" s="863" t="s">
        <v>189</v>
      </c>
      <c r="E3082" s="1025">
        <v>0</v>
      </c>
      <c r="F3082" s="806" t="s">
        <v>973</v>
      </c>
      <c r="G3082" s="809" t="s">
        <v>266</v>
      </c>
      <c r="H3082" s="980"/>
      <c r="I3082" s="980">
        <v>4500000</v>
      </c>
      <c r="J3082" s="980"/>
      <c r="K3082" s="980">
        <f t="shared" si="217"/>
        <v>4500000</v>
      </c>
      <c r="L3082" s="815"/>
      <c r="M3082" s="815">
        <v>4500000</v>
      </c>
      <c r="N3082" s="815"/>
      <c r="O3082" s="811"/>
    </row>
    <row r="3083" spans="1:15" x14ac:dyDescent="0.25">
      <c r="A3083" s="836" t="s">
        <v>1820</v>
      </c>
      <c r="B3083" s="806" t="s">
        <v>106</v>
      </c>
      <c r="C3083" s="1039" t="s">
        <v>107</v>
      </c>
      <c r="D3083" s="863" t="s">
        <v>189</v>
      </c>
      <c r="E3083" s="1025">
        <v>0</v>
      </c>
      <c r="F3083" s="806" t="s">
        <v>973</v>
      </c>
      <c r="G3083" s="809" t="s">
        <v>266</v>
      </c>
      <c r="H3083" s="980"/>
      <c r="I3083" s="980">
        <v>245000</v>
      </c>
      <c r="J3083" s="980"/>
      <c r="K3083" s="980">
        <f t="shared" si="217"/>
        <v>245000</v>
      </c>
      <c r="L3083" s="815"/>
      <c r="M3083" s="815">
        <v>245000</v>
      </c>
      <c r="N3083" s="815"/>
      <c r="O3083" s="811"/>
    </row>
    <row r="3084" spans="1:15" x14ac:dyDescent="0.25">
      <c r="A3084" s="836" t="s">
        <v>1820</v>
      </c>
      <c r="B3084" s="806" t="s">
        <v>32</v>
      </c>
      <c r="C3084" s="1039" t="s">
        <v>33</v>
      </c>
      <c r="D3084" s="863" t="s">
        <v>189</v>
      </c>
      <c r="E3084" s="1025">
        <v>0</v>
      </c>
      <c r="F3084" s="806" t="s">
        <v>973</v>
      </c>
      <c r="G3084" s="809" t="s">
        <v>266</v>
      </c>
      <c r="H3084" s="980"/>
      <c r="I3084" s="980">
        <v>150000</v>
      </c>
      <c r="J3084" s="980"/>
      <c r="K3084" s="980">
        <f t="shared" si="217"/>
        <v>150000</v>
      </c>
      <c r="L3084" s="815"/>
      <c r="M3084" s="815">
        <v>150000</v>
      </c>
      <c r="N3084" s="815"/>
      <c r="O3084" s="811"/>
    </row>
    <row r="3085" spans="1:15" x14ac:dyDescent="0.25">
      <c r="A3085" s="836" t="s">
        <v>1820</v>
      </c>
      <c r="B3085" s="806" t="s">
        <v>197</v>
      </c>
      <c r="C3085" s="1039" t="s">
        <v>198</v>
      </c>
      <c r="D3085" s="863" t="s">
        <v>189</v>
      </c>
      <c r="E3085" s="1025">
        <v>0</v>
      </c>
      <c r="F3085" s="806" t="s">
        <v>973</v>
      </c>
      <c r="G3085" s="809" t="s">
        <v>266</v>
      </c>
      <c r="H3085" s="980"/>
      <c r="I3085" s="980">
        <v>23500000</v>
      </c>
      <c r="J3085" s="980"/>
      <c r="K3085" s="980">
        <f t="shared" si="217"/>
        <v>10500000</v>
      </c>
      <c r="L3085" s="815"/>
      <c r="M3085" s="815">
        <v>10500000</v>
      </c>
      <c r="N3085" s="815"/>
      <c r="O3085" s="811"/>
    </row>
    <row r="3086" spans="1:15" x14ac:dyDescent="0.25">
      <c r="A3086" s="836" t="s">
        <v>1820</v>
      </c>
      <c r="B3086" s="806" t="s">
        <v>13</v>
      </c>
      <c r="C3086" s="1039" t="s">
        <v>14</v>
      </c>
      <c r="D3086" s="863" t="s">
        <v>189</v>
      </c>
      <c r="E3086" s="1025">
        <v>0</v>
      </c>
      <c r="F3086" s="806" t="s">
        <v>973</v>
      </c>
      <c r="G3086" s="809" t="s">
        <v>266</v>
      </c>
      <c r="H3086" s="980"/>
      <c r="I3086" s="980">
        <v>5000000</v>
      </c>
      <c r="J3086" s="980"/>
      <c r="K3086" s="980">
        <f t="shared" si="217"/>
        <v>5000000</v>
      </c>
      <c r="L3086" s="815"/>
      <c r="M3086" s="815">
        <v>5000000</v>
      </c>
      <c r="N3086" s="815"/>
      <c r="O3086" s="811"/>
    </row>
    <row r="3087" spans="1:15" x14ac:dyDescent="0.25">
      <c r="A3087" s="836" t="s">
        <v>1820</v>
      </c>
      <c r="B3087" s="806" t="s">
        <v>150</v>
      </c>
      <c r="C3087" s="1039" t="s">
        <v>151</v>
      </c>
      <c r="D3087" s="863" t="s">
        <v>189</v>
      </c>
      <c r="E3087" s="1025">
        <v>0</v>
      </c>
      <c r="F3087" s="806" t="s">
        <v>973</v>
      </c>
      <c r="G3087" s="809" t="s">
        <v>266</v>
      </c>
      <c r="H3087" s="980"/>
      <c r="I3087" s="980">
        <v>320000</v>
      </c>
      <c r="J3087" s="980"/>
      <c r="K3087" s="980">
        <f t="shared" si="217"/>
        <v>320000</v>
      </c>
      <c r="L3087" s="815"/>
      <c r="M3087" s="815">
        <v>320000</v>
      </c>
      <c r="N3087" s="815"/>
      <c r="O3087" s="811"/>
    </row>
    <row r="3088" spans="1:15" x14ac:dyDescent="0.25">
      <c r="A3088" s="836" t="s">
        <v>1820</v>
      </c>
      <c r="B3088" s="806" t="s">
        <v>15</v>
      </c>
      <c r="C3088" s="1039" t="s">
        <v>436</v>
      </c>
      <c r="D3088" s="863" t="s">
        <v>189</v>
      </c>
      <c r="E3088" s="1025">
        <v>0</v>
      </c>
      <c r="F3088" s="806" t="s">
        <v>973</v>
      </c>
      <c r="G3088" s="809" t="s">
        <v>266</v>
      </c>
      <c r="H3088" s="980"/>
      <c r="I3088" s="980">
        <v>500000</v>
      </c>
      <c r="J3088" s="980"/>
      <c r="K3088" s="980">
        <f t="shared" si="217"/>
        <v>500000</v>
      </c>
      <c r="L3088" s="815"/>
      <c r="M3088" s="815">
        <v>500000</v>
      </c>
      <c r="N3088" s="815"/>
      <c r="O3088" s="811"/>
    </row>
    <row r="3089" spans="1:15" x14ac:dyDescent="0.25">
      <c r="A3089" s="836" t="s">
        <v>1820</v>
      </c>
      <c r="B3089" s="806" t="s">
        <v>17</v>
      </c>
      <c r="C3089" s="1039" t="s">
        <v>18</v>
      </c>
      <c r="D3089" s="863" t="s">
        <v>189</v>
      </c>
      <c r="E3089" s="1025">
        <v>0</v>
      </c>
      <c r="F3089" s="806" t="s">
        <v>973</v>
      </c>
      <c r="G3089" s="809" t="s">
        <v>266</v>
      </c>
      <c r="H3089" s="980"/>
      <c r="I3089" s="980">
        <v>300000</v>
      </c>
      <c r="J3089" s="980"/>
      <c r="K3089" s="980">
        <f t="shared" si="217"/>
        <v>300000</v>
      </c>
      <c r="L3089" s="815"/>
      <c r="M3089" s="815">
        <v>300000</v>
      </c>
      <c r="N3089" s="815"/>
      <c r="O3089" s="811"/>
    </row>
    <row r="3090" spans="1:15" x14ac:dyDescent="0.25">
      <c r="A3090" s="836" t="s">
        <v>1820</v>
      </c>
      <c r="B3090" s="806" t="s">
        <v>19</v>
      </c>
      <c r="C3090" s="1039" t="s">
        <v>20</v>
      </c>
      <c r="D3090" s="863" t="s">
        <v>189</v>
      </c>
      <c r="E3090" s="1025">
        <v>0</v>
      </c>
      <c r="F3090" s="806" t="s">
        <v>973</v>
      </c>
      <c r="G3090" s="809" t="s">
        <v>266</v>
      </c>
      <c r="H3090" s="980"/>
      <c r="I3090" s="980">
        <v>30000</v>
      </c>
      <c r="J3090" s="980"/>
      <c r="K3090" s="980">
        <f t="shared" si="217"/>
        <v>30000</v>
      </c>
      <c r="L3090" s="815"/>
      <c r="M3090" s="815">
        <v>30000</v>
      </c>
      <c r="N3090" s="815"/>
      <c r="O3090" s="811"/>
    </row>
    <row r="3091" spans="1:15" x14ac:dyDescent="0.25">
      <c r="A3091" s="836" t="s">
        <v>1820</v>
      </c>
      <c r="B3091" s="838"/>
      <c r="C3091" s="968" t="s">
        <v>312</v>
      </c>
      <c r="D3091" s="839"/>
      <c r="E3091" s="840"/>
      <c r="F3091" s="838"/>
      <c r="G3091" s="895"/>
      <c r="H3091" s="969">
        <v>875000</v>
      </c>
      <c r="I3091" s="969">
        <f>SUM(I3078:I3090)</f>
        <v>36000000</v>
      </c>
      <c r="J3091" s="969">
        <v>875000</v>
      </c>
      <c r="K3091" s="969">
        <f>SUM(K3078:K3090)</f>
        <v>23000000</v>
      </c>
      <c r="L3091" s="821"/>
      <c r="M3091" s="821">
        <f>SUM(M3078:M3090)</f>
        <v>23000000</v>
      </c>
      <c r="N3091" s="821"/>
      <c r="O3091" s="822"/>
    </row>
    <row r="3092" spans="1:15" x14ac:dyDescent="0.25">
      <c r="C3092" s="970"/>
      <c r="G3092" s="896"/>
      <c r="H3092" s="901"/>
      <c r="I3092" s="901"/>
      <c r="J3092" s="901"/>
      <c r="K3092" s="901"/>
      <c r="L3092" s="826"/>
      <c r="M3092" s="826"/>
      <c r="N3092" s="826"/>
      <c r="O3092" s="827"/>
    </row>
    <row r="3093" spans="1:15" x14ac:dyDescent="0.25">
      <c r="C3093" s="970"/>
      <c r="G3093" s="896"/>
      <c r="H3093" s="901"/>
      <c r="I3093" s="901"/>
      <c r="J3093" s="901"/>
      <c r="K3093" s="901"/>
      <c r="L3093" s="826"/>
      <c r="M3093" s="826"/>
      <c r="N3093" s="826"/>
      <c r="O3093" s="827"/>
    </row>
    <row r="3094" spans="1:15" x14ac:dyDescent="0.25">
      <c r="B3094" s="1127" t="s">
        <v>1397</v>
      </c>
      <c r="C3094" s="1127"/>
      <c r="D3094" s="1127"/>
      <c r="E3094" s="1127"/>
      <c r="F3094" s="1127"/>
      <c r="G3094" s="1127"/>
      <c r="H3094" s="1127"/>
      <c r="I3094" s="1127"/>
      <c r="J3094" s="1127"/>
      <c r="K3094" s="1127"/>
      <c r="L3094" s="1127"/>
      <c r="M3094" s="1127"/>
      <c r="N3094" s="1127"/>
      <c r="O3094" s="1127"/>
    </row>
    <row r="3095" spans="1:15" x14ac:dyDescent="0.25">
      <c r="B3095" s="854" t="s">
        <v>1699</v>
      </c>
      <c r="C3095" s="1041"/>
      <c r="D3095" s="855"/>
      <c r="E3095" s="855"/>
      <c r="F3095" s="855"/>
      <c r="G3095" s="855"/>
      <c r="H3095" s="856"/>
      <c r="I3095" s="856"/>
      <c r="J3095" s="856"/>
      <c r="K3095" s="856"/>
      <c r="L3095" s="856"/>
      <c r="M3095" s="856"/>
      <c r="N3095" s="856"/>
      <c r="O3095" s="857"/>
    </row>
    <row r="3096" spans="1:15" s="800" customFormat="1" ht="45" x14ac:dyDescent="0.25">
      <c r="B3096" s="1122" t="s">
        <v>971</v>
      </c>
      <c r="C3096" s="1085" t="s">
        <v>939</v>
      </c>
      <c r="D3096" s="1085" t="s">
        <v>1025</v>
      </c>
      <c r="E3096" s="1124" t="s">
        <v>1026</v>
      </c>
      <c r="F3096" s="1085" t="s">
        <v>1027</v>
      </c>
      <c r="G3096" s="1120" t="s">
        <v>1028</v>
      </c>
      <c r="H3096" s="801" t="s">
        <v>1868</v>
      </c>
      <c r="I3096" s="802" t="s">
        <v>1839</v>
      </c>
      <c r="J3096" s="801" t="s">
        <v>1868</v>
      </c>
      <c r="K3096" s="1128" t="s">
        <v>1957</v>
      </c>
      <c r="L3096" s="1128" t="s">
        <v>1956</v>
      </c>
      <c r="M3096" s="802" t="s">
        <v>1905</v>
      </c>
      <c r="N3096" s="1128" t="s">
        <v>1825</v>
      </c>
      <c r="O3096" s="835" t="s">
        <v>1856</v>
      </c>
    </row>
    <row r="3097" spans="1:15" s="800" customFormat="1" x14ac:dyDescent="0.25">
      <c r="B3097" s="1123"/>
      <c r="C3097" s="1086"/>
      <c r="D3097" s="1086"/>
      <c r="E3097" s="1125"/>
      <c r="F3097" s="1086"/>
      <c r="G3097" s="1121"/>
      <c r="H3097" s="803"/>
      <c r="I3097" s="803" t="s">
        <v>940</v>
      </c>
      <c r="J3097" s="803"/>
      <c r="K3097" s="1129"/>
      <c r="L3097" s="1129"/>
      <c r="M3097" s="803" t="s">
        <v>940</v>
      </c>
      <c r="N3097" s="1129"/>
      <c r="O3097" s="804"/>
    </row>
    <row r="3098" spans="1:15" s="887" customFormat="1" x14ac:dyDescent="0.25">
      <c r="A3098" s="836" t="s">
        <v>1820</v>
      </c>
      <c r="B3098" s="863" t="s">
        <v>161</v>
      </c>
      <c r="C3098" s="967" t="s">
        <v>233</v>
      </c>
      <c r="D3098" s="863" t="s">
        <v>189</v>
      </c>
      <c r="E3098" s="883">
        <v>0</v>
      </c>
      <c r="F3098" s="863" t="s">
        <v>973</v>
      </c>
      <c r="G3098" s="866" t="s">
        <v>235</v>
      </c>
      <c r="H3098" s="900"/>
      <c r="I3098" s="900">
        <v>55000000</v>
      </c>
      <c r="J3098" s="900"/>
      <c r="K3098" s="980">
        <f t="shared" ref="K3098:K3102" si="218">M3098-L3098</f>
        <v>0</v>
      </c>
      <c r="L3098" s="867"/>
      <c r="M3098" s="867">
        <v>0</v>
      </c>
      <c r="N3098" s="867"/>
      <c r="O3098" s="868"/>
    </row>
    <row r="3099" spans="1:15" s="887" customFormat="1" x14ac:dyDescent="0.25">
      <c r="A3099" s="836" t="s">
        <v>1820</v>
      </c>
      <c r="B3099" s="865" t="s">
        <v>240</v>
      </c>
      <c r="C3099" s="967" t="s">
        <v>763</v>
      </c>
      <c r="D3099" s="863" t="s">
        <v>189</v>
      </c>
      <c r="E3099" s="883">
        <v>0</v>
      </c>
      <c r="F3099" s="863" t="s">
        <v>973</v>
      </c>
      <c r="G3099" s="866" t="s">
        <v>235</v>
      </c>
      <c r="H3099" s="900"/>
      <c r="I3099" s="900">
        <v>20000000</v>
      </c>
      <c r="J3099" s="900"/>
      <c r="K3099" s="980">
        <f t="shared" si="218"/>
        <v>10000000</v>
      </c>
      <c r="L3099" s="867"/>
      <c r="M3099" s="867">
        <v>10000000</v>
      </c>
      <c r="N3099" s="867"/>
      <c r="O3099" s="868"/>
    </row>
    <row r="3100" spans="1:15" s="887" customFormat="1" x14ac:dyDescent="0.25">
      <c r="A3100" s="836" t="s">
        <v>1820</v>
      </c>
      <c r="B3100" s="865" t="s">
        <v>483</v>
      </c>
      <c r="C3100" s="967" t="s">
        <v>1067</v>
      </c>
      <c r="D3100" s="863" t="s">
        <v>189</v>
      </c>
      <c r="E3100" s="883">
        <v>0</v>
      </c>
      <c r="F3100" s="863" t="s">
        <v>973</v>
      </c>
      <c r="G3100" s="866" t="s">
        <v>235</v>
      </c>
      <c r="H3100" s="900"/>
      <c r="I3100" s="900">
        <v>40000000</v>
      </c>
      <c r="J3100" s="900"/>
      <c r="K3100" s="980">
        <f t="shared" si="218"/>
        <v>20000000</v>
      </c>
      <c r="L3100" s="867"/>
      <c r="M3100" s="867">
        <v>20000000</v>
      </c>
      <c r="N3100" s="867"/>
      <c r="O3100" s="868"/>
    </row>
    <row r="3101" spans="1:15" s="887" customFormat="1" x14ac:dyDescent="0.25">
      <c r="A3101" s="836" t="s">
        <v>1820</v>
      </c>
      <c r="B3101" s="863" t="s">
        <v>206</v>
      </c>
      <c r="C3101" s="967" t="s">
        <v>1863</v>
      </c>
      <c r="D3101" s="863" t="s">
        <v>189</v>
      </c>
      <c r="E3101" s="883">
        <v>0</v>
      </c>
      <c r="F3101" s="863" t="s">
        <v>973</v>
      </c>
      <c r="G3101" s="866" t="s">
        <v>235</v>
      </c>
      <c r="H3101" s="900"/>
      <c r="I3101" s="900">
        <v>15000000</v>
      </c>
      <c r="J3101" s="900"/>
      <c r="K3101" s="980">
        <f t="shared" si="218"/>
        <v>0</v>
      </c>
      <c r="L3101" s="867"/>
      <c r="M3101" s="867">
        <v>0</v>
      </c>
      <c r="N3101" s="867"/>
      <c r="O3101" s="868"/>
    </row>
    <row r="3102" spans="1:15" s="887" customFormat="1" x14ac:dyDescent="0.25">
      <c r="A3102" s="836" t="s">
        <v>1820</v>
      </c>
      <c r="B3102" s="865" t="s">
        <v>467</v>
      </c>
      <c r="C3102" s="967" t="s">
        <v>163</v>
      </c>
      <c r="D3102" s="863" t="s">
        <v>189</v>
      </c>
      <c r="E3102" s="883">
        <v>0</v>
      </c>
      <c r="F3102" s="863" t="s">
        <v>973</v>
      </c>
      <c r="G3102" s="866" t="s">
        <v>235</v>
      </c>
      <c r="H3102" s="900"/>
      <c r="I3102" s="900">
        <v>70000000</v>
      </c>
      <c r="J3102" s="900"/>
      <c r="K3102" s="980">
        <f t="shared" si="218"/>
        <v>30000000</v>
      </c>
      <c r="L3102" s="867"/>
      <c r="M3102" s="867">
        <v>30000000</v>
      </c>
      <c r="N3102" s="867"/>
      <c r="O3102" s="868"/>
    </row>
    <row r="3103" spans="1:15" s="887" customFormat="1" x14ac:dyDescent="0.25">
      <c r="A3103" s="836" t="s">
        <v>1820</v>
      </c>
      <c r="B3103" s="869"/>
      <c r="C3103" s="1042" t="s">
        <v>26</v>
      </c>
      <c r="D3103" s="869"/>
      <c r="E3103" s="870"/>
      <c r="F3103" s="869"/>
      <c r="G3103" s="871"/>
      <c r="H3103" s="1017">
        <f>SUM(H3098:H3102)</f>
        <v>0</v>
      </c>
      <c r="I3103" s="965">
        <f>SUM(I3098:I3102)</f>
        <v>200000000</v>
      </c>
      <c r="J3103" s="1017">
        <f>SUM(J3098:J3102)</f>
        <v>0</v>
      </c>
      <c r="K3103" s="1017">
        <f>SUM(K3098:K3102)</f>
        <v>60000000</v>
      </c>
      <c r="L3103" s="872"/>
      <c r="M3103" s="872">
        <f>SUM(M3098:M3102)</f>
        <v>60000000</v>
      </c>
      <c r="N3103" s="872"/>
      <c r="O3103" s="884"/>
    </row>
    <row r="3104" spans="1:15" s="887" customFormat="1" x14ac:dyDescent="0.25">
      <c r="A3104" s="836"/>
      <c r="B3104" s="875"/>
      <c r="C3104" s="1043"/>
      <c r="D3104" s="875"/>
      <c r="E3104" s="877"/>
      <c r="F3104" s="875"/>
      <c r="G3104" s="878"/>
      <c r="H3104" s="1020"/>
      <c r="I3104" s="894"/>
      <c r="J3104" s="1020"/>
      <c r="K3104" s="1020"/>
      <c r="L3104" s="879"/>
      <c r="M3104" s="879"/>
      <c r="N3104" s="879"/>
      <c r="O3104" s="880"/>
    </row>
    <row r="3105" spans="1:16" s="887" customFormat="1" x14ac:dyDescent="0.25">
      <c r="A3105" s="836"/>
      <c r="B3105" s="875"/>
      <c r="C3105" s="1043"/>
      <c r="D3105" s="875"/>
      <c r="E3105" s="877"/>
      <c r="F3105" s="875"/>
      <c r="G3105" s="878"/>
      <c r="H3105" s="1020"/>
      <c r="I3105" s="894"/>
      <c r="J3105" s="1020"/>
      <c r="K3105" s="1020"/>
      <c r="L3105" s="879"/>
      <c r="M3105" s="879"/>
      <c r="N3105" s="879"/>
      <c r="O3105" s="880"/>
    </row>
    <row r="3106" spans="1:16" x14ac:dyDescent="0.25">
      <c r="B3106" s="1127" t="s">
        <v>1396</v>
      </c>
      <c r="C3106" s="1127"/>
      <c r="D3106" s="1127"/>
      <c r="E3106" s="1127"/>
      <c r="F3106" s="1127"/>
      <c r="G3106" s="1127"/>
      <c r="H3106" s="1127"/>
      <c r="I3106" s="1127"/>
      <c r="J3106" s="1127"/>
      <c r="K3106" s="1127"/>
      <c r="L3106" s="1127"/>
      <c r="M3106" s="1127"/>
      <c r="N3106" s="1127"/>
      <c r="O3106" s="1127"/>
    </row>
    <row r="3107" spans="1:16" x14ac:dyDescent="0.25">
      <c r="B3107" s="854" t="s">
        <v>1650</v>
      </c>
      <c r="C3107" s="1041"/>
      <c r="D3107" s="855"/>
      <c r="E3107" s="855"/>
      <c r="F3107" s="855"/>
      <c r="G3107" s="855"/>
      <c r="H3107" s="856"/>
      <c r="I3107" s="856"/>
      <c r="J3107" s="856"/>
      <c r="K3107" s="856"/>
      <c r="L3107" s="856"/>
      <c r="M3107" s="856"/>
      <c r="N3107" s="856"/>
      <c r="O3107" s="857"/>
    </row>
    <row r="3108" spans="1:16" s="800" customFormat="1" ht="45" x14ac:dyDescent="0.25">
      <c r="B3108" s="1122" t="s">
        <v>971</v>
      </c>
      <c r="C3108" s="1085" t="s">
        <v>939</v>
      </c>
      <c r="D3108" s="1085" t="s">
        <v>1025</v>
      </c>
      <c r="E3108" s="1124" t="s">
        <v>1026</v>
      </c>
      <c r="F3108" s="1085" t="s">
        <v>1027</v>
      </c>
      <c r="G3108" s="1120" t="s">
        <v>1028</v>
      </c>
      <c r="H3108" s="801" t="s">
        <v>1868</v>
      </c>
      <c r="I3108" s="802" t="s">
        <v>1839</v>
      </c>
      <c r="J3108" s="801" t="s">
        <v>1868</v>
      </c>
      <c r="K3108" s="1128" t="s">
        <v>1957</v>
      </c>
      <c r="L3108" s="1128" t="s">
        <v>1956</v>
      </c>
      <c r="M3108" s="802" t="s">
        <v>1905</v>
      </c>
      <c r="N3108" s="1128" t="s">
        <v>1825</v>
      </c>
      <c r="O3108" s="835" t="s">
        <v>1856</v>
      </c>
    </row>
    <row r="3109" spans="1:16" s="800" customFormat="1" x14ac:dyDescent="0.25">
      <c r="B3109" s="1123"/>
      <c r="C3109" s="1086"/>
      <c r="D3109" s="1086"/>
      <c r="E3109" s="1125"/>
      <c r="F3109" s="1086"/>
      <c r="G3109" s="1121"/>
      <c r="H3109" s="803"/>
      <c r="I3109" s="803" t="s">
        <v>940</v>
      </c>
      <c r="J3109" s="803"/>
      <c r="K3109" s="1129"/>
      <c r="L3109" s="1129"/>
      <c r="M3109" s="803" t="s">
        <v>940</v>
      </c>
      <c r="N3109" s="1129"/>
      <c r="O3109" s="804"/>
    </row>
    <row r="3110" spans="1:16" s="887" customFormat="1" ht="30" x14ac:dyDescent="0.25">
      <c r="A3110" s="917" t="s">
        <v>105</v>
      </c>
      <c r="B3110" s="934" t="s">
        <v>24</v>
      </c>
      <c r="C3110" s="1049" t="s">
        <v>290</v>
      </c>
      <c r="D3110" s="865" t="s">
        <v>1</v>
      </c>
      <c r="E3110" s="883">
        <v>0</v>
      </c>
      <c r="F3110" s="934" t="s">
        <v>27</v>
      </c>
      <c r="G3110" s="935" t="s">
        <v>266</v>
      </c>
      <c r="H3110" s="1015">
        <v>324369503</v>
      </c>
      <c r="I3110" s="1015">
        <v>1076383000</v>
      </c>
      <c r="J3110" s="1015">
        <v>324369503</v>
      </c>
      <c r="K3110" s="1015">
        <f t="shared" ref="K3110:K3122" si="219">M3110-L3110</f>
        <v>1086383000</v>
      </c>
      <c r="L3110" s="1004">
        <v>90000000</v>
      </c>
      <c r="M3110" s="1004">
        <f>926383000+250000000</f>
        <v>1176383000</v>
      </c>
      <c r="N3110" s="1004">
        <v>400000000</v>
      </c>
      <c r="O3110" s="1027" t="s">
        <v>1976</v>
      </c>
      <c r="P3110" s="923"/>
    </row>
    <row r="3111" spans="1:16" x14ac:dyDescent="0.25">
      <c r="A3111" s="836" t="s">
        <v>105</v>
      </c>
      <c r="B3111" s="806" t="s">
        <v>2</v>
      </c>
      <c r="C3111" s="1039" t="s">
        <v>60</v>
      </c>
      <c r="D3111" s="807">
        <v>70761</v>
      </c>
      <c r="E3111" s="1025">
        <v>0</v>
      </c>
      <c r="F3111" s="806" t="s">
        <v>27</v>
      </c>
      <c r="G3111" s="809" t="s">
        <v>266</v>
      </c>
      <c r="H3111" s="980"/>
      <c r="I3111" s="980">
        <v>6500000</v>
      </c>
      <c r="J3111" s="980"/>
      <c r="K3111" s="980">
        <f t="shared" si="219"/>
        <v>5000000</v>
      </c>
      <c r="L3111" s="815"/>
      <c r="M3111" s="815">
        <v>5000000</v>
      </c>
      <c r="N3111" s="815"/>
      <c r="O3111" s="811"/>
    </row>
    <row r="3112" spans="1:16" x14ac:dyDescent="0.25">
      <c r="A3112" s="836" t="s">
        <v>105</v>
      </c>
      <c r="B3112" s="806" t="s">
        <v>3</v>
      </c>
      <c r="C3112" s="1039" t="s">
        <v>4</v>
      </c>
      <c r="D3112" s="807">
        <v>70761</v>
      </c>
      <c r="E3112" s="883">
        <v>0</v>
      </c>
      <c r="F3112" s="806" t="s">
        <v>27</v>
      </c>
      <c r="G3112" s="809" t="s">
        <v>266</v>
      </c>
      <c r="H3112" s="980"/>
      <c r="I3112" s="980">
        <v>10000000</v>
      </c>
      <c r="J3112" s="980"/>
      <c r="K3112" s="980">
        <f t="shared" si="219"/>
        <v>5000000</v>
      </c>
      <c r="L3112" s="815"/>
      <c r="M3112" s="815">
        <v>5000000</v>
      </c>
      <c r="N3112" s="815"/>
      <c r="O3112" s="811"/>
    </row>
    <row r="3113" spans="1:16" s="887" customFormat="1" ht="60" x14ac:dyDescent="0.25">
      <c r="A3113" s="917" t="s">
        <v>105</v>
      </c>
      <c r="B3113" s="934" t="s">
        <v>106</v>
      </c>
      <c r="C3113" s="967" t="s">
        <v>107</v>
      </c>
      <c r="D3113" s="865">
        <v>70761</v>
      </c>
      <c r="E3113" s="883">
        <v>0</v>
      </c>
      <c r="F3113" s="934" t="s">
        <v>27</v>
      </c>
      <c r="G3113" s="935" t="s">
        <v>266</v>
      </c>
      <c r="H3113" s="900">
        <v>147508267</v>
      </c>
      <c r="I3113" s="900">
        <v>260000000</v>
      </c>
      <c r="J3113" s="900">
        <v>147508267</v>
      </c>
      <c r="K3113" s="900">
        <f t="shared" si="219"/>
        <v>0</v>
      </c>
      <c r="L3113" s="900">
        <v>340000000</v>
      </c>
      <c r="M3113" s="900">
        <v>340000000</v>
      </c>
      <c r="N3113" s="900">
        <v>340000000</v>
      </c>
      <c r="O3113" s="1028" t="s">
        <v>1977</v>
      </c>
      <c r="P3113" s="923"/>
    </row>
    <row r="3114" spans="1:16" x14ac:dyDescent="0.25">
      <c r="A3114" s="836" t="s">
        <v>105</v>
      </c>
      <c r="B3114" s="806" t="s">
        <v>5</v>
      </c>
      <c r="C3114" s="1039" t="s">
        <v>6</v>
      </c>
      <c r="D3114" s="807">
        <v>70761</v>
      </c>
      <c r="E3114" s="883">
        <v>0</v>
      </c>
      <c r="F3114" s="806" t="s">
        <v>27</v>
      </c>
      <c r="G3114" s="809" t="s">
        <v>266</v>
      </c>
      <c r="H3114" s="980">
        <v>1000000</v>
      </c>
      <c r="I3114" s="980">
        <v>5000000</v>
      </c>
      <c r="J3114" s="980">
        <v>1000000</v>
      </c>
      <c r="K3114" s="980">
        <f t="shared" si="219"/>
        <v>3000000</v>
      </c>
      <c r="L3114" s="815"/>
      <c r="M3114" s="815">
        <v>3000000</v>
      </c>
      <c r="N3114" s="815"/>
      <c r="O3114" s="811"/>
    </row>
    <row r="3115" spans="1:16" x14ac:dyDescent="0.25">
      <c r="A3115" s="836" t="s">
        <v>105</v>
      </c>
      <c r="B3115" s="806" t="s">
        <v>32</v>
      </c>
      <c r="C3115" s="1039" t="s">
        <v>33</v>
      </c>
      <c r="D3115" s="807">
        <v>70761</v>
      </c>
      <c r="E3115" s="883">
        <v>0</v>
      </c>
      <c r="F3115" s="806" t="s">
        <v>27</v>
      </c>
      <c r="G3115" s="809" t="s">
        <v>266</v>
      </c>
      <c r="H3115" s="980">
        <v>1000000</v>
      </c>
      <c r="I3115" s="980">
        <v>5000000</v>
      </c>
      <c r="J3115" s="980">
        <v>1000000</v>
      </c>
      <c r="K3115" s="980">
        <f t="shared" si="219"/>
        <v>2000000</v>
      </c>
      <c r="L3115" s="815"/>
      <c r="M3115" s="815">
        <v>2000000</v>
      </c>
      <c r="N3115" s="815"/>
      <c r="O3115" s="811"/>
    </row>
    <row r="3116" spans="1:16" x14ac:dyDescent="0.25">
      <c r="A3116" s="836" t="s">
        <v>105</v>
      </c>
      <c r="B3116" s="806" t="s">
        <v>7</v>
      </c>
      <c r="C3116" s="1039" t="s">
        <v>8</v>
      </c>
      <c r="D3116" s="807">
        <v>70761</v>
      </c>
      <c r="E3116" s="883">
        <v>0</v>
      </c>
      <c r="F3116" s="806" t="s">
        <v>27</v>
      </c>
      <c r="G3116" s="809" t="s">
        <v>266</v>
      </c>
      <c r="H3116" s="980"/>
      <c r="I3116" s="980">
        <v>300000</v>
      </c>
      <c r="J3116" s="980"/>
      <c r="K3116" s="980">
        <f t="shared" si="219"/>
        <v>300000</v>
      </c>
      <c r="L3116" s="815"/>
      <c r="M3116" s="815">
        <v>300000</v>
      </c>
      <c r="N3116" s="815"/>
      <c r="O3116" s="811"/>
    </row>
    <row r="3117" spans="1:16" x14ac:dyDescent="0.25">
      <c r="A3117" s="836" t="s">
        <v>105</v>
      </c>
      <c r="B3117" s="806" t="s">
        <v>34</v>
      </c>
      <c r="C3117" s="1039" t="s">
        <v>761</v>
      </c>
      <c r="D3117" s="807">
        <v>70761</v>
      </c>
      <c r="E3117" s="883">
        <v>0</v>
      </c>
      <c r="F3117" s="806" t="s">
        <v>27</v>
      </c>
      <c r="G3117" s="809" t="s">
        <v>266</v>
      </c>
      <c r="H3117" s="980">
        <v>500000</v>
      </c>
      <c r="I3117" s="980">
        <v>1000000</v>
      </c>
      <c r="J3117" s="980">
        <v>500000</v>
      </c>
      <c r="K3117" s="980">
        <f t="shared" si="219"/>
        <v>1000000</v>
      </c>
      <c r="L3117" s="815"/>
      <c r="M3117" s="815">
        <v>1000000</v>
      </c>
      <c r="N3117" s="815"/>
      <c r="O3117" s="811"/>
    </row>
    <row r="3118" spans="1:16" x14ac:dyDescent="0.25">
      <c r="A3118" s="836" t="s">
        <v>105</v>
      </c>
      <c r="B3118" s="806" t="s">
        <v>9</v>
      </c>
      <c r="C3118" s="1039" t="s">
        <v>10</v>
      </c>
      <c r="D3118" s="807">
        <v>70761</v>
      </c>
      <c r="E3118" s="883">
        <v>0</v>
      </c>
      <c r="F3118" s="806" t="s">
        <v>27</v>
      </c>
      <c r="G3118" s="809" t="s">
        <v>266</v>
      </c>
      <c r="H3118" s="980">
        <v>500000</v>
      </c>
      <c r="I3118" s="980">
        <v>2800000</v>
      </c>
      <c r="J3118" s="980">
        <v>500000</v>
      </c>
      <c r="K3118" s="980">
        <f t="shared" si="219"/>
        <v>1800000</v>
      </c>
      <c r="L3118" s="815"/>
      <c r="M3118" s="815">
        <v>1800000</v>
      </c>
      <c r="N3118" s="815"/>
      <c r="O3118" s="811"/>
    </row>
    <row r="3119" spans="1:16" x14ac:dyDescent="0.25">
      <c r="A3119" s="836" t="s">
        <v>105</v>
      </c>
      <c r="B3119" s="806" t="s">
        <v>13</v>
      </c>
      <c r="C3119" s="1039" t="s">
        <v>14</v>
      </c>
      <c r="D3119" s="807">
        <v>70761</v>
      </c>
      <c r="E3119" s="1025">
        <v>0</v>
      </c>
      <c r="F3119" s="806" t="s">
        <v>27</v>
      </c>
      <c r="G3119" s="809" t="s">
        <v>266</v>
      </c>
      <c r="H3119" s="980">
        <v>500000</v>
      </c>
      <c r="I3119" s="980">
        <v>3650000</v>
      </c>
      <c r="J3119" s="980">
        <v>500000</v>
      </c>
      <c r="K3119" s="980">
        <f t="shared" si="219"/>
        <v>2000000</v>
      </c>
      <c r="L3119" s="815"/>
      <c r="M3119" s="815">
        <v>2000000</v>
      </c>
      <c r="N3119" s="815"/>
      <c r="O3119" s="811"/>
    </row>
    <row r="3120" spans="1:16" x14ac:dyDescent="0.25">
      <c r="A3120" s="836" t="s">
        <v>105</v>
      </c>
      <c r="B3120" s="806" t="s">
        <v>19</v>
      </c>
      <c r="C3120" s="1039" t="s">
        <v>20</v>
      </c>
      <c r="D3120" s="807">
        <v>70761</v>
      </c>
      <c r="E3120" s="883">
        <v>0</v>
      </c>
      <c r="F3120" s="806" t="s">
        <v>27</v>
      </c>
      <c r="G3120" s="809" t="s">
        <v>266</v>
      </c>
      <c r="H3120" s="980"/>
      <c r="I3120" s="980">
        <v>100000</v>
      </c>
      <c r="J3120" s="980"/>
      <c r="K3120" s="980">
        <f t="shared" si="219"/>
        <v>100000</v>
      </c>
      <c r="L3120" s="815"/>
      <c r="M3120" s="815">
        <v>100000</v>
      </c>
      <c r="N3120" s="815"/>
      <c r="O3120" s="811"/>
    </row>
    <row r="3121" spans="1:16" x14ac:dyDescent="0.25">
      <c r="A3121" s="836" t="s">
        <v>105</v>
      </c>
      <c r="B3121" s="806" t="s">
        <v>37</v>
      </c>
      <c r="C3121" s="1039" t="s">
        <v>38</v>
      </c>
      <c r="D3121" s="807">
        <v>70761</v>
      </c>
      <c r="E3121" s="883">
        <v>0</v>
      </c>
      <c r="F3121" s="806" t="s">
        <v>27</v>
      </c>
      <c r="G3121" s="809" t="s">
        <v>266</v>
      </c>
      <c r="H3121" s="980"/>
      <c r="I3121" s="980">
        <v>2400000</v>
      </c>
      <c r="J3121" s="980"/>
      <c r="K3121" s="980">
        <f t="shared" si="219"/>
        <v>1000000</v>
      </c>
      <c r="L3121" s="815"/>
      <c r="M3121" s="815">
        <v>1000000</v>
      </c>
      <c r="N3121" s="815"/>
      <c r="O3121" s="811"/>
    </row>
    <row r="3122" spans="1:16" s="887" customFormat="1" ht="30" x14ac:dyDescent="0.25">
      <c r="A3122" s="917" t="s">
        <v>105</v>
      </c>
      <c r="B3122" s="934" t="s">
        <v>1871</v>
      </c>
      <c r="C3122" s="967" t="s">
        <v>1872</v>
      </c>
      <c r="D3122" s="865">
        <v>70761</v>
      </c>
      <c r="E3122" s="883">
        <v>0</v>
      </c>
      <c r="F3122" s="934" t="s">
        <v>27</v>
      </c>
      <c r="G3122" s="935" t="s">
        <v>266</v>
      </c>
      <c r="H3122" s="900">
        <v>0</v>
      </c>
      <c r="I3122" s="900">
        <v>0</v>
      </c>
      <c r="J3122" s="900">
        <v>0</v>
      </c>
      <c r="K3122" s="980">
        <f t="shared" si="219"/>
        <v>573000</v>
      </c>
      <c r="L3122" s="922">
        <v>96000000</v>
      </c>
      <c r="M3122" s="922">
        <v>96573000</v>
      </c>
      <c r="N3122" s="922">
        <v>96000000</v>
      </c>
      <c r="O3122" s="868" t="s">
        <v>1978</v>
      </c>
      <c r="P3122" s="923"/>
    </row>
    <row r="3123" spans="1:16" x14ac:dyDescent="0.25">
      <c r="A3123" s="836" t="s">
        <v>105</v>
      </c>
      <c r="B3123" s="838"/>
      <c r="C3123" s="968" t="s">
        <v>312</v>
      </c>
      <c r="D3123" s="839"/>
      <c r="E3123" s="840"/>
      <c r="F3123" s="838"/>
      <c r="G3123" s="895"/>
      <c r="H3123" s="969">
        <f t="shared" ref="H3123" si="220">SUM(H3111:H3122)</f>
        <v>151008267</v>
      </c>
      <c r="I3123" s="969">
        <f>SUM(I3111:I3122)</f>
        <v>296750000</v>
      </c>
      <c r="J3123" s="969">
        <f t="shared" ref="J3123:M3123" si="221">SUM(J3111:J3122)</f>
        <v>151008267</v>
      </c>
      <c r="K3123" s="881">
        <f>SUM(K3111:K3122)</f>
        <v>21773000</v>
      </c>
      <c r="L3123" s="969">
        <f>SUM(L3111:L3122)</f>
        <v>436000000</v>
      </c>
      <c r="M3123" s="969">
        <f t="shared" si="221"/>
        <v>457773000</v>
      </c>
      <c r="N3123" s="969">
        <f>SUM(N3111:N3122)</f>
        <v>436000000</v>
      </c>
      <c r="O3123" s="822"/>
    </row>
    <row r="3124" spans="1:16" s="887" customFormat="1" x14ac:dyDescent="0.25">
      <c r="B3124" s="627"/>
      <c r="C3124" s="1050"/>
      <c r="D3124" s="875"/>
      <c r="E3124" s="877"/>
      <c r="F3124" s="875"/>
      <c r="G3124" s="878"/>
      <c r="H3124" s="902"/>
      <c r="I3124" s="902"/>
      <c r="J3124" s="902"/>
      <c r="K3124" s="902"/>
      <c r="L3124" s="879"/>
      <c r="M3124" s="879"/>
      <c r="N3124" s="879"/>
      <c r="O3124" s="880"/>
    </row>
    <row r="3125" spans="1:16" s="887" customFormat="1" x14ac:dyDescent="0.25">
      <c r="B3125" s="627"/>
      <c r="C3125" s="1050"/>
      <c r="D3125" s="875"/>
      <c r="E3125" s="877"/>
      <c r="F3125" s="875"/>
      <c r="G3125" s="878"/>
      <c r="H3125" s="902"/>
      <c r="I3125" s="902"/>
      <c r="J3125" s="902"/>
      <c r="K3125" s="902"/>
      <c r="L3125" s="879"/>
      <c r="M3125" s="879"/>
      <c r="N3125" s="879"/>
      <c r="O3125" s="880"/>
    </row>
    <row r="3126" spans="1:16" x14ac:dyDescent="0.25">
      <c r="B3126" s="1127" t="s">
        <v>1397</v>
      </c>
      <c r="C3126" s="1127"/>
      <c r="D3126" s="1127"/>
      <c r="E3126" s="1127"/>
      <c r="F3126" s="1127"/>
      <c r="G3126" s="1127"/>
      <c r="H3126" s="1127"/>
      <c r="I3126" s="1127"/>
      <c r="J3126" s="1127"/>
      <c r="K3126" s="1127"/>
      <c r="L3126" s="1127"/>
      <c r="M3126" s="1127"/>
      <c r="N3126" s="1127"/>
      <c r="O3126" s="1127"/>
    </row>
    <row r="3127" spans="1:16" x14ac:dyDescent="0.25">
      <c r="B3127" s="854" t="s">
        <v>1650</v>
      </c>
      <c r="C3127" s="1041"/>
      <c r="D3127" s="855"/>
      <c r="E3127" s="855"/>
      <c r="F3127" s="855"/>
      <c r="G3127" s="855"/>
      <c r="H3127" s="856"/>
      <c r="I3127" s="856"/>
      <c r="J3127" s="856"/>
      <c r="K3127" s="856"/>
      <c r="L3127" s="856"/>
      <c r="M3127" s="856"/>
      <c r="N3127" s="856"/>
      <c r="O3127" s="857"/>
    </row>
    <row r="3128" spans="1:16" s="800" customFormat="1" ht="60" x14ac:dyDescent="0.25">
      <c r="B3128" s="1122" t="s">
        <v>971</v>
      </c>
      <c r="C3128" s="1085" t="s">
        <v>939</v>
      </c>
      <c r="D3128" s="1085" t="s">
        <v>1025</v>
      </c>
      <c r="E3128" s="1124" t="s">
        <v>1026</v>
      </c>
      <c r="F3128" s="1085" t="s">
        <v>1027</v>
      </c>
      <c r="G3128" s="1120" t="s">
        <v>1028</v>
      </c>
      <c r="H3128" s="801" t="s">
        <v>1868</v>
      </c>
      <c r="I3128" s="802" t="s">
        <v>1839</v>
      </c>
      <c r="J3128" s="801" t="s">
        <v>1868</v>
      </c>
      <c r="K3128" s="1128" t="s">
        <v>1957</v>
      </c>
      <c r="L3128" s="1128" t="s">
        <v>1956</v>
      </c>
      <c r="M3128" s="802" t="s">
        <v>1905</v>
      </c>
      <c r="N3128" s="802" t="s">
        <v>1825</v>
      </c>
      <c r="O3128" s="835" t="s">
        <v>1856</v>
      </c>
    </row>
    <row r="3129" spans="1:16" s="800" customFormat="1" x14ac:dyDescent="0.25">
      <c r="B3129" s="1123"/>
      <c r="C3129" s="1086"/>
      <c r="D3129" s="1086"/>
      <c r="E3129" s="1125"/>
      <c r="F3129" s="1086"/>
      <c r="G3129" s="1121"/>
      <c r="H3129" s="803" t="s">
        <v>940</v>
      </c>
      <c r="I3129" s="803" t="s">
        <v>940</v>
      </c>
      <c r="J3129" s="803" t="s">
        <v>940</v>
      </c>
      <c r="K3129" s="1129"/>
      <c r="L3129" s="1129"/>
      <c r="M3129" s="803" t="s">
        <v>940</v>
      </c>
      <c r="N3129" s="803" t="s">
        <v>940</v>
      </c>
      <c r="O3129" s="804"/>
    </row>
    <row r="3130" spans="1:16" s="887" customFormat="1" x14ac:dyDescent="0.25">
      <c r="A3130" s="836" t="s">
        <v>105</v>
      </c>
      <c r="B3130" s="863" t="s">
        <v>253</v>
      </c>
      <c r="C3130" s="967" t="s">
        <v>238</v>
      </c>
      <c r="D3130" s="807">
        <v>70761</v>
      </c>
      <c r="E3130" s="1025">
        <v>0</v>
      </c>
      <c r="F3130" s="863" t="s">
        <v>27</v>
      </c>
      <c r="G3130" s="866" t="s">
        <v>235</v>
      </c>
      <c r="H3130" s="900"/>
      <c r="I3130" s="900">
        <v>100000000</v>
      </c>
      <c r="J3130" s="900"/>
      <c r="K3130" s="980">
        <f t="shared" ref="K3130:K3152" si="222">M3130-L3130</f>
        <v>0</v>
      </c>
      <c r="L3130" s="867"/>
      <c r="M3130" s="867">
        <v>0</v>
      </c>
      <c r="N3130" s="867"/>
      <c r="O3130" s="868"/>
    </row>
    <row r="3131" spans="1:16" s="887" customFormat="1" x14ac:dyDescent="0.25">
      <c r="A3131" s="836" t="s">
        <v>105</v>
      </c>
      <c r="B3131" s="865" t="s">
        <v>212</v>
      </c>
      <c r="C3131" s="967" t="s">
        <v>1101</v>
      </c>
      <c r="D3131" s="807">
        <v>70761</v>
      </c>
      <c r="E3131" s="1025">
        <v>0</v>
      </c>
      <c r="F3131" s="863" t="s">
        <v>27</v>
      </c>
      <c r="G3131" s="866" t="s">
        <v>235</v>
      </c>
      <c r="H3131" s="900"/>
      <c r="I3131" s="900">
        <v>100000000</v>
      </c>
      <c r="J3131" s="900"/>
      <c r="K3131" s="980">
        <f t="shared" si="222"/>
        <v>0</v>
      </c>
      <c r="L3131" s="867"/>
      <c r="M3131" s="867">
        <v>0</v>
      </c>
      <c r="N3131" s="867"/>
      <c r="O3131" s="868"/>
    </row>
    <row r="3132" spans="1:16" s="887" customFormat="1" ht="45" x14ac:dyDescent="0.25">
      <c r="A3132" s="836" t="s">
        <v>105</v>
      </c>
      <c r="B3132" s="865" t="s">
        <v>325</v>
      </c>
      <c r="C3132" s="967" t="s">
        <v>507</v>
      </c>
      <c r="D3132" s="807">
        <v>70761</v>
      </c>
      <c r="E3132" s="1025">
        <v>0</v>
      </c>
      <c r="F3132" s="863" t="s">
        <v>27</v>
      </c>
      <c r="G3132" s="866" t="s">
        <v>235</v>
      </c>
      <c r="H3132" s="900"/>
      <c r="I3132" s="900">
        <v>200000000</v>
      </c>
      <c r="J3132" s="900"/>
      <c r="K3132" s="980">
        <f t="shared" si="222"/>
        <v>0</v>
      </c>
      <c r="L3132" s="900">
        <v>386000000</v>
      </c>
      <c r="M3132" s="900">
        <v>386000000</v>
      </c>
      <c r="N3132" s="900">
        <v>200000000</v>
      </c>
      <c r="O3132" s="868" t="s">
        <v>2139</v>
      </c>
      <c r="P3132" s="923"/>
    </row>
    <row r="3133" spans="1:16" s="887" customFormat="1" ht="45" x14ac:dyDescent="0.25">
      <c r="A3133" s="917" t="s">
        <v>105</v>
      </c>
      <c r="B3133" s="865" t="s">
        <v>356</v>
      </c>
      <c r="C3133" s="967" t="s">
        <v>686</v>
      </c>
      <c r="D3133" s="865">
        <v>70761</v>
      </c>
      <c r="E3133" s="1025">
        <v>0</v>
      </c>
      <c r="F3133" s="863" t="s">
        <v>27</v>
      </c>
      <c r="G3133" s="866" t="s">
        <v>235</v>
      </c>
      <c r="H3133" s="900"/>
      <c r="I3133" s="900">
        <v>800000000</v>
      </c>
      <c r="J3133" s="900"/>
      <c r="K3133" s="980">
        <f t="shared" si="222"/>
        <v>0</v>
      </c>
      <c r="L3133" s="867">
        <v>250000000</v>
      </c>
      <c r="M3133" s="867">
        <v>250000000</v>
      </c>
      <c r="N3133" s="867">
        <v>946000000</v>
      </c>
      <c r="O3133" s="868" t="s">
        <v>2140</v>
      </c>
      <c r="P3133" s="923"/>
    </row>
    <row r="3134" spans="1:16" s="887" customFormat="1" x14ac:dyDescent="0.25">
      <c r="A3134" s="836" t="s">
        <v>105</v>
      </c>
      <c r="B3134" s="863" t="s">
        <v>161</v>
      </c>
      <c r="C3134" s="967" t="s">
        <v>233</v>
      </c>
      <c r="D3134" s="807">
        <v>70761</v>
      </c>
      <c r="E3134" s="1025">
        <v>0</v>
      </c>
      <c r="F3134" s="863" t="s">
        <v>27</v>
      </c>
      <c r="G3134" s="866" t="s">
        <v>235</v>
      </c>
      <c r="H3134" s="900"/>
      <c r="I3134" s="900">
        <v>100000000</v>
      </c>
      <c r="J3134" s="900"/>
      <c r="K3134" s="980">
        <f t="shared" si="222"/>
        <v>85000000</v>
      </c>
      <c r="L3134" s="867"/>
      <c r="M3134" s="867">
        <v>85000000</v>
      </c>
      <c r="N3134" s="867"/>
      <c r="O3134" s="868"/>
    </row>
    <row r="3135" spans="1:16" s="887" customFormat="1" ht="30" x14ac:dyDescent="0.25">
      <c r="A3135" s="836" t="s">
        <v>105</v>
      </c>
      <c r="B3135" s="863" t="s">
        <v>352</v>
      </c>
      <c r="C3135" s="967" t="s">
        <v>353</v>
      </c>
      <c r="D3135" s="807">
        <v>70761</v>
      </c>
      <c r="E3135" s="1025">
        <v>0</v>
      </c>
      <c r="F3135" s="863" t="s">
        <v>27</v>
      </c>
      <c r="G3135" s="866" t="s">
        <v>235</v>
      </c>
      <c r="H3135" s="900">
        <v>75370706</v>
      </c>
      <c r="I3135" s="900">
        <v>500000000</v>
      </c>
      <c r="J3135" s="900">
        <v>75370706</v>
      </c>
      <c r="K3135" s="980">
        <f t="shared" si="222"/>
        <v>0</v>
      </c>
      <c r="L3135" s="867">
        <v>300000000</v>
      </c>
      <c r="M3135" s="867">
        <v>300000000</v>
      </c>
      <c r="N3135" s="867"/>
      <c r="O3135" s="868" t="s">
        <v>1975</v>
      </c>
    </row>
    <row r="3136" spans="1:16" s="887" customFormat="1" ht="45" x14ac:dyDescent="0.25">
      <c r="A3136" s="917" t="s">
        <v>105</v>
      </c>
      <c r="B3136" s="865" t="s">
        <v>240</v>
      </c>
      <c r="C3136" s="967" t="s">
        <v>763</v>
      </c>
      <c r="D3136" s="865">
        <v>70761</v>
      </c>
      <c r="E3136" s="1025">
        <v>0</v>
      </c>
      <c r="F3136" s="863" t="s">
        <v>27</v>
      </c>
      <c r="G3136" s="866" t="s">
        <v>235</v>
      </c>
      <c r="H3136" s="900">
        <v>56627000</v>
      </c>
      <c r="I3136" s="900">
        <v>600000000</v>
      </c>
      <c r="J3136" s="900">
        <v>56627000</v>
      </c>
      <c r="K3136" s="900">
        <f t="shared" si="222"/>
        <v>50000000</v>
      </c>
      <c r="L3136" s="867">
        <v>600000000</v>
      </c>
      <c r="M3136" s="867">
        <v>650000000</v>
      </c>
      <c r="N3136" s="867">
        <v>150000000</v>
      </c>
      <c r="O3136" s="1028" t="s">
        <v>2057</v>
      </c>
      <c r="P3136" s="923"/>
    </row>
    <row r="3137" spans="1:16" s="887" customFormat="1" x14ac:dyDescent="0.25">
      <c r="A3137" s="836" t="s">
        <v>105</v>
      </c>
      <c r="B3137" s="865" t="s">
        <v>243</v>
      </c>
      <c r="C3137" s="967" t="s">
        <v>687</v>
      </c>
      <c r="D3137" s="807">
        <v>70761</v>
      </c>
      <c r="E3137" s="1025">
        <v>0</v>
      </c>
      <c r="F3137" s="863" t="s">
        <v>27</v>
      </c>
      <c r="G3137" s="866" t="s">
        <v>235</v>
      </c>
      <c r="H3137" s="900"/>
      <c r="I3137" s="900">
        <v>50000000</v>
      </c>
      <c r="J3137" s="900"/>
      <c r="K3137" s="980">
        <f t="shared" si="222"/>
        <v>0</v>
      </c>
      <c r="L3137" s="867"/>
      <c r="M3137" s="867">
        <v>0</v>
      </c>
      <c r="N3137" s="867"/>
      <c r="O3137" s="868"/>
    </row>
    <row r="3138" spans="1:16" s="887" customFormat="1" x14ac:dyDescent="0.25">
      <c r="A3138" s="836" t="s">
        <v>105</v>
      </c>
      <c r="B3138" s="865" t="s">
        <v>158</v>
      </c>
      <c r="C3138" s="967" t="s">
        <v>366</v>
      </c>
      <c r="D3138" s="807">
        <v>70761</v>
      </c>
      <c r="E3138" s="1025">
        <v>0</v>
      </c>
      <c r="F3138" s="863" t="s">
        <v>27</v>
      </c>
      <c r="G3138" s="866" t="s">
        <v>235</v>
      </c>
      <c r="H3138" s="900"/>
      <c r="I3138" s="900">
        <v>5000000</v>
      </c>
      <c r="J3138" s="900"/>
      <c r="K3138" s="980">
        <f t="shared" si="222"/>
        <v>0</v>
      </c>
      <c r="L3138" s="867"/>
      <c r="M3138" s="867">
        <v>0</v>
      </c>
      <c r="N3138" s="867"/>
      <c r="O3138" s="868"/>
    </row>
    <row r="3139" spans="1:16" s="887" customFormat="1" x14ac:dyDescent="0.25">
      <c r="A3139" s="836" t="s">
        <v>105</v>
      </c>
      <c r="B3139" s="865" t="s">
        <v>247</v>
      </c>
      <c r="C3139" s="967" t="s">
        <v>515</v>
      </c>
      <c r="D3139" s="807">
        <v>70761</v>
      </c>
      <c r="E3139" s="1025">
        <v>0</v>
      </c>
      <c r="F3139" s="863" t="s">
        <v>27</v>
      </c>
      <c r="G3139" s="866" t="s">
        <v>235</v>
      </c>
      <c r="H3139" s="900"/>
      <c r="I3139" s="900">
        <v>5000000</v>
      </c>
      <c r="J3139" s="900"/>
      <c r="K3139" s="980">
        <f t="shared" si="222"/>
        <v>0</v>
      </c>
      <c r="L3139" s="867"/>
      <c r="M3139" s="867">
        <v>0</v>
      </c>
      <c r="N3139" s="867"/>
      <c r="O3139" s="868"/>
    </row>
    <row r="3140" spans="1:16" s="887" customFormat="1" x14ac:dyDescent="0.25">
      <c r="A3140" s="836" t="s">
        <v>105</v>
      </c>
      <c r="B3140" s="863" t="s">
        <v>357</v>
      </c>
      <c r="C3140" s="967" t="s">
        <v>764</v>
      </c>
      <c r="D3140" s="807">
        <v>70761</v>
      </c>
      <c r="E3140" s="1025">
        <v>0</v>
      </c>
      <c r="F3140" s="863" t="s">
        <v>27</v>
      </c>
      <c r="G3140" s="866" t="s">
        <v>235</v>
      </c>
      <c r="H3140" s="900"/>
      <c r="I3140" s="900">
        <v>2000000</v>
      </c>
      <c r="J3140" s="900"/>
      <c r="K3140" s="980">
        <f t="shared" si="222"/>
        <v>0</v>
      </c>
      <c r="L3140" s="867"/>
      <c r="M3140" s="867">
        <v>0</v>
      </c>
      <c r="N3140" s="867"/>
      <c r="O3140" s="868"/>
    </row>
    <row r="3141" spans="1:16" s="887" customFormat="1" x14ac:dyDescent="0.25">
      <c r="A3141" s="836" t="s">
        <v>105</v>
      </c>
      <c r="B3141" s="863" t="s">
        <v>248</v>
      </c>
      <c r="C3141" s="967" t="s">
        <v>779</v>
      </c>
      <c r="D3141" s="807">
        <v>70761</v>
      </c>
      <c r="E3141" s="1025">
        <v>0</v>
      </c>
      <c r="F3141" s="863" t="s">
        <v>27</v>
      </c>
      <c r="G3141" s="866" t="s">
        <v>235</v>
      </c>
      <c r="H3141" s="900"/>
      <c r="I3141" s="900">
        <v>3000000</v>
      </c>
      <c r="J3141" s="900"/>
      <c r="K3141" s="980">
        <f t="shared" si="222"/>
        <v>0</v>
      </c>
      <c r="L3141" s="867"/>
      <c r="M3141" s="867">
        <v>0</v>
      </c>
      <c r="N3141" s="867"/>
      <c r="O3141" s="868"/>
    </row>
    <row r="3142" spans="1:16" s="887" customFormat="1" x14ac:dyDescent="0.25">
      <c r="A3142" s="836" t="s">
        <v>105</v>
      </c>
      <c r="B3142" s="863" t="s">
        <v>360</v>
      </c>
      <c r="C3142" s="967" t="s">
        <v>980</v>
      </c>
      <c r="D3142" s="807">
        <v>70761</v>
      </c>
      <c r="E3142" s="1025">
        <v>0</v>
      </c>
      <c r="F3142" s="863" t="s">
        <v>27</v>
      </c>
      <c r="G3142" s="866" t="s">
        <v>235</v>
      </c>
      <c r="H3142" s="900"/>
      <c r="I3142" s="900">
        <v>3000000</v>
      </c>
      <c r="J3142" s="900"/>
      <c r="K3142" s="980">
        <f t="shared" si="222"/>
        <v>0</v>
      </c>
      <c r="L3142" s="867"/>
      <c r="M3142" s="867">
        <v>0</v>
      </c>
      <c r="N3142" s="867"/>
      <c r="O3142" s="868"/>
    </row>
    <row r="3143" spans="1:16" s="887" customFormat="1" x14ac:dyDescent="0.25">
      <c r="A3143" s="836" t="s">
        <v>105</v>
      </c>
      <c r="B3143" s="863" t="s">
        <v>361</v>
      </c>
      <c r="C3143" s="967" t="s">
        <v>981</v>
      </c>
      <c r="D3143" s="807">
        <v>70761</v>
      </c>
      <c r="E3143" s="1025">
        <v>0</v>
      </c>
      <c r="F3143" s="863" t="s">
        <v>27</v>
      </c>
      <c r="G3143" s="866" t="s">
        <v>235</v>
      </c>
      <c r="H3143" s="900"/>
      <c r="I3143" s="900">
        <v>1000000</v>
      </c>
      <c r="J3143" s="900"/>
      <c r="K3143" s="980">
        <f t="shared" si="222"/>
        <v>0</v>
      </c>
      <c r="L3143" s="867"/>
      <c r="M3143" s="867">
        <v>0</v>
      </c>
      <c r="N3143" s="867"/>
      <c r="O3143" s="868"/>
    </row>
    <row r="3144" spans="1:16" s="887" customFormat="1" x14ac:dyDescent="0.25">
      <c r="A3144" s="836" t="s">
        <v>105</v>
      </c>
      <c r="B3144" s="863" t="s">
        <v>206</v>
      </c>
      <c r="C3144" s="967" t="s">
        <v>1863</v>
      </c>
      <c r="D3144" s="807">
        <v>70761</v>
      </c>
      <c r="E3144" s="1025">
        <v>0</v>
      </c>
      <c r="F3144" s="863" t="s">
        <v>27</v>
      </c>
      <c r="G3144" s="866" t="s">
        <v>235</v>
      </c>
      <c r="H3144" s="900"/>
      <c r="I3144" s="900">
        <v>10000000</v>
      </c>
      <c r="J3144" s="900"/>
      <c r="K3144" s="980">
        <f t="shared" si="222"/>
        <v>0</v>
      </c>
      <c r="L3144" s="867"/>
      <c r="M3144" s="867">
        <v>0</v>
      </c>
      <c r="N3144" s="867"/>
      <c r="O3144" s="868"/>
    </row>
    <row r="3145" spans="1:16" s="887" customFormat="1" x14ac:dyDescent="0.25">
      <c r="A3145" s="836" t="s">
        <v>105</v>
      </c>
      <c r="B3145" s="863" t="s">
        <v>207</v>
      </c>
      <c r="C3145" s="967" t="s">
        <v>220</v>
      </c>
      <c r="D3145" s="807">
        <v>70761</v>
      </c>
      <c r="E3145" s="1025">
        <v>0</v>
      </c>
      <c r="F3145" s="863" t="s">
        <v>27</v>
      </c>
      <c r="G3145" s="866" t="s">
        <v>235</v>
      </c>
      <c r="H3145" s="900"/>
      <c r="I3145" s="900">
        <v>10000000</v>
      </c>
      <c r="J3145" s="900"/>
      <c r="K3145" s="980">
        <f t="shared" si="222"/>
        <v>0</v>
      </c>
      <c r="L3145" s="867"/>
      <c r="M3145" s="867">
        <v>0</v>
      </c>
      <c r="N3145" s="867"/>
      <c r="O3145" s="868"/>
    </row>
    <row r="3146" spans="1:16" s="887" customFormat="1" x14ac:dyDescent="0.25">
      <c r="A3146" s="836" t="s">
        <v>105</v>
      </c>
      <c r="B3146" s="863" t="s">
        <v>208</v>
      </c>
      <c r="C3146" s="967" t="s">
        <v>751</v>
      </c>
      <c r="D3146" s="807">
        <v>70761</v>
      </c>
      <c r="E3146" s="1025">
        <v>0</v>
      </c>
      <c r="F3146" s="863" t="s">
        <v>27</v>
      </c>
      <c r="G3146" s="866" t="s">
        <v>235</v>
      </c>
      <c r="H3146" s="900"/>
      <c r="I3146" s="900">
        <v>2000000</v>
      </c>
      <c r="J3146" s="900"/>
      <c r="K3146" s="980">
        <f t="shared" si="222"/>
        <v>0</v>
      </c>
      <c r="L3146" s="867"/>
      <c r="M3146" s="867">
        <v>0</v>
      </c>
      <c r="N3146" s="867"/>
      <c r="O3146" s="868"/>
    </row>
    <row r="3147" spans="1:16" s="887" customFormat="1" x14ac:dyDescent="0.25">
      <c r="A3147" s="836" t="s">
        <v>105</v>
      </c>
      <c r="B3147" s="865" t="s">
        <v>209</v>
      </c>
      <c r="C3147" s="967" t="s">
        <v>359</v>
      </c>
      <c r="D3147" s="807">
        <v>70761</v>
      </c>
      <c r="E3147" s="1025">
        <v>0</v>
      </c>
      <c r="F3147" s="863" t="s">
        <v>27</v>
      </c>
      <c r="G3147" s="866" t="s">
        <v>235</v>
      </c>
      <c r="H3147" s="900"/>
      <c r="I3147" s="900">
        <v>2000000</v>
      </c>
      <c r="J3147" s="900"/>
      <c r="K3147" s="980">
        <f t="shared" si="222"/>
        <v>0</v>
      </c>
      <c r="L3147" s="867"/>
      <c r="M3147" s="867">
        <v>0</v>
      </c>
      <c r="N3147" s="867"/>
      <c r="O3147" s="868"/>
    </row>
    <row r="3148" spans="1:16" s="887" customFormat="1" x14ac:dyDescent="0.25">
      <c r="A3148" s="836" t="s">
        <v>105</v>
      </c>
      <c r="B3148" s="865" t="s">
        <v>228</v>
      </c>
      <c r="C3148" s="967" t="s">
        <v>498</v>
      </c>
      <c r="D3148" s="807">
        <v>70761</v>
      </c>
      <c r="E3148" s="1025">
        <v>0</v>
      </c>
      <c r="F3148" s="863" t="s">
        <v>27</v>
      </c>
      <c r="G3148" s="866" t="s">
        <v>235</v>
      </c>
      <c r="H3148" s="900"/>
      <c r="I3148" s="900">
        <v>8000000</v>
      </c>
      <c r="J3148" s="900"/>
      <c r="K3148" s="980">
        <f t="shared" si="222"/>
        <v>0</v>
      </c>
      <c r="L3148" s="867"/>
      <c r="M3148" s="867">
        <v>0</v>
      </c>
      <c r="N3148" s="867"/>
      <c r="O3148" s="868"/>
    </row>
    <row r="3149" spans="1:16" s="887" customFormat="1" x14ac:dyDescent="0.25">
      <c r="A3149" s="836" t="s">
        <v>105</v>
      </c>
      <c r="B3149" s="865" t="s">
        <v>231</v>
      </c>
      <c r="C3149" s="967" t="s">
        <v>229</v>
      </c>
      <c r="D3149" s="807">
        <v>70761</v>
      </c>
      <c r="E3149" s="1025">
        <v>0</v>
      </c>
      <c r="F3149" s="863" t="s">
        <v>27</v>
      </c>
      <c r="G3149" s="866" t="s">
        <v>235</v>
      </c>
      <c r="H3149" s="900"/>
      <c r="I3149" s="900">
        <v>5000000</v>
      </c>
      <c r="J3149" s="900"/>
      <c r="K3149" s="980">
        <f t="shared" si="222"/>
        <v>0</v>
      </c>
      <c r="L3149" s="867"/>
      <c r="M3149" s="867">
        <v>0</v>
      </c>
      <c r="N3149" s="867"/>
      <c r="O3149" s="868"/>
    </row>
    <row r="3150" spans="1:16" s="887" customFormat="1" ht="30" x14ac:dyDescent="0.25">
      <c r="A3150" s="836" t="s">
        <v>105</v>
      </c>
      <c r="B3150" s="865" t="s">
        <v>452</v>
      </c>
      <c r="C3150" s="967" t="s">
        <v>355</v>
      </c>
      <c r="D3150" s="807">
        <v>70761</v>
      </c>
      <c r="E3150" s="1025">
        <v>0</v>
      </c>
      <c r="F3150" s="863" t="s">
        <v>27</v>
      </c>
      <c r="G3150" s="866" t="s">
        <v>235</v>
      </c>
      <c r="H3150" s="900"/>
      <c r="I3150" s="900">
        <v>350000000</v>
      </c>
      <c r="J3150" s="900"/>
      <c r="K3150" s="980">
        <f t="shared" si="222"/>
        <v>0</v>
      </c>
      <c r="L3150" s="867">
        <v>50000000</v>
      </c>
      <c r="M3150" s="867">
        <v>50000000</v>
      </c>
      <c r="N3150" s="867">
        <v>50000000</v>
      </c>
      <c r="O3150" s="868" t="s">
        <v>2055</v>
      </c>
      <c r="P3150" s="923"/>
    </row>
    <row r="3151" spans="1:16" s="887" customFormat="1" x14ac:dyDescent="0.25">
      <c r="A3151" s="836" t="s">
        <v>105</v>
      </c>
      <c r="B3151" s="865" t="s">
        <v>469</v>
      </c>
      <c r="C3151" s="967" t="s">
        <v>162</v>
      </c>
      <c r="D3151" s="807">
        <v>70761</v>
      </c>
      <c r="E3151" s="1025">
        <v>0</v>
      </c>
      <c r="F3151" s="863" t="s">
        <v>27</v>
      </c>
      <c r="G3151" s="866" t="s">
        <v>235</v>
      </c>
      <c r="H3151" s="900"/>
      <c r="I3151" s="900">
        <v>30000000</v>
      </c>
      <c r="J3151" s="900"/>
      <c r="K3151" s="980">
        <f t="shared" si="222"/>
        <v>0</v>
      </c>
      <c r="L3151" s="867"/>
      <c r="M3151" s="867">
        <v>0</v>
      </c>
      <c r="N3151" s="867"/>
      <c r="O3151" s="868"/>
    </row>
    <row r="3152" spans="1:16" s="887" customFormat="1" ht="30" x14ac:dyDescent="0.25">
      <c r="A3152" s="836" t="s">
        <v>105</v>
      </c>
      <c r="B3152" s="865" t="s">
        <v>467</v>
      </c>
      <c r="C3152" s="967" t="s">
        <v>163</v>
      </c>
      <c r="D3152" s="807">
        <v>70761</v>
      </c>
      <c r="E3152" s="1025">
        <v>0</v>
      </c>
      <c r="F3152" s="863" t="s">
        <v>27</v>
      </c>
      <c r="G3152" s="866" t="s">
        <v>235</v>
      </c>
      <c r="H3152" s="900">
        <v>14000000</v>
      </c>
      <c r="I3152" s="900">
        <v>40000000</v>
      </c>
      <c r="J3152" s="900">
        <v>14000000</v>
      </c>
      <c r="K3152" s="980">
        <f t="shared" si="222"/>
        <v>0</v>
      </c>
      <c r="L3152" s="867">
        <v>107000000</v>
      </c>
      <c r="M3152" s="867">
        <v>107000000</v>
      </c>
      <c r="N3152" s="867">
        <v>247000000</v>
      </c>
      <c r="O3152" s="868" t="s">
        <v>2056</v>
      </c>
      <c r="P3152" s="923"/>
    </row>
    <row r="3153" spans="1:15" s="887" customFormat="1" x14ac:dyDescent="0.25">
      <c r="A3153" s="836" t="s">
        <v>105</v>
      </c>
      <c r="B3153" s="869"/>
      <c r="C3153" s="1042" t="s">
        <v>26</v>
      </c>
      <c r="D3153" s="869"/>
      <c r="E3153" s="870"/>
      <c r="F3153" s="869"/>
      <c r="G3153" s="871"/>
      <c r="H3153" s="965">
        <f t="shared" ref="H3153:N3153" si="223">SUM(H3130:H3152)</f>
        <v>145997706</v>
      </c>
      <c r="I3153" s="965">
        <f t="shared" si="223"/>
        <v>2926000000</v>
      </c>
      <c r="J3153" s="965">
        <f t="shared" si="223"/>
        <v>145997706</v>
      </c>
      <c r="K3153" s="965">
        <f t="shared" si="223"/>
        <v>135000000</v>
      </c>
      <c r="L3153" s="872">
        <f t="shared" si="223"/>
        <v>1693000000</v>
      </c>
      <c r="M3153" s="872">
        <f t="shared" si="223"/>
        <v>1828000000</v>
      </c>
      <c r="N3153" s="872">
        <f t="shared" si="223"/>
        <v>1593000000</v>
      </c>
      <c r="O3153" s="884"/>
    </row>
    <row r="3154" spans="1:15" s="887" customFormat="1" x14ac:dyDescent="0.25">
      <c r="A3154" s="836"/>
      <c r="B3154" s="875"/>
      <c r="C3154" s="1043"/>
      <c r="D3154" s="875"/>
      <c r="E3154" s="877"/>
      <c r="F3154" s="875"/>
      <c r="G3154" s="878"/>
      <c r="H3154" s="894"/>
      <c r="I3154" s="894"/>
      <c r="J3154" s="894"/>
      <c r="K3154" s="894"/>
      <c r="L3154" s="879"/>
      <c r="M3154" s="879"/>
      <c r="N3154" s="879"/>
      <c r="O3154" s="880"/>
    </row>
    <row r="3155" spans="1:15" x14ac:dyDescent="0.25">
      <c r="B3155" s="1127" t="s">
        <v>1396</v>
      </c>
      <c r="C3155" s="1127"/>
      <c r="D3155" s="1127"/>
      <c r="E3155" s="1127"/>
      <c r="F3155" s="1127"/>
      <c r="G3155" s="1127"/>
      <c r="H3155" s="1127"/>
      <c r="I3155" s="1127"/>
      <c r="J3155" s="1127"/>
      <c r="K3155" s="1127"/>
      <c r="L3155" s="1127"/>
      <c r="M3155" s="1127"/>
      <c r="N3155" s="1127"/>
      <c r="O3155" s="1127"/>
    </row>
    <row r="3156" spans="1:15" x14ac:dyDescent="0.25">
      <c r="B3156" s="854" t="s">
        <v>1651</v>
      </c>
      <c r="C3156" s="1041"/>
      <c r="D3156" s="855"/>
      <c r="E3156" s="855"/>
      <c r="F3156" s="855"/>
      <c r="G3156" s="855"/>
      <c r="H3156" s="856"/>
      <c r="I3156" s="856"/>
      <c r="J3156" s="856"/>
      <c r="K3156" s="856"/>
      <c r="L3156" s="856"/>
      <c r="M3156" s="856"/>
      <c r="N3156" s="856"/>
      <c r="O3156" s="857"/>
    </row>
    <row r="3157" spans="1:15" s="800" customFormat="1" ht="45" x14ac:dyDescent="0.25">
      <c r="B3157" s="1122" t="s">
        <v>971</v>
      </c>
      <c r="C3157" s="1085" t="s">
        <v>939</v>
      </c>
      <c r="D3157" s="1085" t="s">
        <v>1025</v>
      </c>
      <c r="E3157" s="1124" t="s">
        <v>1026</v>
      </c>
      <c r="F3157" s="1085" t="s">
        <v>1027</v>
      </c>
      <c r="G3157" s="1120" t="s">
        <v>1028</v>
      </c>
      <c r="H3157" s="801" t="s">
        <v>1868</v>
      </c>
      <c r="I3157" s="802" t="s">
        <v>1839</v>
      </c>
      <c r="J3157" s="801" t="s">
        <v>1868</v>
      </c>
      <c r="K3157" s="1128" t="s">
        <v>1957</v>
      </c>
      <c r="L3157" s="1128" t="s">
        <v>1956</v>
      </c>
      <c r="M3157" s="802" t="s">
        <v>1905</v>
      </c>
      <c r="N3157" s="1128" t="s">
        <v>1825</v>
      </c>
      <c r="O3157" s="835" t="s">
        <v>1856</v>
      </c>
    </row>
    <row r="3158" spans="1:15" s="800" customFormat="1" x14ac:dyDescent="0.25">
      <c r="B3158" s="1123"/>
      <c r="C3158" s="1086"/>
      <c r="D3158" s="1086"/>
      <c r="E3158" s="1125"/>
      <c r="F3158" s="1086"/>
      <c r="G3158" s="1121"/>
      <c r="H3158" s="803"/>
      <c r="I3158" s="803" t="s">
        <v>940</v>
      </c>
      <c r="J3158" s="803"/>
      <c r="K3158" s="1129"/>
      <c r="L3158" s="1129"/>
      <c r="M3158" s="803" t="s">
        <v>940</v>
      </c>
      <c r="N3158" s="1129"/>
      <c r="O3158" s="804"/>
    </row>
    <row r="3159" spans="1:15" x14ac:dyDescent="0.25">
      <c r="A3159" s="836" t="s">
        <v>110</v>
      </c>
      <c r="B3159" s="806" t="s">
        <v>2</v>
      </c>
      <c r="C3159" s="1039" t="s">
        <v>60</v>
      </c>
      <c r="D3159" s="814">
        <v>70751</v>
      </c>
      <c r="E3159" s="1025">
        <v>0</v>
      </c>
      <c r="F3159" s="806" t="s">
        <v>27</v>
      </c>
      <c r="G3159" s="809" t="s">
        <v>266</v>
      </c>
      <c r="H3159" s="980"/>
      <c r="I3159" s="980">
        <v>150000</v>
      </c>
      <c r="J3159" s="980"/>
      <c r="K3159" s="980">
        <f t="shared" ref="K3159:K3163" si="224">M3159-L3159</f>
        <v>50000</v>
      </c>
      <c r="L3159" s="815"/>
      <c r="M3159" s="815">
        <v>50000</v>
      </c>
      <c r="N3159" s="815"/>
      <c r="O3159" s="811"/>
    </row>
    <row r="3160" spans="1:15" x14ac:dyDescent="0.25">
      <c r="A3160" s="836" t="s">
        <v>110</v>
      </c>
      <c r="B3160" s="806" t="s">
        <v>3</v>
      </c>
      <c r="C3160" s="1039" t="s">
        <v>4</v>
      </c>
      <c r="D3160" s="814">
        <v>70751</v>
      </c>
      <c r="E3160" s="883">
        <v>0</v>
      </c>
      <c r="F3160" s="806" t="s">
        <v>27</v>
      </c>
      <c r="G3160" s="809" t="s">
        <v>266</v>
      </c>
      <c r="H3160" s="980"/>
      <c r="I3160" s="980">
        <v>110000</v>
      </c>
      <c r="J3160" s="980"/>
      <c r="K3160" s="980">
        <f t="shared" si="224"/>
        <v>110000</v>
      </c>
      <c r="L3160" s="815"/>
      <c r="M3160" s="815">
        <v>110000</v>
      </c>
      <c r="N3160" s="815"/>
      <c r="O3160" s="811"/>
    </row>
    <row r="3161" spans="1:15" x14ac:dyDescent="0.25">
      <c r="A3161" s="836" t="s">
        <v>110</v>
      </c>
      <c r="B3161" s="806" t="s">
        <v>32</v>
      </c>
      <c r="C3161" s="1039" t="s">
        <v>33</v>
      </c>
      <c r="D3161" s="814">
        <v>70751</v>
      </c>
      <c r="E3161" s="883">
        <v>0</v>
      </c>
      <c r="F3161" s="806" t="s">
        <v>27</v>
      </c>
      <c r="G3161" s="809" t="s">
        <v>266</v>
      </c>
      <c r="H3161" s="980"/>
      <c r="I3161" s="980">
        <v>90000</v>
      </c>
      <c r="J3161" s="980"/>
      <c r="K3161" s="980">
        <f t="shared" si="224"/>
        <v>90000</v>
      </c>
      <c r="L3161" s="815"/>
      <c r="M3161" s="815">
        <v>90000</v>
      </c>
      <c r="N3161" s="815"/>
      <c r="O3161" s="811"/>
    </row>
    <row r="3162" spans="1:15" x14ac:dyDescent="0.25">
      <c r="A3162" s="836" t="s">
        <v>110</v>
      </c>
      <c r="B3162" s="806" t="s">
        <v>7</v>
      </c>
      <c r="C3162" s="1039" t="s">
        <v>8</v>
      </c>
      <c r="D3162" s="814">
        <v>70751</v>
      </c>
      <c r="E3162" s="883">
        <v>0</v>
      </c>
      <c r="F3162" s="806" t="s">
        <v>27</v>
      </c>
      <c r="G3162" s="809" t="s">
        <v>266</v>
      </c>
      <c r="H3162" s="980"/>
      <c r="I3162" s="980">
        <v>150000</v>
      </c>
      <c r="J3162" s="980"/>
      <c r="K3162" s="980">
        <f t="shared" si="224"/>
        <v>50000</v>
      </c>
      <c r="L3162" s="815"/>
      <c r="M3162" s="815">
        <v>50000</v>
      </c>
      <c r="N3162" s="815"/>
      <c r="O3162" s="811"/>
    </row>
    <row r="3163" spans="1:15" x14ac:dyDescent="0.25">
      <c r="A3163" s="836" t="s">
        <v>110</v>
      </c>
      <c r="B3163" s="806" t="s">
        <v>9</v>
      </c>
      <c r="C3163" s="1039" t="s">
        <v>10</v>
      </c>
      <c r="D3163" s="814">
        <v>70751</v>
      </c>
      <c r="E3163" s="883">
        <v>0</v>
      </c>
      <c r="F3163" s="806" t="s">
        <v>27</v>
      </c>
      <c r="G3163" s="809" t="s">
        <v>266</v>
      </c>
      <c r="H3163" s="980"/>
      <c r="I3163" s="980">
        <v>100000</v>
      </c>
      <c r="J3163" s="980"/>
      <c r="K3163" s="980">
        <f t="shared" si="224"/>
        <v>50000</v>
      </c>
      <c r="L3163" s="815"/>
      <c r="M3163" s="815">
        <v>50000</v>
      </c>
      <c r="N3163" s="815"/>
      <c r="O3163" s="811"/>
    </row>
    <row r="3164" spans="1:15" x14ac:dyDescent="0.25">
      <c r="A3164" s="836" t="s">
        <v>110</v>
      </c>
      <c r="B3164" s="838"/>
      <c r="C3164" s="968" t="s">
        <v>312</v>
      </c>
      <c r="D3164" s="839"/>
      <c r="E3164" s="840"/>
      <c r="F3164" s="838"/>
      <c r="G3164" s="895"/>
      <c r="H3164" s="969">
        <v>175000</v>
      </c>
      <c r="I3164" s="969">
        <f>SUM(I3159:I3163)</f>
        <v>600000</v>
      </c>
      <c r="J3164" s="969">
        <v>175000</v>
      </c>
      <c r="K3164" s="969">
        <f>SUM(K3159:K3163)</f>
        <v>350000</v>
      </c>
      <c r="L3164" s="821"/>
      <c r="M3164" s="821">
        <f>SUM(M3159:M3163)</f>
        <v>350000</v>
      </c>
      <c r="N3164" s="821"/>
      <c r="O3164" s="822"/>
    </row>
    <row r="3165" spans="1:15" s="887" customFormat="1" x14ac:dyDescent="0.25">
      <c r="B3165" s="627"/>
      <c r="C3165" s="1050"/>
      <c r="D3165" s="875"/>
      <c r="E3165" s="877"/>
      <c r="F3165" s="875"/>
      <c r="G3165" s="878"/>
      <c r="H3165" s="902"/>
      <c r="I3165" s="902"/>
      <c r="J3165" s="902"/>
      <c r="K3165" s="902"/>
      <c r="L3165" s="879"/>
      <c r="M3165" s="879"/>
      <c r="N3165" s="879"/>
      <c r="O3165" s="880"/>
    </row>
    <row r="3166" spans="1:15" s="887" customFormat="1" x14ac:dyDescent="0.25">
      <c r="B3166" s="627"/>
      <c r="C3166" s="1050"/>
      <c r="D3166" s="875"/>
      <c r="E3166" s="877"/>
      <c r="F3166" s="875"/>
      <c r="G3166" s="878"/>
      <c r="H3166" s="902"/>
      <c r="I3166" s="902"/>
      <c r="J3166" s="902"/>
      <c r="K3166" s="902"/>
      <c r="L3166" s="879"/>
      <c r="M3166" s="879"/>
      <c r="N3166" s="879"/>
      <c r="O3166" s="880"/>
    </row>
    <row r="3167" spans="1:15" x14ac:dyDescent="0.25">
      <c r="B3167" s="1127" t="s">
        <v>1396</v>
      </c>
      <c r="C3167" s="1127"/>
      <c r="D3167" s="1127"/>
      <c r="E3167" s="1127"/>
      <c r="F3167" s="1127"/>
      <c r="G3167" s="1127"/>
      <c r="H3167" s="1127"/>
      <c r="I3167" s="1127"/>
      <c r="J3167" s="1127"/>
      <c r="K3167" s="1127"/>
      <c r="L3167" s="1127"/>
      <c r="M3167" s="1127"/>
      <c r="N3167" s="1127"/>
      <c r="O3167" s="1127"/>
    </row>
    <row r="3168" spans="1:15" x14ac:dyDescent="0.25">
      <c r="B3168" s="854" t="s">
        <v>1652</v>
      </c>
      <c r="C3168" s="1041"/>
      <c r="D3168" s="855"/>
      <c r="E3168" s="855"/>
      <c r="F3168" s="855"/>
      <c r="G3168" s="855"/>
      <c r="H3168" s="856"/>
      <c r="I3168" s="856"/>
      <c r="J3168" s="856"/>
      <c r="K3168" s="856"/>
      <c r="L3168" s="856"/>
      <c r="M3168" s="856"/>
      <c r="N3168" s="856"/>
      <c r="O3168" s="857"/>
    </row>
    <row r="3169" spans="1:15" s="800" customFormat="1" ht="45" x14ac:dyDescent="0.25">
      <c r="B3169" s="1122" t="s">
        <v>971</v>
      </c>
      <c r="C3169" s="1085" t="s">
        <v>939</v>
      </c>
      <c r="D3169" s="1085" t="s">
        <v>1025</v>
      </c>
      <c r="E3169" s="1124" t="s">
        <v>1026</v>
      </c>
      <c r="F3169" s="1085" t="s">
        <v>1027</v>
      </c>
      <c r="G3169" s="1120" t="s">
        <v>1028</v>
      </c>
      <c r="H3169" s="801" t="s">
        <v>1868</v>
      </c>
      <c r="I3169" s="802" t="s">
        <v>1839</v>
      </c>
      <c r="J3169" s="801" t="s">
        <v>1868</v>
      </c>
      <c r="K3169" s="1128" t="s">
        <v>1957</v>
      </c>
      <c r="L3169" s="1128" t="s">
        <v>1956</v>
      </c>
      <c r="M3169" s="802" t="s">
        <v>1905</v>
      </c>
      <c r="N3169" s="1128" t="s">
        <v>1825</v>
      </c>
      <c r="O3169" s="835" t="s">
        <v>1856</v>
      </c>
    </row>
    <row r="3170" spans="1:15" s="800" customFormat="1" x14ac:dyDescent="0.25">
      <c r="B3170" s="1123"/>
      <c r="C3170" s="1086"/>
      <c r="D3170" s="1086"/>
      <c r="E3170" s="1125"/>
      <c r="F3170" s="1086"/>
      <c r="G3170" s="1121"/>
      <c r="H3170" s="803"/>
      <c r="I3170" s="803" t="s">
        <v>940</v>
      </c>
      <c r="J3170" s="803"/>
      <c r="K3170" s="1129"/>
      <c r="L3170" s="1129"/>
      <c r="M3170" s="803" t="s">
        <v>940</v>
      </c>
      <c r="N3170" s="1129"/>
      <c r="O3170" s="804"/>
    </row>
    <row r="3171" spans="1:15" x14ac:dyDescent="0.25">
      <c r="A3171" s="836" t="s">
        <v>111</v>
      </c>
      <c r="B3171" s="806" t="s">
        <v>2</v>
      </c>
      <c r="C3171" s="1039" t="s">
        <v>60</v>
      </c>
      <c r="D3171" s="814">
        <v>70741</v>
      </c>
      <c r="E3171" s="1025">
        <v>0</v>
      </c>
      <c r="F3171" s="806" t="s">
        <v>27</v>
      </c>
      <c r="G3171" s="809" t="s">
        <v>266</v>
      </c>
      <c r="H3171" s="980"/>
      <c r="I3171" s="980">
        <v>150000</v>
      </c>
      <c r="J3171" s="980"/>
      <c r="K3171" s="980">
        <f t="shared" ref="K3171:K3175" si="225">M3171-L3171</f>
        <v>50000</v>
      </c>
      <c r="L3171" s="815"/>
      <c r="M3171" s="815">
        <v>50000</v>
      </c>
      <c r="N3171" s="815"/>
      <c r="O3171" s="811"/>
    </row>
    <row r="3172" spans="1:15" x14ac:dyDescent="0.25">
      <c r="A3172" s="836" t="s">
        <v>111</v>
      </c>
      <c r="B3172" s="806" t="s">
        <v>3</v>
      </c>
      <c r="C3172" s="1039" t="s">
        <v>4</v>
      </c>
      <c r="D3172" s="814">
        <v>70741</v>
      </c>
      <c r="E3172" s="883">
        <v>0</v>
      </c>
      <c r="F3172" s="806" t="s">
        <v>27</v>
      </c>
      <c r="G3172" s="809" t="s">
        <v>266</v>
      </c>
      <c r="H3172" s="980"/>
      <c r="I3172" s="980">
        <v>110000</v>
      </c>
      <c r="J3172" s="980"/>
      <c r="K3172" s="980">
        <f t="shared" si="225"/>
        <v>110000</v>
      </c>
      <c r="L3172" s="815"/>
      <c r="M3172" s="815">
        <v>110000</v>
      </c>
      <c r="N3172" s="815"/>
      <c r="O3172" s="811"/>
    </row>
    <row r="3173" spans="1:15" x14ac:dyDescent="0.25">
      <c r="A3173" s="836" t="s">
        <v>111</v>
      </c>
      <c r="B3173" s="806" t="s">
        <v>32</v>
      </c>
      <c r="C3173" s="1039" t="s">
        <v>33</v>
      </c>
      <c r="D3173" s="814">
        <v>70741</v>
      </c>
      <c r="E3173" s="883">
        <v>0</v>
      </c>
      <c r="F3173" s="806" t="s">
        <v>27</v>
      </c>
      <c r="G3173" s="809" t="s">
        <v>266</v>
      </c>
      <c r="H3173" s="980"/>
      <c r="I3173" s="980">
        <v>90000</v>
      </c>
      <c r="J3173" s="980"/>
      <c r="K3173" s="980">
        <f t="shared" si="225"/>
        <v>90000</v>
      </c>
      <c r="L3173" s="815"/>
      <c r="M3173" s="815">
        <v>90000</v>
      </c>
      <c r="N3173" s="815"/>
      <c r="O3173" s="811"/>
    </row>
    <row r="3174" spans="1:15" x14ac:dyDescent="0.25">
      <c r="A3174" s="836" t="s">
        <v>111</v>
      </c>
      <c r="B3174" s="806" t="s">
        <v>7</v>
      </c>
      <c r="C3174" s="1039" t="s">
        <v>8</v>
      </c>
      <c r="D3174" s="814">
        <v>70741</v>
      </c>
      <c r="E3174" s="883">
        <v>0</v>
      </c>
      <c r="F3174" s="806" t="s">
        <v>27</v>
      </c>
      <c r="G3174" s="809" t="s">
        <v>266</v>
      </c>
      <c r="H3174" s="980"/>
      <c r="I3174" s="980">
        <v>150000</v>
      </c>
      <c r="J3174" s="980"/>
      <c r="K3174" s="980">
        <f t="shared" si="225"/>
        <v>50000</v>
      </c>
      <c r="L3174" s="815"/>
      <c r="M3174" s="815">
        <v>50000</v>
      </c>
      <c r="N3174" s="815"/>
      <c r="O3174" s="811"/>
    </row>
    <row r="3175" spans="1:15" x14ac:dyDescent="0.25">
      <c r="A3175" s="836" t="s">
        <v>111</v>
      </c>
      <c r="B3175" s="806" t="s">
        <v>9</v>
      </c>
      <c r="C3175" s="1039" t="s">
        <v>10</v>
      </c>
      <c r="D3175" s="814">
        <v>70741</v>
      </c>
      <c r="E3175" s="883">
        <v>0</v>
      </c>
      <c r="F3175" s="806" t="s">
        <v>27</v>
      </c>
      <c r="G3175" s="809" t="s">
        <v>266</v>
      </c>
      <c r="H3175" s="980"/>
      <c r="I3175" s="980">
        <v>100000</v>
      </c>
      <c r="J3175" s="980"/>
      <c r="K3175" s="980">
        <f t="shared" si="225"/>
        <v>50000</v>
      </c>
      <c r="L3175" s="815"/>
      <c r="M3175" s="815">
        <v>50000</v>
      </c>
      <c r="N3175" s="815"/>
      <c r="O3175" s="811"/>
    </row>
    <row r="3176" spans="1:15" x14ac:dyDescent="0.25">
      <c r="A3176" s="836" t="s">
        <v>111</v>
      </c>
      <c r="B3176" s="838"/>
      <c r="C3176" s="968" t="s">
        <v>312</v>
      </c>
      <c r="D3176" s="839"/>
      <c r="E3176" s="840"/>
      <c r="F3176" s="838"/>
      <c r="G3176" s="895"/>
      <c r="H3176" s="969">
        <v>175000</v>
      </c>
      <c r="I3176" s="969">
        <f>SUM(I3171:I3175)</f>
        <v>600000</v>
      </c>
      <c r="J3176" s="969">
        <v>175000</v>
      </c>
      <c r="K3176" s="969">
        <f>SUM(K3171:K3175)</f>
        <v>350000</v>
      </c>
      <c r="L3176" s="821"/>
      <c r="M3176" s="821">
        <f>SUM(M3171:M3175)</f>
        <v>350000</v>
      </c>
      <c r="N3176" s="821"/>
      <c r="O3176" s="822"/>
    </row>
    <row r="3177" spans="1:15" s="887" customFormat="1" x14ac:dyDescent="0.25">
      <c r="B3177" s="627"/>
      <c r="C3177" s="1050"/>
      <c r="D3177" s="875"/>
      <c r="E3177" s="877"/>
      <c r="F3177" s="875"/>
      <c r="G3177" s="878"/>
      <c r="H3177" s="902"/>
      <c r="I3177" s="902"/>
      <c r="J3177" s="902"/>
      <c r="K3177" s="902"/>
      <c r="L3177" s="879"/>
      <c r="M3177" s="879"/>
      <c r="N3177" s="879"/>
      <c r="O3177" s="880"/>
    </row>
    <row r="3178" spans="1:15" s="887" customFormat="1" x14ac:dyDescent="0.25">
      <c r="B3178" s="627"/>
      <c r="C3178" s="1050"/>
      <c r="D3178" s="875"/>
      <c r="E3178" s="877"/>
      <c r="F3178" s="875"/>
      <c r="G3178" s="878"/>
      <c r="H3178" s="902"/>
      <c r="I3178" s="902"/>
      <c r="J3178" s="902"/>
      <c r="K3178" s="902"/>
      <c r="L3178" s="879"/>
      <c r="M3178" s="879"/>
      <c r="N3178" s="879"/>
      <c r="O3178" s="880"/>
    </row>
    <row r="3179" spans="1:15" x14ac:dyDescent="0.25">
      <c r="B3179" s="1127" t="s">
        <v>1396</v>
      </c>
      <c r="C3179" s="1127"/>
      <c r="D3179" s="1127"/>
      <c r="E3179" s="1127"/>
      <c r="F3179" s="1127"/>
      <c r="G3179" s="1127"/>
      <c r="H3179" s="1127"/>
      <c r="I3179" s="1127"/>
      <c r="J3179" s="1127"/>
      <c r="K3179" s="1127"/>
      <c r="L3179" s="1127"/>
      <c r="M3179" s="1127"/>
      <c r="N3179" s="1127"/>
      <c r="O3179" s="1127"/>
    </row>
    <row r="3180" spans="1:15" x14ac:dyDescent="0.25">
      <c r="B3180" s="854" t="s">
        <v>1846</v>
      </c>
      <c r="C3180" s="1041"/>
      <c r="D3180" s="855"/>
      <c r="E3180" s="855"/>
      <c r="F3180" s="855"/>
      <c r="G3180" s="855"/>
      <c r="H3180" s="856"/>
      <c r="I3180" s="856"/>
      <c r="J3180" s="856"/>
      <c r="K3180" s="856"/>
      <c r="L3180" s="856"/>
      <c r="M3180" s="856"/>
      <c r="N3180" s="856"/>
      <c r="O3180" s="857"/>
    </row>
    <row r="3181" spans="1:15" s="800" customFormat="1" ht="45" x14ac:dyDescent="0.25">
      <c r="B3181" s="1122" t="s">
        <v>971</v>
      </c>
      <c r="C3181" s="1085" t="s">
        <v>939</v>
      </c>
      <c r="D3181" s="1085" t="s">
        <v>1025</v>
      </c>
      <c r="E3181" s="1124" t="s">
        <v>1026</v>
      </c>
      <c r="F3181" s="1085" t="s">
        <v>1027</v>
      </c>
      <c r="G3181" s="1120" t="s">
        <v>1028</v>
      </c>
      <c r="H3181" s="801" t="s">
        <v>1868</v>
      </c>
      <c r="I3181" s="802" t="s">
        <v>1839</v>
      </c>
      <c r="J3181" s="801" t="s">
        <v>1868</v>
      </c>
      <c r="K3181" s="1128" t="s">
        <v>1957</v>
      </c>
      <c r="L3181" s="1128" t="s">
        <v>1956</v>
      </c>
      <c r="M3181" s="802" t="s">
        <v>1905</v>
      </c>
      <c r="N3181" s="1128" t="s">
        <v>1825</v>
      </c>
      <c r="O3181" s="835" t="s">
        <v>1856</v>
      </c>
    </row>
    <row r="3182" spans="1:15" s="800" customFormat="1" x14ac:dyDescent="0.25">
      <c r="B3182" s="1123"/>
      <c r="C3182" s="1086"/>
      <c r="D3182" s="1086"/>
      <c r="E3182" s="1125"/>
      <c r="F3182" s="1086"/>
      <c r="G3182" s="1121"/>
      <c r="H3182" s="803"/>
      <c r="I3182" s="803" t="s">
        <v>940</v>
      </c>
      <c r="J3182" s="803"/>
      <c r="K3182" s="1129"/>
      <c r="L3182" s="1129"/>
      <c r="M3182" s="803" t="s">
        <v>940</v>
      </c>
      <c r="N3182" s="1129"/>
      <c r="O3182" s="804"/>
    </row>
    <row r="3183" spans="1:15" x14ac:dyDescent="0.25">
      <c r="A3183" s="836" t="s">
        <v>1847</v>
      </c>
      <c r="B3183" s="806" t="s">
        <v>25</v>
      </c>
      <c r="C3183" s="1039" t="s">
        <v>59</v>
      </c>
      <c r="D3183" s="807">
        <v>70761</v>
      </c>
      <c r="E3183" s="1025">
        <v>0</v>
      </c>
      <c r="F3183" s="806" t="s">
        <v>27</v>
      </c>
      <c r="G3183" s="809" t="s">
        <v>266</v>
      </c>
      <c r="H3183" s="980"/>
      <c r="I3183" s="980"/>
      <c r="J3183" s="980"/>
      <c r="K3183" s="980">
        <f t="shared" ref="K3183:K3195" si="226">M3183-L3183</f>
        <v>1000000</v>
      </c>
      <c r="L3183" s="815"/>
      <c r="M3183" s="815">
        <v>1000000</v>
      </c>
      <c r="N3183" s="815"/>
      <c r="O3183" s="811"/>
    </row>
    <row r="3184" spans="1:15" x14ac:dyDescent="0.25">
      <c r="A3184" s="836" t="s">
        <v>1847</v>
      </c>
      <c r="B3184" s="806" t="s">
        <v>2</v>
      </c>
      <c r="C3184" s="1039" t="s">
        <v>60</v>
      </c>
      <c r="D3184" s="807">
        <v>70761</v>
      </c>
      <c r="E3184" s="1025">
        <v>0</v>
      </c>
      <c r="F3184" s="806" t="s">
        <v>27</v>
      </c>
      <c r="G3184" s="809" t="s">
        <v>266</v>
      </c>
      <c r="H3184" s="980"/>
      <c r="I3184" s="980"/>
      <c r="J3184" s="980"/>
      <c r="K3184" s="980">
        <f t="shared" si="226"/>
        <v>2000000</v>
      </c>
      <c r="L3184" s="815"/>
      <c r="M3184" s="815">
        <v>2000000</v>
      </c>
      <c r="N3184" s="815"/>
      <c r="O3184" s="811"/>
    </row>
    <row r="3185" spans="1:15" x14ac:dyDescent="0.25">
      <c r="A3185" s="836" t="s">
        <v>1847</v>
      </c>
      <c r="B3185" s="806" t="s">
        <v>67</v>
      </c>
      <c r="C3185" s="1039" t="s">
        <v>68</v>
      </c>
      <c r="D3185" s="807">
        <v>70761</v>
      </c>
      <c r="E3185" s="883">
        <v>0</v>
      </c>
      <c r="F3185" s="806" t="s">
        <v>27</v>
      </c>
      <c r="G3185" s="809" t="s">
        <v>266</v>
      </c>
      <c r="H3185" s="980"/>
      <c r="I3185" s="980"/>
      <c r="J3185" s="980"/>
      <c r="K3185" s="980">
        <f t="shared" si="226"/>
        <v>60000</v>
      </c>
      <c r="L3185" s="815"/>
      <c r="M3185" s="815">
        <v>60000</v>
      </c>
      <c r="N3185" s="815"/>
      <c r="O3185" s="811"/>
    </row>
    <row r="3186" spans="1:15" x14ac:dyDescent="0.25">
      <c r="A3186" s="836" t="s">
        <v>1847</v>
      </c>
      <c r="B3186" s="806" t="s">
        <v>113</v>
      </c>
      <c r="C3186" s="1039" t="s">
        <v>1848</v>
      </c>
      <c r="D3186" s="807">
        <v>70761</v>
      </c>
      <c r="E3186" s="883">
        <v>0</v>
      </c>
      <c r="F3186" s="806" t="s">
        <v>27</v>
      </c>
      <c r="G3186" s="809" t="s">
        <v>266</v>
      </c>
      <c r="H3186" s="980"/>
      <c r="I3186" s="980"/>
      <c r="J3186" s="980"/>
      <c r="K3186" s="980">
        <f t="shared" si="226"/>
        <v>500000</v>
      </c>
      <c r="L3186" s="815"/>
      <c r="M3186" s="815">
        <v>500000</v>
      </c>
      <c r="N3186" s="815"/>
      <c r="O3186" s="811"/>
    </row>
    <row r="3187" spans="1:15" x14ac:dyDescent="0.25">
      <c r="A3187" s="836" t="s">
        <v>1847</v>
      </c>
      <c r="B3187" s="806" t="s">
        <v>3</v>
      </c>
      <c r="C3187" s="1039" t="s">
        <v>4</v>
      </c>
      <c r="D3187" s="807">
        <v>70761</v>
      </c>
      <c r="E3187" s="883">
        <v>0</v>
      </c>
      <c r="F3187" s="806" t="s">
        <v>27</v>
      </c>
      <c r="G3187" s="809" t="s">
        <v>266</v>
      </c>
      <c r="H3187" s="980"/>
      <c r="I3187" s="980"/>
      <c r="J3187" s="980"/>
      <c r="K3187" s="980">
        <f t="shared" si="226"/>
        <v>2500000</v>
      </c>
      <c r="L3187" s="815"/>
      <c r="M3187" s="815">
        <v>2500000</v>
      </c>
      <c r="N3187" s="815"/>
      <c r="O3187" s="811"/>
    </row>
    <row r="3188" spans="1:15" x14ac:dyDescent="0.25">
      <c r="A3188" s="836" t="s">
        <v>1847</v>
      </c>
      <c r="B3188" s="806" t="s">
        <v>171</v>
      </c>
      <c r="C3188" s="1039" t="s">
        <v>805</v>
      </c>
      <c r="D3188" s="807">
        <v>70761</v>
      </c>
      <c r="E3188" s="883">
        <v>0</v>
      </c>
      <c r="F3188" s="806" t="s">
        <v>27</v>
      </c>
      <c r="G3188" s="809" t="s">
        <v>266</v>
      </c>
      <c r="H3188" s="980"/>
      <c r="I3188" s="980"/>
      <c r="J3188" s="980"/>
      <c r="K3188" s="980">
        <f t="shared" si="226"/>
        <v>100000</v>
      </c>
      <c r="L3188" s="815"/>
      <c r="M3188" s="815">
        <v>100000</v>
      </c>
      <c r="N3188" s="815"/>
      <c r="O3188" s="811"/>
    </row>
    <row r="3189" spans="1:15" x14ac:dyDescent="0.25">
      <c r="A3189" s="836" t="s">
        <v>1847</v>
      </c>
      <c r="B3189" s="806" t="s">
        <v>32</v>
      </c>
      <c r="C3189" s="1039" t="s">
        <v>33</v>
      </c>
      <c r="D3189" s="807">
        <v>70761</v>
      </c>
      <c r="E3189" s="883">
        <v>0</v>
      </c>
      <c r="F3189" s="806" t="s">
        <v>27</v>
      </c>
      <c r="G3189" s="809" t="s">
        <v>266</v>
      </c>
      <c r="H3189" s="980"/>
      <c r="I3189" s="980"/>
      <c r="J3189" s="980"/>
      <c r="K3189" s="980">
        <f t="shared" si="226"/>
        <v>1000000</v>
      </c>
      <c r="L3189" s="815"/>
      <c r="M3189" s="815">
        <v>1000000</v>
      </c>
      <c r="N3189" s="815"/>
      <c r="O3189" s="811"/>
    </row>
    <row r="3190" spans="1:15" x14ac:dyDescent="0.25">
      <c r="A3190" s="836" t="s">
        <v>1847</v>
      </c>
      <c r="B3190" s="806" t="s">
        <v>9</v>
      </c>
      <c r="C3190" s="1039" t="s">
        <v>10</v>
      </c>
      <c r="D3190" s="807">
        <v>70761</v>
      </c>
      <c r="E3190" s="883">
        <v>0</v>
      </c>
      <c r="F3190" s="806" t="s">
        <v>27</v>
      </c>
      <c r="G3190" s="809" t="s">
        <v>266</v>
      </c>
      <c r="H3190" s="980"/>
      <c r="I3190" s="980"/>
      <c r="J3190" s="980"/>
      <c r="K3190" s="980">
        <f t="shared" si="226"/>
        <v>165000</v>
      </c>
      <c r="L3190" s="815"/>
      <c r="M3190" s="815">
        <v>165000</v>
      </c>
      <c r="N3190" s="815"/>
      <c r="O3190" s="811"/>
    </row>
    <row r="3191" spans="1:15" x14ac:dyDescent="0.25">
      <c r="A3191" s="836" t="s">
        <v>1847</v>
      </c>
      <c r="B3191" s="806" t="s">
        <v>11</v>
      </c>
      <c r="C3191" s="1039" t="s">
        <v>1849</v>
      </c>
      <c r="D3191" s="807">
        <v>70761</v>
      </c>
      <c r="E3191" s="883">
        <v>0</v>
      </c>
      <c r="F3191" s="806" t="s">
        <v>27</v>
      </c>
      <c r="G3191" s="809" t="s">
        <v>266</v>
      </c>
      <c r="H3191" s="980"/>
      <c r="I3191" s="980"/>
      <c r="J3191" s="980"/>
      <c r="K3191" s="980">
        <f t="shared" si="226"/>
        <v>24000000</v>
      </c>
      <c r="L3191" s="815"/>
      <c r="M3191" s="815">
        <v>24000000</v>
      </c>
      <c r="N3191" s="815"/>
      <c r="O3191" s="811"/>
    </row>
    <row r="3192" spans="1:15" x14ac:dyDescent="0.25">
      <c r="A3192" s="836" t="s">
        <v>1847</v>
      </c>
      <c r="B3192" s="806" t="s">
        <v>1850</v>
      </c>
      <c r="C3192" s="1039" t="s">
        <v>1851</v>
      </c>
      <c r="D3192" s="807">
        <v>70761</v>
      </c>
      <c r="E3192" s="1025">
        <v>0</v>
      </c>
      <c r="F3192" s="806" t="s">
        <v>27</v>
      </c>
      <c r="G3192" s="809" t="s">
        <v>266</v>
      </c>
      <c r="H3192" s="980"/>
      <c r="I3192" s="980"/>
      <c r="J3192" s="980"/>
      <c r="K3192" s="980">
        <f t="shared" si="226"/>
        <v>3500000</v>
      </c>
      <c r="L3192" s="815"/>
      <c r="M3192" s="815">
        <v>3500000</v>
      </c>
      <c r="N3192" s="815"/>
      <c r="O3192" s="811"/>
    </row>
    <row r="3193" spans="1:15" x14ac:dyDescent="0.25">
      <c r="A3193" s="836" t="s">
        <v>1847</v>
      </c>
      <c r="B3193" s="806" t="s">
        <v>13</v>
      </c>
      <c r="C3193" s="1039" t="s">
        <v>1852</v>
      </c>
      <c r="D3193" s="807">
        <v>70761</v>
      </c>
      <c r="E3193" s="883">
        <v>0</v>
      </c>
      <c r="F3193" s="806" t="s">
        <v>27</v>
      </c>
      <c r="G3193" s="809" t="s">
        <v>266</v>
      </c>
      <c r="H3193" s="980"/>
      <c r="I3193" s="980"/>
      <c r="J3193" s="980"/>
      <c r="K3193" s="980">
        <f t="shared" si="226"/>
        <v>100000</v>
      </c>
      <c r="L3193" s="815"/>
      <c r="M3193" s="815">
        <v>100000</v>
      </c>
      <c r="N3193" s="815"/>
      <c r="O3193" s="811"/>
    </row>
    <row r="3194" spans="1:15" x14ac:dyDescent="0.25">
      <c r="A3194" s="836" t="s">
        <v>1847</v>
      </c>
      <c r="B3194" s="806" t="s">
        <v>19</v>
      </c>
      <c r="C3194" s="1039" t="s">
        <v>20</v>
      </c>
      <c r="D3194" s="807">
        <v>70761</v>
      </c>
      <c r="E3194" s="883">
        <v>0</v>
      </c>
      <c r="F3194" s="806" t="s">
        <v>27</v>
      </c>
      <c r="G3194" s="809" t="s">
        <v>266</v>
      </c>
      <c r="H3194" s="980"/>
      <c r="I3194" s="980"/>
      <c r="J3194" s="980"/>
      <c r="K3194" s="980">
        <f t="shared" si="226"/>
        <v>75000</v>
      </c>
      <c r="L3194" s="815"/>
      <c r="M3194" s="815">
        <v>75000</v>
      </c>
      <c r="N3194" s="815"/>
      <c r="O3194" s="811"/>
    </row>
    <row r="3195" spans="1:15" x14ac:dyDescent="0.25">
      <c r="A3195" s="836" t="s">
        <v>1847</v>
      </c>
      <c r="B3195" s="806" t="s">
        <v>179</v>
      </c>
      <c r="C3195" s="1039" t="s">
        <v>1853</v>
      </c>
      <c r="D3195" s="807">
        <v>70761</v>
      </c>
      <c r="E3195" s="883">
        <v>0</v>
      </c>
      <c r="F3195" s="806" t="s">
        <v>27</v>
      </c>
      <c r="G3195" s="809" t="s">
        <v>266</v>
      </c>
      <c r="H3195" s="980"/>
      <c r="I3195" s="980"/>
      <c r="J3195" s="980"/>
      <c r="K3195" s="980">
        <f t="shared" si="226"/>
        <v>1000000</v>
      </c>
      <c r="L3195" s="815"/>
      <c r="M3195" s="815">
        <v>1000000</v>
      </c>
      <c r="N3195" s="815"/>
      <c r="O3195" s="811"/>
    </row>
    <row r="3196" spans="1:15" x14ac:dyDescent="0.25">
      <c r="A3196" s="836" t="s">
        <v>1847</v>
      </c>
      <c r="B3196" s="838"/>
      <c r="C3196" s="968" t="s">
        <v>312</v>
      </c>
      <c r="D3196" s="839"/>
      <c r="E3196" s="840"/>
      <c r="F3196" s="838"/>
      <c r="G3196" s="895"/>
      <c r="H3196" s="969"/>
      <c r="I3196" s="969">
        <f>SUM(I3183:I3195)</f>
        <v>0</v>
      </c>
      <c r="J3196" s="969"/>
      <c r="K3196" s="969">
        <f>SUM(K3183:K3195)</f>
        <v>36000000</v>
      </c>
      <c r="L3196" s="821"/>
      <c r="M3196" s="821">
        <f>SUM(M3183:M3195)</f>
        <v>36000000</v>
      </c>
      <c r="N3196" s="821"/>
      <c r="O3196" s="822"/>
    </row>
    <row r="3197" spans="1:15" s="887" customFormat="1" x14ac:dyDescent="0.25">
      <c r="B3197" s="627"/>
      <c r="C3197" s="1050"/>
      <c r="D3197" s="875"/>
      <c r="E3197" s="877"/>
      <c r="F3197" s="875"/>
      <c r="G3197" s="878"/>
      <c r="H3197" s="902"/>
      <c r="I3197" s="902"/>
      <c r="J3197" s="902"/>
      <c r="K3197" s="902"/>
      <c r="L3197" s="879"/>
      <c r="M3197" s="879"/>
      <c r="N3197" s="879"/>
      <c r="O3197" s="880"/>
    </row>
    <row r="3198" spans="1:15" s="887" customFormat="1" x14ac:dyDescent="0.25">
      <c r="B3198" s="627"/>
      <c r="C3198" s="1050"/>
      <c r="D3198" s="875"/>
      <c r="E3198" s="877"/>
      <c r="F3198" s="875"/>
      <c r="G3198" s="878"/>
      <c r="H3198" s="902"/>
      <c r="I3198" s="902"/>
      <c r="J3198" s="902"/>
      <c r="K3198" s="902"/>
      <c r="L3198" s="879"/>
      <c r="M3198" s="879"/>
      <c r="N3198" s="879"/>
      <c r="O3198" s="880"/>
    </row>
    <row r="3199" spans="1:15" x14ac:dyDescent="0.25">
      <c r="B3199" s="1127" t="s">
        <v>1397</v>
      </c>
      <c r="C3199" s="1127"/>
      <c r="D3199" s="1127"/>
      <c r="E3199" s="1127"/>
      <c r="F3199" s="1127"/>
      <c r="G3199" s="1127"/>
      <c r="H3199" s="1127"/>
      <c r="I3199" s="1127"/>
      <c r="J3199" s="1127"/>
      <c r="K3199" s="1127"/>
      <c r="L3199" s="1127"/>
      <c r="M3199" s="1127"/>
      <c r="N3199" s="1127"/>
      <c r="O3199" s="1127"/>
    </row>
    <row r="3200" spans="1:15" x14ac:dyDescent="0.25">
      <c r="B3200" s="854" t="s">
        <v>1846</v>
      </c>
      <c r="C3200" s="1041"/>
      <c r="D3200" s="855"/>
      <c r="E3200" s="855"/>
      <c r="F3200" s="855"/>
      <c r="G3200" s="855"/>
      <c r="H3200" s="856"/>
      <c r="I3200" s="856"/>
      <c r="J3200" s="856"/>
      <c r="K3200" s="856"/>
      <c r="L3200" s="856"/>
      <c r="M3200" s="856"/>
      <c r="N3200" s="856"/>
      <c r="O3200" s="857"/>
    </row>
    <row r="3201" spans="1:16" s="800" customFormat="1" ht="45" x14ac:dyDescent="0.25">
      <c r="B3201" s="1122" t="s">
        <v>971</v>
      </c>
      <c r="C3201" s="1085" t="s">
        <v>939</v>
      </c>
      <c r="D3201" s="1085" t="s">
        <v>1025</v>
      </c>
      <c r="E3201" s="1124" t="s">
        <v>1026</v>
      </c>
      <c r="F3201" s="1085" t="s">
        <v>1027</v>
      </c>
      <c r="G3201" s="1120" t="s">
        <v>1028</v>
      </c>
      <c r="H3201" s="801" t="s">
        <v>1868</v>
      </c>
      <c r="I3201" s="802" t="s">
        <v>1839</v>
      </c>
      <c r="J3201" s="801" t="s">
        <v>1868</v>
      </c>
      <c r="K3201" s="1128" t="s">
        <v>1957</v>
      </c>
      <c r="L3201" s="1128" t="s">
        <v>1956</v>
      </c>
      <c r="M3201" s="802" t="s">
        <v>1905</v>
      </c>
      <c r="N3201" s="1128" t="s">
        <v>1825</v>
      </c>
      <c r="O3201" s="835" t="s">
        <v>1856</v>
      </c>
    </row>
    <row r="3202" spans="1:16" s="800" customFormat="1" x14ac:dyDescent="0.25">
      <c r="B3202" s="1123"/>
      <c r="C3202" s="1086"/>
      <c r="D3202" s="1086"/>
      <c r="E3202" s="1125"/>
      <c r="F3202" s="1086"/>
      <c r="G3202" s="1121"/>
      <c r="H3202" s="803"/>
      <c r="I3202" s="803" t="s">
        <v>940</v>
      </c>
      <c r="J3202" s="803"/>
      <c r="K3202" s="1129"/>
      <c r="L3202" s="1129"/>
      <c r="M3202" s="803" t="s">
        <v>940</v>
      </c>
      <c r="N3202" s="1129"/>
      <c r="O3202" s="804"/>
    </row>
    <row r="3203" spans="1:16" x14ac:dyDescent="0.25">
      <c r="A3203" s="836" t="s">
        <v>1847</v>
      </c>
      <c r="B3203" s="865" t="s">
        <v>158</v>
      </c>
      <c r="C3203" s="1039" t="s">
        <v>366</v>
      </c>
      <c r="D3203" s="807">
        <v>70761</v>
      </c>
      <c r="E3203" s="1025">
        <v>0</v>
      </c>
      <c r="F3203" s="806" t="s">
        <v>27</v>
      </c>
      <c r="G3203" s="866" t="s">
        <v>235</v>
      </c>
      <c r="H3203" s="980"/>
      <c r="I3203" s="980"/>
      <c r="J3203" s="980"/>
      <c r="K3203" s="980">
        <f t="shared" ref="K3203:K3205" si="227">M3203-L3203</f>
        <v>5000000</v>
      </c>
      <c r="L3203" s="815"/>
      <c r="M3203" s="815">
        <v>5000000</v>
      </c>
      <c r="N3203" s="815"/>
      <c r="O3203" s="811"/>
    </row>
    <row r="3204" spans="1:16" x14ac:dyDescent="0.25">
      <c r="A3204" s="836" t="s">
        <v>1847</v>
      </c>
      <c r="B3204" s="863">
        <v>32010601</v>
      </c>
      <c r="C3204" s="1039" t="s">
        <v>1863</v>
      </c>
      <c r="D3204" s="807">
        <v>70761</v>
      </c>
      <c r="E3204" s="1025">
        <v>0</v>
      </c>
      <c r="F3204" s="806" t="s">
        <v>27</v>
      </c>
      <c r="G3204" s="866" t="s">
        <v>235</v>
      </c>
      <c r="H3204" s="980"/>
      <c r="I3204" s="980"/>
      <c r="J3204" s="980"/>
      <c r="K3204" s="980">
        <f t="shared" si="227"/>
        <v>5000000</v>
      </c>
      <c r="L3204" s="815"/>
      <c r="M3204" s="815">
        <v>5000000</v>
      </c>
      <c r="N3204" s="815"/>
      <c r="O3204" s="811"/>
    </row>
    <row r="3205" spans="1:16" x14ac:dyDescent="0.25">
      <c r="A3205" s="836" t="s">
        <v>1847</v>
      </c>
      <c r="B3205" s="863">
        <v>32030111</v>
      </c>
      <c r="C3205" s="1039" t="s">
        <v>163</v>
      </c>
      <c r="D3205" s="807">
        <v>70761</v>
      </c>
      <c r="E3205" s="883">
        <v>0</v>
      </c>
      <c r="F3205" s="806" t="s">
        <v>27</v>
      </c>
      <c r="G3205" s="866" t="s">
        <v>235</v>
      </c>
      <c r="H3205" s="980"/>
      <c r="I3205" s="980"/>
      <c r="J3205" s="980"/>
      <c r="K3205" s="980">
        <f t="shared" si="227"/>
        <v>10000000</v>
      </c>
      <c r="L3205" s="815">
        <v>0</v>
      </c>
      <c r="M3205" s="815">
        <v>10000000</v>
      </c>
      <c r="N3205" s="815">
        <v>10000000</v>
      </c>
      <c r="O3205" s="811"/>
      <c r="P3205" s="874"/>
    </row>
    <row r="3206" spans="1:16" s="887" customFormat="1" x14ac:dyDescent="0.25">
      <c r="A3206" s="836" t="s">
        <v>1847</v>
      </c>
      <c r="B3206" s="977"/>
      <c r="C3206" s="1042" t="s">
        <v>26</v>
      </c>
      <c r="D3206" s="869"/>
      <c r="E3206" s="870"/>
      <c r="F3206" s="869"/>
      <c r="G3206" s="871"/>
      <c r="H3206" s="1002"/>
      <c r="I3206" s="1002"/>
      <c r="J3206" s="1002"/>
      <c r="K3206" s="965">
        <f>SUM(K3203:K3205)</f>
        <v>20000000</v>
      </c>
      <c r="L3206" s="872">
        <f>SUM(L3203:L3205)</f>
        <v>0</v>
      </c>
      <c r="M3206" s="872">
        <f>SUM(M3203:M3205)</f>
        <v>20000000</v>
      </c>
      <c r="N3206" s="872">
        <f>SUM(N3203:N3205)</f>
        <v>10000000</v>
      </c>
      <c r="O3206" s="884"/>
    </row>
    <row r="3207" spans="1:16" s="887" customFormat="1" x14ac:dyDescent="0.25">
      <c r="B3207" s="627"/>
      <c r="C3207" s="1050"/>
      <c r="D3207" s="875"/>
      <c r="E3207" s="877"/>
      <c r="F3207" s="875"/>
      <c r="G3207" s="878"/>
      <c r="H3207" s="902"/>
      <c r="I3207" s="902"/>
      <c r="J3207" s="902"/>
      <c r="K3207" s="902"/>
      <c r="L3207" s="879"/>
      <c r="M3207" s="879"/>
      <c r="N3207" s="879"/>
      <c r="O3207" s="880"/>
    </row>
    <row r="3208" spans="1:16" s="887" customFormat="1" x14ac:dyDescent="0.25">
      <c r="B3208" s="627"/>
      <c r="C3208" s="1050"/>
      <c r="D3208" s="875"/>
      <c r="E3208" s="877"/>
      <c r="F3208" s="875"/>
      <c r="G3208" s="878"/>
      <c r="H3208" s="902"/>
      <c r="I3208" s="902"/>
      <c r="J3208" s="902"/>
      <c r="K3208" s="902"/>
      <c r="L3208" s="879"/>
      <c r="M3208" s="879"/>
      <c r="N3208" s="879"/>
      <c r="O3208" s="880"/>
    </row>
    <row r="3209" spans="1:16" x14ac:dyDescent="0.25">
      <c r="B3209" s="1127" t="s">
        <v>1396</v>
      </c>
      <c r="C3209" s="1127"/>
      <c r="D3209" s="1127"/>
      <c r="E3209" s="1127"/>
      <c r="F3209" s="1127"/>
      <c r="G3209" s="1127"/>
      <c r="H3209" s="1127"/>
      <c r="I3209" s="1127"/>
      <c r="J3209" s="1127"/>
      <c r="K3209" s="1127"/>
      <c r="L3209" s="1127"/>
      <c r="M3209" s="1127"/>
      <c r="N3209" s="1127"/>
      <c r="O3209" s="1127"/>
    </row>
    <row r="3210" spans="1:16" x14ac:dyDescent="0.25">
      <c r="B3210" s="854" t="s">
        <v>1653</v>
      </c>
      <c r="C3210" s="1041"/>
      <c r="D3210" s="855"/>
      <c r="E3210" s="855"/>
      <c r="F3210" s="855"/>
      <c r="G3210" s="855"/>
      <c r="H3210" s="856"/>
      <c r="I3210" s="856"/>
      <c r="J3210" s="856"/>
      <c r="K3210" s="856"/>
      <c r="L3210" s="856"/>
      <c r="M3210" s="856"/>
      <c r="N3210" s="856"/>
      <c r="O3210" s="857"/>
    </row>
    <row r="3211" spans="1:16" s="800" customFormat="1" ht="45" x14ac:dyDescent="0.25">
      <c r="B3211" s="1122" t="s">
        <v>971</v>
      </c>
      <c r="C3211" s="1085" t="s">
        <v>939</v>
      </c>
      <c r="D3211" s="1085" t="s">
        <v>1025</v>
      </c>
      <c r="E3211" s="1124" t="s">
        <v>1026</v>
      </c>
      <c r="F3211" s="1085" t="s">
        <v>1027</v>
      </c>
      <c r="G3211" s="1120" t="s">
        <v>1028</v>
      </c>
      <c r="H3211" s="801" t="s">
        <v>1868</v>
      </c>
      <c r="I3211" s="802" t="s">
        <v>1839</v>
      </c>
      <c r="J3211" s="801" t="s">
        <v>1868</v>
      </c>
      <c r="K3211" s="1128" t="s">
        <v>1957</v>
      </c>
      <c r="L3211" s="1128" t="s">
        <v>1956</v>
      </c>
      <c r="M3211" s="802" t="s">
        <v>1905</v>
      </c>
      <c r="N3211" s="1128" t="s">
        <v>1825</v>
      </c>
      <c r="O3211" s="835" t="s">
        <v>1856</v>
      </c>
    </row>
    <row r="3212" spans="1:16" s="800" customFormat="1" x14ac:dyDescent="0.25">
      <c r="B3212" s="1123"/>
      <c r="C3212" s="1086"/>
      <c r="D3212" s="1086"/>
      <c r="E3212" s="1125"/>
      <c r="F3212" s="1086"/>
      <c r="G3212" s="1121"/>
      <c r="H3212" s="803"/>
      <c r="I3212" s="803" t="s">
        <v>940</v>
      </c>
      <c r="J3212" s="803"/>
      <c r="K3212" s="1129"/>
      <c r="L3212" s="1129"/>
      <c r="M3212" s="803" t="s">
        <v>940</v>
      </c>
      <c r="N3212" s="1129"/>
      <c r="O3212" s="804"/>
    </row>
    <row r="3213" spans="1:16" x14ac:dyDescent="0.25">
      <c r="A3213" s="836" t="s">
        <v>135</v>
      </c>
      <c r="B3213" s="809" t="s">
        <v>25</v>
      </c>
      <c r="C3213" s="1039" t="s">
        <v>59</v>
      </c>
      <c r="D3213" s="814">
        <v>70741</v>
      </c>
      <c r="E3213" s="1025">
        <v>0</v>
      </c>
      <c r="F3213" s="806">
        <v>23540000</v>
      </c>
      <c r="G3213" s="809" t="s">
        <v>266</v>
      </c>
      <c r="H3213" s="980"/>
      <c r="I3213" s="980">
        <v>17870000</v>
      </c>
      <c r="J3213" s="980"/>
      <c r="K3213" s="980">
        <f t="shared" ref="K3213:K3228" si="228">M3213-L3213</f>
        <v>17870000</v>
      </c>
      <c r="L3213" s="815"/>
      <c r="M3213" s="815">
        <v>17870000</v>
      </c>
      <c r="N3213" s="815"/>
      <c r="O3213" s="811"/>
    </row>
    <row r="3214" spans="1:16" x14ac:dyDescent="0.25">
      <c r="A3214" s="836" t="s">
        <v>135</v>
      </c>
      <c r="B3214" s="806" t="s">
        <v>2</v>
      </c>
      <c r="C3214" s="1039" t="s">
        <v>60</v>
      </c>
      <c r="D3214" s="814">
        <v>70741</v>
      </c>
      <c r="E3214" s="1025">
        <v>0</v>
      </c>
      <c r="F3214" s="806">
        <v>23540000</v>
      </c>
      <c r="G3214" s="809" t="s">
        <v>266</v>
      </c>
      <c r="H3214" s="980"/>
      <c r="I3214" s="980">
        <v>600000</v>
      </c>
      <c r="J3214" s="980"/>
      <c r="K3214" s="980">
        <f t="shared" si="228"/>
        <v>600000</v>
      </c>
      <c r="L3214" s="815"/>
      <c r="M3214" s="815">
        <v>600000</v>
      </c>
      <c r="N3214" s="815"/>
      <c r="O3214" s="811"/>
    </row>
    <row r="3215" spans="1:16" x14ac:dyDescent="0.25">
      <c r="A3215" s="836" t="s">
        <v>135</v>
      </c>
      <c r="B3215" s="806" t="s">
        <v>52</v>
      </c>
      <c r="C3215" s="1039" t="s">
        <v>53</v>
      </c>
      <c r="D3215" s="814">
        <v>70741</v>
      </c>
      <c r="E3215" s="883">
        <v>0</v>
      </c>
      <c r="F3215" s="806">
        <v>23510200</v>
      </c>
      <c r="G3215" s="809" t="s">
        <v>266</v>
      </c>
      <c r="H3215" s="980">
        <v>2000000</v>
      </c>
      <c r="I3215" s="980">
        <v>10240000</v>
      </c>
      <c r="J3215" s="980">
        <v>2000000</v>
      </c>
      <c r="K3215" s="980">
        <f t="shared" si="228"/>
        <v>10240000</v>
      </c>
      <c r="L3215" s="815"/>
      <c r="M3215" s="815">
        <v>10240000</v>
      </c>
      <c r="N3215" s="815"/>
      <c r="O3215" s="811"/>
    </row>
    <row r="3216" spans="1:16" x14ac:dyDescent="0.25">
      <c r="A3216" s="836" t="s">
        <v>135</v>
      </c>
      <c r="B3216" s="806" t="s">
        <v>106</v>
      </c>
      <c r="C3216" s="1039" t="s">
        <v>107</v>
      </c>
      <c r="D3216" s="814">
        <v>70741</v>
      </c>
      <c r="E3216" s="1025">
        <v>0</v>
      </c>
      <c r="F3216" s="806">
        <v>23510200</v>
      </c>
      <c r="G3216" s="809" t="s">
        <v>266</v>
      </c>
      <c r="H3216" s="980">
        <v>6942000</v>
      </c>
      <c r="I3216" s="980">
        <v>13000000</v>
      </c>
      <c r="J3216" s="980">
        <v>6942000</v>
      </c>
      <c r="K3216" s="980">
        <f t="shared" si="228"/>
        <v>10000000</v>
      </c>
      <c r="L3216" s="815"/>
      <c r="M3216" s="815">
        <v>10000000</v>
      </c>
      <c r="N3216" s="815"/>
      <c r="O3216" s="811"/>
    </row>
    <row r="3217" spans="1:15" x14ac:dyDescent="0.25">
      <c r="A3217" s="836" t="s">
        <v>135</v>
      </c>
      <c r="B3217" s="806" t="s">
        <v>136</v>
      </c>
      <c r="C3217" s="1039" t="s">
        <v>137</v>
      </c>
      <c r="D3217" s="814">
        <v>70741</v>
      </c>
      <c r="E3217" s="883">
        <v>0</v>
      </c>
      <c r="F3217" s="806">
        <v>23540000</v>
      </c>
      <c r="G3217" s="809" t="s">
        <v>266</v>
      </c>
      <c r="H3217" s="980"/>
      <c r="I3217" s="980">
        <v>2900000</v>
      </c>
      <c r="J3217" s="980"/>
      <c r="K3217" s="980">
        <f t="shared" si="228"/>
        <v>2900000</v>
      </c>
      <c r="L3217" s="815"/>
      <c r="M3217" s="815">
        <v>2900000</v>
      </c>
      <c r="N3217" s="815"/>
      <c r="O3217" s="811"/>
    </row>
    <row r="3218" spans="1:15" x14ac:dyDescent="0.25">
      <c r="A3218" s="836" t="s">
        <v>135</v>
      </c>
      <c r="B3218" s="806" t="s">
        <v>71</v>
      </c>
      <c r="C3218" s="1039" t="s">
        <v>72</v>
      </c>
      <c r="D3218" s="814">
        <v>70741</v>
      </c>
      <c r="E3218" s="883">
        <v>0</v>
      </c>
      <c r="F3218" s="806">
        <v>23540000</v>
      </c>
      <c r="G3218" s="809" t="s">
        <v>266</v>
      </c>
      <c r="H3218" s="980"/>
      <c r="I3218" s="980">
        <v>200000</v>
      </c>
      <c r="J3218" s="980"/>
      <c r="K3218" s="980">
        <f t="shared" si="228"/>
        <v>200000</v>
      </c>
      <c r="L3218" s="815"/>
      <c r="M3218" s="815">
        <v>200000</v>
      </c>
      <c r="N3218" s="815"/>
      <c r="O3218" s="811"/>
    </row>
    <row r="3219" spans="1:15" x14ac:dyDescent="0.25">
      <c r="A3219" s="836" t="s">
        <v>135</v>
      </c>
      <c r="B3219" s="806" t="s">
        <v>32</v>
      </c>
      <c r="C3219" s="1039" t="s">
        <v>33</v>
      </c>
      <c r="D3219" s="814">
        <v>70741</v>
      </c>
      <c r="E3219" s="883">
        <v>0</v>
      </c>
      <c r="F3219" s="806">
        <v>23510200</v>
      </c>
      <c r="G3219" s="809" t="s">
        <v>266</v>
      </c>
      <c r="H3219" s="980">
        <v>2000000</v>
      </c>
      <c r="I3219" s="980">
        <v>15800000</v>
      </c>
      <c r="J3219" s="980">
        <v>2000000</v>
      </c>
      <c r="K3219" s="980">
        <f t="shared" si="228"/>
        <v>5800000</v>
      </c>
      <c r="L3219" s="815"/>
      <c r="M3219" s="815">
        <v>5800000</v>
      </c>
      <c r="N3219" s="815"/>
      <c r="O3219" s="811"/>
    </row>
    <row r="3220" spans="1:15" x14ac:dyDescent="0.25">
      <c r="A3220" s="836" t="s">
        <v>135</v>
      </c>
      <c r="B3220" s="806" t="s">
        <v>61</v>
      </c>
      <c r="C3220" s="1039" t="s">
        <v>75</v>
      </c>
      <c r="D3220" s="814">
        <v>70741</v>
      </c>
      <c r="E3220" s="883">
        <v>0</v>
      </c>
      <c r="F3220" s="806">
        <v>23510200</v>
      </c>
      <c r="G3220" s="809" t="s">
        <v>266</v>
      </c>
      <c r="H3220" s="980"/>
      <c r="I3220" s="980">
        <v>2400000</v>
      </c>
      <c r="J3220" s="980"/>
      <c r="K3220" s="980">
        <f t="shared" si="228"/>
        <v>2400000</v>
      </c>
      <c r="L3220" s="815"/>
      <c r="M3220" s="815">
        <v>2400000</v>
      </c>
      <c r="N3220" s="815"/>
      <c r="O3220" s="811"/>
    </row>
    <row r="3221" spans="1:15" x14ac:dyDescent="0.25">
      <c r="A3221" s="836" t="s">
        <v>135</v>
      </c>
      <c r="B3221" s="806" t="s">
        <v>34</v>
      </c>
      <c r="C3221" s="1039" t="s">
        <v>761</v>
      </c>
      <c r="D3221" s="814">
        <v>70741</v>
      </c>
      <c r="E3221" s="883">
        <v>0</v>
      </c>
      <c r="F3221" s="806">
        <v>23510200</v>
      </c>
      <c r="G3221" s="809" t="s">
        <v>266</v>
      </c>
      <c r="H3221" s="980">
        <v>2000000</v>
      </c>
      <c r="I3221" s="980">
        <v>5600000</v>
      </c>
      <c r="J3221" s="980">
        <v>2000000</v>
      </c>
      <c r="K3221" s="980">
        <f t="shared" si="228"/>
        <v>5600000</v>
      </c>
      <c r="L3221" s="815"/>
      <c r="M3221" s="815">
        <v>5600000</v>
      </c>
      <c r="N3221" s="815"/>
      <c r="O3221" s="811"/>
    </row>
    <row r="3222" spans="1:15" x14ac:dyDescent="0.25">
      <c r="A3222" s="836" t="s">
        <v>135</v>
      </c>
      <c r="B3222" s="806" t="s">
        <v>9</v>
      </c>
      <c r="C3222" s="1039" t="s">
        <v>10</v>
      </c>
      <c r="D3222" s="814">
        <v>70741</v>
      </c>
      <c r="E3222" s="883">
        <v>0</v>
      </c>
      <c r="F3222" s="806">
        <v>23540000</v>
      </c>
      <c r="G3222" s="809" t="s">
        <v>266</v>
      </c>
      <c r="H3222" s="980"/>
      <c r="I3222" s="980">
        <v>5000000</v>
      </c>
      <c r="J3222" s="980"/>
      <c r="K3222" s="980">
        <f t="shared" si="228"/>
        <v>5000000</v>
      </c>
      <c r="L3222" s="815"/>
      <c r="M3222" s="815">
        <v>5000000</v>
      </c>
      <c r="N3222" s="815"/>
      <c r="O3222" s="811"/>
    </row>
    <row r="3223" spans="1:15" x14ac:dyDescent="0.25">
      <c r="A3223" s="836" t="s">
        <v>135</v>
      </c>
      <c r="B3223" s="806" t="s">
        <v>11</v>
      </c>
      <c r="C3223" s="1039" t="s">
        <v>12</v>
      </c>
      <c r="D3223" s="814">
        <v>70741</v>
      </c>
      <c r="E3223" s="883">
        <v>0</v>
      </c>
      <c r="F3223" s="806">
        <v>23510200</v>
      </c>
      <c r="G3223" s="809" t="s">
        <v>266</v>
      </c>
      <c r="H3223" s="980">
        <v>3000000</v>
      </c>
      <c r="I3223" s="980">
        <v>10000000</v>
      </c>
      <c r="J3223" s="980">
        <v>3000000</v>
      </c>
      <c r="K3223" s="980">
        <f t="shared" si="228"/>
        <v>5000000</v>
      </c>
      <c r="L3223" s="815"/>
      <c r="M3223" s="815">
        <v>5000000</v>
      </c>
      <c r="N3223" s="815"/>
      <c r="O3223" s="811"/>
    </row>
    <row r="3224" spans="1:15" x14ac:dyDescent="0.25">
      <c r="A3224" s="836" t="s">
        <v>135</v>
      </c>
      <c r="B3224" s="806" t="s">
        <v>13</v>
      </c>
      <c r="C3224" s="1039" t="s">
        <v>14</v>
      </c>
      <c r="D3224" s="814">
        <v>70741</v>
      </c>
      <c r="E3224" s="1025">
        <v>0</v>
      </c>
      <c r="F3224" s="806">
        <v>23540000</v>
      </c>
      <c r="G3224" s="809" t="s">
        <v>266</v>
      </c>
      <c r="H3224" s="980">
        <v>3000000</v>
      </c>
      <c r="I3224" s="980">
        <v>10020000</v>
      </c>
      <c r="J3224" s="980">
        <v>3000000</v>
      </c>
      <c r="K3224" s="980">
        <f t="shared" si="228"/>
        <v>5020000</v>
      </c>
      <c r="L3224" s="815"/>
      <c r="M3224" s="815">
        <v>5020000</v>
      </c>
      <c r="N3224" s="815"/>
      <c r="O3224" s="811"/>
    </row>
    <row r="3225" spans="1:15" s="816" customFormat="1" x14ac:dyDescent="0.25">
      <c r="A3225" s="836" t="s">
        <v>135</v>
      </c>
      <c r="B3225" s="806" t="s">
        <v>41</v>
      </c>
      <c r="C3225" s="1039" t="s">
        <v>28</v>
      </c>
      <c r="D3225" s="814">
        <v>70741</v>
      </c>
      <c r="E3225" s="883">
        <v>0</v>
      </c>
      <c r="F3225" s="806">
        <v>23510200</v>
      </c>
      <c r="G3225" s="809" t="s">
        <v>266</v>
      </c>
      <c r="H3225" s="980">
        <v>2000000</v>
      </c>
      <c r="I3225" s="980">
        <v>5200000</v>
      </c>
      <c r="J3225" s="980">
        <v>2000000</v>
      </c>
      <c r="K3225" s="980">
        <f t="shared" si="228"/>
        <v>8200000</v>
      </c>
      <c r="L3225" s="815"/>
      <c r="M3225" s="815">
        <v>8200000</v>
      </c>
      <c r="N3225" s="815"/>
      <c r="O3225" s="811"/>
    </row>
    <row r="3226" spans="1:15" x14ac:dyDescent="0.25">
      <c r="A3226" s="836" t="s">
        <v>135</v>
      </c>
      <c r="B3226" s="806" t="s">
        <v>19</v>
      </c>
      <c r="C3226" s="1039" t="s">
        <v>20</v>
      </c>
      <c r="D3226" s="814">
        <v>70741</v>
      </c>
      <c r="E3226" s="883">
        <v>0</v>
      </c>
      <c r="F3226" s="806">
        <v>23510200</v>
      </c>
      <c r="G3226" s="809" t="s">
        <v>266</v>
      </c>
      <c r="H3226" s="980"/>
      <c r="I3226" s="980">
        <v>250000</v>
      </c>
      <c r="J3226" s="980"/>
      <c r="K3226" s="980">
        <f t="shared" si="228"/>
        <v>250000</v>
      </c>
      <c r="L3226" s="815"/>
      <c r="M3226" s="815">
        <v>250000</v>
      </c>
      <c r="N3226" s="815"/>
      <c r="O3226" s="811"/>
    </row>
    <row r="3227" spans="1:15" x14ac:dyDescent="0.25">
      <c r="A3227" s="836" t="s">
        <v>135</v>
      </c>
      <c r="B3227" s="806" t="s">
        <v>99</v>
      </c>
      <c r="C3227" s="1039" t="s">
        <v>100</v>
      </c>
      <c r="D3227" s="814">
        <v>70741</v>
      </c>
      <c r="E3227" s="883">
        <v>0</v>
      </c>
      <c r="F3227" s="806">
        <v>23510200</v>
      </c>
      <c r="G3227" s="809" t="s">
        <v>266</v>
      </c>
      <c r="H3227" s="980"/>
      <c r="I3227" s="980">
        <v>920000</v>
      </c>
      <c r="J3227" s="980"/>
      <c r="K3227" s="980">
        <f t="shared" si="228"/>
        <v>720000</v>
      </c>
      <c r="L3227" s="815"/>
      <c r="M3227" s="815">
        <v>720000</v>
      </c>
      <c r="N3227" s="815"/>
      <c r="O3227" s="811"/>
    </row>
    <row r="3228" spans="1:15" s="816" customFormat="1" x14ac:dyDescent="0.25">
      <c r="A3228" s="836" t="s">
        <v>135</v>
      </c>
      <c r="B3228" s="806" t="s">
        <v>81</v>
      </c>
      <c r="C3228" s="1039" t="s">
        <v>82</v>
      </c>
      <c r="D3228" s="814">
        <v>70741</v>
      </c>
      <c r="E3228" s="883">
        <v>0</v>
      </c>
      <c r="F3228" s="806">
        <v>23540000</v>
      </c>
      <c r="G3228" s="809" t="s">
        <v>266</v>
      </c>
      <c r="H3228" s="980"/>
      <c r="I3228" s="980">
        <v>200000</v>
      </c>
      <c r="J3228" s="980"/>
      <c r="K3228" s="980">
        <f t="shared" si="228"/>
        <v>200000</v>
      </c>
      <c r="L3228" s="815"/>
      <c r="M3228" s="815">
        <v>200000</v>
      </c>
      <c r="N3228" s="815"/>
      <c r="O3228" s="811"/>
    </row>
    <row r="3229" spans="1:15" x14ac:dyDescent="0.25">
      <c r="A3229" s="836" t="s">
        <v>135</v>
      </c>
      <c r="B3229" s="838"/>
      <c r="C3229" s="968" t="s">
        <v>312</v>
      </c>
      <c r="D3229" s="839"/>
      <c r="E3229" s="840"/>
      <c r="F3229" s="838"/>
      <c r="G3229" s="895"/>
      <c r="H3229" s="969">
        <f>SUM(H3213:H3228)</f>
        <v>20942000</v>
      </c>
      <c r="I3229" s="969">
        <f>SUM(I3213:I3228)</f>
        <v>100200000</v>
      </c>
      <c r="J3229" s="969">
        <f>SUM(J3213:J3228)</f>
        <v>20942000</v>
      </c>
      <c r="K3229" s="969">
        <f>SUM(K3213:K3228)</f>
        <v>80000000</v>
      </c>
      <c r="L3229" s="821"/>
      <c r="M3229" s="821">
        <f>SUM(M3213:M3228)</f>
        <v>80000000</v>
      </c>
      <c r="N3229" s="821"/>
      <c r="O3229" s="822"/>
    </row>
    <row r="3230" spans="1:15" s="887" customFormat="1" x14ac:dyDescent="0.25">
      <c r="B3230" s="627"/>
      <c r="C3230" s="1050"/>
      <c r="D3230" s="875"/>
      <c r="E3230" s="877"/>
      <c r="F3230" s="875"/>
      <c r="G3230" s="878"/>
      <c r="H3230" s="902"/>
      <c r="I3230" s="902"/>
      <c r="J3230" s="902"/>
      <c r="K3230" s="902"/>
      <c r="L3230" s="879"/>
      <c r="M3230" s="879"/>
      <c r="N3230" s="879"/>
      <c r="O3230" s="880"/>
    </row>
    <row r="3231" spans="1:15" s="887" customFormat="1" x14ac:dyDescent="0.25">
      <c r="B3231" s="627"/>
      <c r="C3231" s="1050"/>
      <c r="D3231" s="875"/>
      <c r="E3231" s="877"/>
      <c r="F3231" s="875"/>
      <c r="G3231" s="878"/>
      <c r="H3231" s="902"/>
      <c r="I3231" s="902"/>
      <c r="J3231" s="902"/>
      <c r="K3231" s="902"/>
      <c r="L3231" s="879"/>
      <c r="M3231" s="879"/>
      <c r="N3231" s="879"/>
      <c r="O3231" s="880"/>
    </row>
    <row r="3232" spans="1:15" x14ac:dyDescent="0.25">
      <c r="B3232" s="1127" t="s">
        <v>1397</v>
      </c>
      <c r="C3232" s="1127"/>
      <c r="D3232" s="1127"/>
      <c r="E3232" s="1127"/>
      <c r="F3232" s="1127"/>
      <c r="G3232" s="1127"/>
      <c r="H3232" s="1127"/>
      <c r="I3232" s="1127"/>
      <c r="J3232" s="1127"/>
      <c r="K3232" s="1127"/>
      <c r="L3232" s="1127"/>
      <c r="M3232" s="1127"/>
      <c r="N3232" s="1127"/>
      <c r="O3232" s="1127"/>
    </row>
    <row r="3233" spans="1:16" x14ac:dyDescent="0.25">
      <c r="B3233" s="854" t="s">
        <v>1653</v>
      </c>
      <c r="C3233" s="1041"/>
      <c r="D3233" s="855"/>
      <c r="E3233" s="855"/>
      <c r="F3233" s="855"/>
      <c r="G3233" s="855"/>
      <c r="H3233" s="856"/>
      <c r="I3233" s="856"/>
      <c r="J3233" s="856"/>
      <c r="K3233" s="856"/>
      <c r="L3233" s="856"/>
      <c r="M3233" s="856"/>
      <c r="N3233" s="856"/>
      <c r="O3233" s="857"/>
    </row>
    <row r="3234" spans="1:16" s="800" customFormat="1" ht="45" x14ac:dyDescent="0.25">
      <c r="B3234" s="1122" t="s">
        <v>971</v>
      </c>
      <c r="C3234" s="1085" t="s">
        <v>939</v>
      </c>
      <c r="D3234" s="1085" t="s">
        <v>1025</v>
      </c>
      <c r="E3234" s="1124" t="s">
        <v>1026</v>
      </c>
      <c r="F3234" s="1085" t="s">
        <v>1027</v>
      </c>
      <c r="G3234" s="1120" t="s">
        <v>1028</v>
      </c>
      <c r="H3234" s="801" t="s">
        <v>1868</v>
      </c>
      <c r="I3234" s="802" t="s">
        <v>1839</v>
      </c>
      <c r="J3234" s="801" t="s">
        <v>1868</v>
      </c>
      <c r="K3234" s="1128" t="s">
        <v>1957</v>
      </c>
      <c r="L3234" s="1128" t="s">
        <v>1956</v>
      </c>
      <c r="M3234" s="802" t="s">
        <v>1905</v>
      </c>
      <c r="N3234" s="1128" t="s">
        <v>1825</v>
      </c>
      <c r="O3234" s="835" t="s">
        <v>1856</v>
      </c>
    </row>
    <row r="3235" spans="1:16" s="800" customFormat="1" x14ac:dyDescent="0.25">
      <c r="B3235" s="1123"/>
      <c r="C3235" s="1086"/>
      <c r="D3235" s="1086"/>
      <c r="E3235" s="1125"/>
      <c r="F3235" s="1086"/>
      <c r="G3235" s="1121"/>
      <c r="H3235" s="803"/>
      <c r="I3235" s="803" t="s">
        <v>940</v>
      </c>
      <c r="J3235" s="803"/>
      <c r="K3235" s="1129"/>
      <c r="L3235" s="1129"/>
      <c r="M3235" s="803" t="s">
        <v>940</v>
      </c>
      <c r="N3235" s="1129"/>
      <c r="O3235" s="804"/>
    </row>
    <row r="3236" spans="1:16" s="887" customFormat="1" x14ac:dyDescent="0.25">
      <c r="A3236" s="836" t="s">
        <v>135</v>
      </c>
      <c r="B3236" s="865" t="s">
        <v>212</v>
      </c>
      <c r="C3236" s="967" t="s">
        <v>676</v>
      </c>
      <c r="D3236" s="814">
        <v>70741</v>
      </c>
      <c r="E3236" s="1025">
        <v>0</v>
      </c>
      <c r="F3236" s="865" t="s">
        <v>354</v>
      </c>
      <c r="G3236" s="866" t="s">
        <v>235</v>
      </c>
      <c r="H3236" s="900"/>
      <c r="I3236" s="900">
        <v>50200000</v>
      </c>
      <c r="J3236" s="900"/>
      <c r="K3236" s="980">
        <f t="shared" ref="K3236:K3243" si="229">M3236-L3236</f>
        <v>0</v>
      </c>
      <c r="L3236" s="867"/>
      <c r="M3236" s="867">
        <v>0</v>
      </c>
      <c r="N3236" s="867"/>
      <c r="O3236" s="868"/>
    </row>
    <row r="3237" spans="1:16" s="887" customFormat="1" x14ac:dyDescent="0.25">
      <c r="A3237" s="836" t="s">
        <v>135</v>
      </c>
      <c r="B3237" s="863" t="s">
        <v>351</v>
      </c>
      <c r="C3237" s="967" t="s">
        <v>518</v>
      </c>
      <c r="D3237" s="814">
        <v>70741</v>
      </c>
      <c r="E3237" s="1025">
        <v>0</v>
      </c>
      <c r="F3237" s="863" t="s">
        <v>27</v>
      </c>
      <c r="G3237" s="866" t="s">
        <v>235</v>
      </c>
      <c r="H3237" s="900"/>
      <c r="I3237" s="900">
        <v>20600000</v>
      </c>
      <c r="J3237" s="900"/>
      <c r="K3237" s="980">
        <f t="shared" si="229"/>
        <v>0</v>
      </c>
      <c r="L3237" s="867"/>
      <c r="M3237" s="867">
        <v>0</v>
      </c>
      <c r="N3237" s="867"/>
      <c r="O3237" s="868"/>
    </row>
    <row r="3238" spans="1:16" s="887" customFormat="1" x14ac:dyDescent="0.25">
      <c r="A3238" s="836" t="s">
        <v>135</v>
      </c>
      <c r="B3238" s="863" t="s">
        <v>161</v>
      </c>
      <c r="C3238" s="967" t="s">
        <v>233</v>
      </c>
      <c r="D3238" s="814">
        <v>70741</v>
      </c>
      <c r="E3238" s="1025">
        <v>0</v>
      </c>
      <c r="F3238" s="863" t="s">
        <v>27</v>
      </c>
      <c r="G3238" s="866" t="s">
        <v>235</v>
      </c>
      <c r="H3238" s="900"/>
      <c r="I3238" s="900">
        <v>15000000</v>
      </c>
      <c r="J3238" s="900"/>
      <c r="K3238" s="980">
        <f t="shared" si="229"/>
        <v>0</v>
      </c>
      <c r="L3238" s="867"/>
      <c r="M3238" s="867">
        <v>0</v>
      </c>
      <c r="N3238" s="867"/>
      <c r="O3238" s="868"/>
    </row>
    <row r="3239" spans="1:16" s="947" customFormat="1" ht="30" x14ac:dyDescent="0.25">
      <c r="A3239" s="944" t="s">
        <v>135</v>
      </c>
      <c r="B3239" s="863" t="s">
        <v>352</v>
      </c>
      <c r="C3239" s="967" t="s">
        <v>353</v>
      </c>
      <c r="D3239" s="863">
        <v>70741</v>
      </c>
      <c r="E3239" s="1025">
        <v>0</v>
      </c>
      <c r="F3239" s="865" t="s">
        <v>354</v>
      </c>
      <c r="G3239" s="866" t="s">
        <v>235</v>
      </c>
      <c r="H3239" s="900"/>
      <c r="I3239" s="900">
        <v>33500000</v>
      </c>
      <c r="J3239" s="900"/>
      <c r="K3239" s="900">
        <f t="shared" si="229"/>
        <v>3500000</v>
      </c>
      <c r="L3239" s="867">
        <v>30000000</v>
      </c>
      <c r="M3239" s="867">
        <v>33500000</v>
      </c>
      <c r="N3239" s="846">
        <v>30000000</v>
      </c>
      <c r="O3239" s="811" t="s">
        <v>2141</v>
      </c>
      <c r="P3239" s="1029"/>
    </row>
    <row r="3240" spans="1:16" s="887" customFormat="1" x14ac:dyDescent="0.25">
      <c r="A3240" s="836" t="s">
        <v>135</v>
      </c>
      <c r="B3240" s="863" t="s">
        <v>206</v>
      </c>
      <c r="C3240" s="967" t="s">
        <v>1863</v>
      </c>
      <c r="D3240" s="814">
        <v>70741</v>
      </c>
      <c r="E3240" s="1025">
        <v>0</v>
      </c>
      <c r="F3240" s="865" t="s">
        <v>354</v>
      </c>
      <c r="G3240" s="866" t="s">
        <v>235</v>
      </c>
      <c r="H3240" s="900"/>
      <c r="I3240" s="900">
        <v>5250000.1100000003</v>
      </c>
      <c r="J3240" s="900"/>
      <c r="K3240" s="980">
        <f t="shared" si="229"/>
        <v>0</v>
      </c>
      <c r="L3240" s="867"/>
      <c r="M3240" s="867">
        <v>0</v>
      </c>
      <c r="N3240" s="867"/>
      <c r="O3240" s="868"/>
    </row>
    <row r="3241" spans="1:16" s="887" customFormat="1" x14ac:dyDescent="0.25">
      <c r="A3241" s="836" t="s">
        <v>135</v>
      </c>
      <c r="B3241" s="865" t="s">
        <v>452</v>
      </c>
      <c r="C3241" s="967" t="s">
        <v>355</v>
      </c>
      <c r="D3241" s="814">
        <v>70741</v>
      </c>
      <c r="E3241" s="1025">
        <v>0</v>
      </c>
      <c r="F3241" s="865" t="s">
        <v>354</v>
      </c>
      <c r="G3241" s="866" t="s">
        <v>235</v>
      </c>
      <c r="H3241" s="900"/>
      <c r="I3241" s="900">
        <v>9450000</v>
      </c>
      <c r="J3241" s="900"/>
      <c r="K3241" s="980">
        <f t="shared" si="229"/>
        <v>5450000</v>
      </c>
      <c r="L3241" s="867"/>
      <c r="M3241" s="867">
        <v>5450000</v>
      </c>
      <c r="N3241" s="867"/>
      <c r="O3241" s="868"/>
    </row>
    <row r="3242" spans="1:16" s="887" customFormat="1" x14ac:dyDescent="0.25">
      <c r="A3242" s="836" t="s">
        <v>135</v>
      </c>
      <c r="B3242" s="865" t="s">
        <v>467</v>
      </c>
      <c r="C3242" s="967" t="s">
        <v>163</v>
      </c>
      <c r="D3242" s="814">
        <v>70741</v>
      </c>
      <c r="E3242" s="1025">
        <v>0</v>
      </c>
      <c r="F3242" s="865" t="s">
        <v>354</v>
      </c>
      <c r="G3242" s="866" t="s">
        <v>235</v>
      </c>
      <c r="H3242" s="900"/>
      <c r="I3242" s="900">
        <v>15000000</v>
      </c>
      <c r="J3242" s="900"/>
      <c r="K3242" s="980">
        <f t="shared" si="229"/>
        <v>5000000</v>
      </c>
      <c r="L3242" s="867"/>
      <c r="M3242" s="867">
        <v>5000000</v>
      </c>
      <c r="N3242" s="867"/>
      <c r="O3242" s="868"/>
    </row>
    <row r="3243" spans="1:16" s="887" customFormat="1" x14ac:dyDescent="0.25">
      <c r="A3243" s="836" t="s">
        <v>135</v>
      </c>
      <c r="B3243" s="865" t="s">
        <v>474</v>
      </c>
      <c r="C3243" s="967" t="s">
        <v>164</v>
      </c>
      <c r="D3243" s="814">
        <v>70741</v>
      </c>
      <c r="E3243" s="1025">
        <v>0</v>
      </c>
      <c r="F3243" s="865" t="s">
        <v>354</v>
      </c>
      <c r="G3243" s="866" t="s">
        <v>235</v>
      </c>
      <c r="H3243" s="900">
        <v>4000000</v>
      </c>
      <c r="I3243" s="900">
        <v>234000000</v>
      </c>
      <c r="J3243" s="900">
        <v>4000000</v>
      </c>
      <c r="K3243" s="980">
        <f t="shared" si="229"/>
        <v>104000000</v>
      </c>
      <c r="L3243" s="867">
        <v>0</v>
      </c>
      <c r="M3243" s="867">
        <v>104000000</v>
      </c>
      <c r="N3243" s="867">
        <v>100000000</v>
      </c>
      <c r="O3243" s="868"/>
      <c r="P3243" s="923"/>
    </row>
    <row r="3244" spans="1:16" s="887" customFormat="1" x14ac:dyDescent="0.25">
      <c r="A3244" s="836" t="s">
        <v>135</v>
      </c>
      <c r="B3244" s="888"/>
      <c r="C3244" s="1042" t="s">
        <v>26</v>
      </c>
      <c r="D3244" s="888"/>
      <c r="E3244" s="889"/>
      <c r="F3244" s="888"/>
      <c r="G3244" s="890"/>
      <c r="H3244" s="965">
        <f t="shared" ref="H3244:N3244" si="230">SUM(H3236:H3243)</f>
        <v>4000000</v>
      </c>
      <c r="I3244" s="965">
        <f t="shared" si="230"/>
        <v>383000000.11000001</v>
      </c>
      <c r="J3244" s="965">
        <f t="shared" si="230"/>
        <v>4000000</v>
      </c>
      <c r="K3244" s="965">
        <f t="shared" si="230"/>
        <v>117950000</v>
      </c>
      <c r="L3244" s="872">
        <f t="shared" si="230"/>
        <v>30000000</v>
      </c>
      <c r="M3244" s="872">
        <f t="shared" si="230"/>
        <v>147950000</v>
      </c>
      <c r="N3244" s="872">
        <f t="shared" si="230"/>
        <v>130000000</v>
      </c>
      <c r="O3244" s="884"/>
    </row>
    <row r="3245" spans="1:16" s="887" customFormat="1" x14ac:dyDescent="0.25">
      <c r="A3245" s="836"/>
      <c r="B3245" s="891"/>
      <c r="C3245" s="1043"/>
      <c r="D3245" s="891"/>
      <c r="E3245" s="892"/>
      <c r="F3245" s="891"/>
      <c r="G3245" s="893"/>
      <c r="H3245" s="894"/>
      <c r="I3245" s="894"/>
      <c r="J3245" s="894"/>
      <c r="K3245" s="894"/>
      <c r="L3245" s="879"/>
      <c r="M3245" s="879"/>
      <c r="N3245" s="879"/>
      <c r="O3245" s="880"/>
    </row>
    <row r="3246" spans="1:16" s="887" customFormat="1" x14ac:dyDescent="0.25">
      <c r="A3246" s="836"/>
      <c r="B3246" s="891"/>
      <c r="C3246" s="1043"/>
      <c r="D3246" s="891"/>
      <c r="E3246" s="892"/>
      <c r="F3246" s="891"/>
      <c r="G3246" s="893"/>
      <c r="H3246" s="894"/>
      <c r="I3246" s="894"/>
      <c r="J3246" s="894"/>
      <c r="K3246" s="894"/>
      <c r="L3246" s="879"/>
      <c r="M3246" s="879"/>
      <c r="N3246" s="879"/>
      <c r="O3246" s="880"/>
    </row>
    <row r="3247" spans="1:16" x14ac:dyDescent="0.25">
      <c r="B3247" s="1127" t="s">
        <v>1396</v>
      </c>
      <c r="C3247" s="1127"/>
      <c r="D3247" s="1127"/>
      <c r="E3247" s="1127"/>
      <c r="F3247" s="1127"/>
      <c r="G3247" s="1127"/>
      <c r="H3247" s="1127"/>
      <c r="I3247" s="1127"/>
      <c r="J3247" s="1127"/>
      <c r="K3247" s="1127"/>
      <c r="L3247" s="1127"/>
      <c r="M3247" s="1127"/>
      <c r="N3247" s="1127"/>
      <c r="O3247" s="1127"/>
    </row>
    <row r="3248" spans="1:16" x14ac:dyDescent="0.25">
      <c r="B3248" s="854" t="s">
        <v>1654</v>
      </c>
      <c r="C3248" s="1041"/>
      <c r="D3248" s="855"/>
      <c r="E3248" s="855"/>
      <c r="F3248" s="855"/>
      <c r="G3248" s="855"/>
      <c r="H3248" s="856"/>
      <c r="I3248" s="856"/>
      <c r="J3248" s="856"/>
      <c r="K3248" s="856"/>
      <c r="L3248" s="856"/>
      <c r="M3248" s="856"/>
      <c r="N3248" s="856"/>
      <c r="O3248" s="857"/>
    </row>
    <row r="3249" spans="1:16" s="800" customFormat="1" ht="45" x14ac:dyDescent="0.25">
      <c r="B3249" s="1122" t="s">
        <v>971</v>
      </c>
      <c r="C3249" s="1085" t="s">
        <v>939</v>
      </c>
      <c r="D3249" s="1085" t="s">
        <v>1025</v>
      </c>
      <c r="E3249" s="1124" t="s">
        <v>1026</v>
      </c>
      <c r="F3249" s="1085" t="s">
        <v>1027</v>
      </c>
      <c r="G3249" s="1120" t="s">
        <v>1028</v>
      </c>
      <c r="H3249" s="801" t="s">
        <v>1868</v>
      </c>
      <c r="I3249" s="802" t="s">
        <v>1839</v>
      </c>
      <c r="J3249" s="801" t="s">
        <v>1868</v>
      </c>
      <c r="K3249" s="1128" t="s">
        <v>1957</v>
      </c>
      <c r="L3249" s="1128" t="s">
        <v>1956</v>
      </c>
      <c r="M3249" s="802" t="s">
        <v>1905</v>
      </c>
      <c r="N3249" s="1128" t="s">
        <v>1825</v>
      </c>
      <c r="O3249" s="835" t="s">
        <v>1856</v>
      </c>
    </row>
    <row r="3250" spans="1:16" s="800" customFormat="1" x14ac:dyDescent="0.25">
      <c r="B3250" s="1123"/>
      <c r="C3250" s="1086"/>
      <c r="D3250" s="1086"/>
      <c r="E3250" s="1125"/>
      <c r="F3250" s="1086"/>
      <c r="G3250" s="1121"/>
      <c r="H3250" s="803"/>
      <c r="I3250" s="803" t="s">
        <v>940</v>
      </c>
      <c r="J3250" s="803"/>
      <c r="K3250" s="1129"/>
      <c r="L3250" s="1129"/>
      <c r="M3250" s="803" t="s">
        <v>940</v>
      </c>
      <c r="N3250" s="1129"/>
      <c r="O3250" s="804"/>
    </row>
    <row r="3251" spans="1:16" s="887" customFormat="1" x14ac:dyDescent="0.25">
      <c r="A3251" s="917" t="s">
        <v>130</v>
      </c>
      <c r="B3251" s="934" t="s">
        <v>24</v>
      </c>
      <c r="C3251" s="1049" t="s">
        <v>290</v>
      </c>
      <c r="D3251" s="865" t="s">
        <v>1</v>
      </c>
      <c r="E3251" s="883">
        <v>0</v>
      </c>
      <c r="F3251" s="934">
        <v>23540000</v>
      </c>
      <c r="G3251" s="935" t="s">
        <v>266</v>
      </c>
      <c r="H3251" s="1015">
        <v>1628302238</v>
      </c>
      <c r="I3251" s="1015">
        <v>4303762400</v>
      </c>
      <c r="J3251" s="1015">
        <v>1628302238</v>
      </c>
      <c r="K3251" s="1015">
        <f t="shared" ref="K3251:K3270" si="231">M3251-L3251</f>
        <v>3748762400</v>
      </c>
      <c r="L3251" s="1004">
        <v>260000000</v>
      </c>
      <c r="M3251" s="1004">
        <f>4103762400-95000000</f>
        <v>4008762400</v>
      </c>
      <c r="N3251" s="1004">
        <v>900000000</v>
      </c>
      <c r="O3251" s="1027" t="s">
        <v>1979</v>
      </c>
      <c r="P3251" s="923"/>
    </row>
    <row r="3252" spans="1:16" x14ac:dyDescent="0.25">
      <c r="A3252" s="836" t="s">
        <v>130</v>
      </c>
      <c r="B3252" s="809" t="s">
        <v>25</v>
      </c>
      <c r="C3252" s="1039" t="s">
        <v>59</v>
      </c>
      <c r="D3252" s="814" t="s">
        <v>115</v>
      </c>
      <c r="E3252" s="1025">
        <v>0</v>
      </c>
      <c r="F3252" s="806">
        <v>23540000</v>
      </c>
      <c r="G3252" s="809" t="s">
        <v>266</v>
      </c>
      <c r="H3252" s="980"/>
      <c r="I3252" s="980">
        <v>100000</v>
      </c>
      <c r="J3252" s="980"/>
      <c r="K3252" s="980">
        <f t="shared" si="231"/>
        <v>100000</v>
      </c>
      <c r="L3252" s="815"/>
      <c r="M3252" s="815">
        <v>100000</v>
      </c>
      <c r="N3252" s="815"/>
      <c r="O3252" s="811"/>
    </row>
    <row r="3253" spans="1:16" x14ac:dyDescent="0.25">
      <c r="A3253" s="836" t="s">
        <v>130</v>
      </c>
      <c r="B3253" s="806" t="s">
        <v>2</v>
      </c>
      <c r="C3253" s="1039" t="s">
        <v>60</v>
      </c>
      <c r="D3253" s="814" t="s">
        <v>115</v>
      </c>
      <c r="E3253" s="1025">
        <v>0</v>
      </c>
      <c r="F3253" s="806">
        <v>23540000</v>
      </c>
      <c r="G3253" s="809" t="s">
        <v>266</v>
      </c>
      <c r="H3253" s="980"/>
      <c r="I3253" s="980">
        <v>8000000</v>
      </c>
      <c r="J3253" s="980"/>
      <c r="K3253" s="980">
        <f t="shared" si="231"/>
        <v>8000000</v>
      </c>
      <c r="L3253" s="815"/>
      <c r="M3253" s="815">
        <v>8000000</v>
      </c>
      <c r="N3253" s="815"/>
      <c r="O3253" s="811"/>
    </row>
    <row r="3254" spans="1:16" x14ac:dyDescent="0.25">
      <c r="A3254" s="836" t="s">
        <v>130</v>
      </c>
      <c r="B3254" s="806" t="s">
        <v>67</v>
      </c>
      <c r="C3254" s="1039" t="s">
        <v>92</v>
      </c>
      <c r="D3254" s="814" t="s">
        <v>115</v>
      </c>
      <c r="E3254" s="883">
        <v>0</v>
      </c>
      <c r="F3254" s="806">
        <v>23540000</v>
      </c>
      <c r="G3254" s="809" t="s">
        <v>266</v>
      </c>
      <c r="H3254" s="980">
        <v>39433494</v>
      </c>
      <c r="I3254" s="980">
        <v>45480000</v>
      </c>
      <c r="J3254" s="980">
        <v>39433494</v>
      </c>
      <c r="K3254" s="980">
        <f t="shared" si="231"/>
        <v>120000000</v>
      </c>
      <c r="L3254" s="815"/>
      <c r="M3254" s="815">
        <v>120000000</v>
      </c>
      <c r="N3254" s="815"/>
      <c r="O3254" s="811"/>
    </row>
    <row r="3255" spans="1:16" x14ac:dyDescent="0.25">
      <c r="A3255" s="836" t="s">
        <v>130</v>
      </c>
      <c r="B3255" s="806" t="s">
        <v>3</v>
      </c>
      <c r="C3255" s="1039" t="s">
        <v>4</v>
      </c>
      <c r="D3255" s="814" t="s">
        <v>115</v>
      </c>
      <c r="E3255" s="883">
        <v>0</v>
      </c>
      <c r="F3255" s="806">
        <v>23540000</v>
      </c>
      <c r="G3255" s="809" t="s">
        <v>266</v>
      </c>
      <c r="H3255" s="980"/>
      <c r="I3255" s="980">
        <v>18730000</v>
      </c>
      <c r="J3255" s="980"/>
      <c r="K3255" s="980">
        <f t="shared" si="231"/>
        <v>8730000</v>
      </c>
      <c r="L3255" s="815"/>
      <c r="M3255" s="815">
        <v>8730000</v>
      </c>
      <c r="N3255" s="815"/>
      <c r="O3255" s="811"/>
    </row>
    <row r="3256" spans="1:16" x14ac:dyDescent="0.25">
      <c r="A3256" s="836" t="s">
        <v>130</v>
      </c>
      <c r="B3256" s="806" t="s">
        <v>117</v>
      </c>
      <c r="C3256" s="1039" t="s">
        <v>118</v>
      </c>
      <c r="D3256" s="814" t="s">
        <v>115</v>
      </c>
      <c r="E3256" s="883">
        <v>0</v>
      </c>
      <c r="F3256" s="806">
        <v>23540000</v>
      </c>
      <c r="G3256" s="809" t="s">
        <v>266</v>
      </c>
      <c r="H3256" s="980">
        <v>2000000</v>
      </c>
      <c r="I3256" s="980">
        <v>10000000</v>
      </c>
      <c r="J3256" s="980">
        <v>2000000</v>
      </c>
      <c r="K3256" s="980">
        <f t="shared" si="231"/>
        <v>5000000</v>
      </c>
      <c r="L3256" s="815"/>
      <c r="M3256" s="815">
        <v>5000000</v>
      </c>
      <c r="N3256" s="815"/>
      <c r="O3256" s="811"/>
    </row>
    <row r="3257" spans="1:16" x14ac:dyDescent="0.25">
      <c r="A3257" s="836" t="s">
        <v>130</v>
      </c>
      <c r="B3257" s="806" t="s">
        <v>106</v>
      </c>
      <c r="C3257" s="1039" t="s">
        <v>107</v>
      </c>
      <c r="D3257" s="814" t="s">
        <v>115</v>
      </c>
      <c r="E3257" s="883">
        <v>0</v>
      </c>
      <c r="F3257" s="806">
        <v>23540000</v>
      </c>
      <c r="G3257" s="809" t="s">
        <v>266</v>
      </c>
      <c r="H3257" s="980"/>
      <c r="I3257" s="980">
        <v>20000000</v>
      </c>
      <c r="J3257" s="980"/>
      <c r="K3257" s="980">
        <f t="shared" si="231"/>
        <v>5000000</v>
      </c>
      <c r="L3257" s="815"/>
      <c r="M3257" s="815">
        <v>5000000</v>
      </c>
      <c r="N3257" s="815"/>
      <c r="O3257" s="811"/>
    </row>
    <row r="3258" spans="1:16" s="816" customFormat="1" x14ac:dyDescent="0.25">
      <c r="A3258" s="836" t="s">
        <v>130</v>
      </c>
      <c r="B3258" s="806" t="s">
        <v>5</v>
      </c>
      <c r="C3258" s="1039" t="s">
        <v>6</v>
      </c>
      <c r="D3258" s="814" t="s">
        <v>115</v>
      </c>
      <c r="E3258" s="883">
        <v>0</v>
      </c>
      <c r="F3258" s="806">
        <v>23540000</v>
      </c>
      <c r="G3258" s="809" t="s">
        <v>266</v>
      </c>
      <c r="H3258" s="980">
        <v>2000000</v>
      </c>
      <c r="I3258" s="980">
        <v>10000000</v>
      </c>
      <c r="J3258" s="980">
        <v>2000000</v>
      </c>
      <c r="K3258" s="980">
        <f t="shared" si="231"/>
        <v>5000000</v>
      </c>
      <c r="L3258" s="815"/>
      <c r="M3258" s="815">
        <v>5000000</v>
      </c>
      <c r="N3258" s="815"/>
      <c r="O3258" s="811"/>
    </row>
    <row r="3259" spans="1:16" x14ac:dyDescent="0.25">
      <c r="A3259" s="836" t="s">
        <v>130</v>
      </c>
      <c r="B3259" s="806" t="s">
        <v>73</v>
      </c>
      <c r="C3259" s="1039" t="s">
        <v>74</v>
      </c>
      <c r="D3259" s="814" t="s">
        <v>115</v>
      </c>
      <c r="E3259" s="1025">
        <v>0</v>
      </c>
      <c r="F3259" s="806">
        <v>23540000</v>
      </c>
      <c r="G3259" s="809" t="s">
        <v>266</v>
      </c>
      <c r="H3259" s="980"/>
      <c r="I3259" s="980">
        <v>10000000</v>
      </c>
      <c r="J3259" s="980"/>
      <c r="K3259" s="980">
        <f t="shared" si="231"/>
        <v>5000000</v>
      </c>
      <c r="L3259" s="815"/>
      <c r="M3259" s="815">
        <v>5000000</v>
      </c>
      <c r="N3259" s="815"/>
      <c r="O3259" s="811"/>
    </row>
    <row r="3260" spans="1:16" x14ac:dyDescent="0.25">
      <c r="A3260" s="836" t="s">
        <v>130</v>
      </c>
      <c r="B3260" s="806" t="s">
        <v>32</v>
      </c>
      <c r="C3260" s="1039" t="s">
        <v>33</v>
      </c>
      <c r="D3260" s="814" t="s">
        <v>115</v>
      </c>
      <c r="E3260" s="883">
        <v>0</v>
      </c>
      <c r="F3260" s="806">
        <v>23540000</v>
      </c>
      <c r="G3260" s="809" t="s">
        <v>266</v>
      </c>
      <c r="H3260" s="980">
        <v>2780000</v>
      </c>
      <c r="I3260" s="980">
        <v>10500000</v>
      </c>
      <c r="J3260" s="980">
        <v>2780000</v>
      </c>
      <c r="K3260" s="980">
        <f t="shared" si="231"/>
        <v>10500000</v>
      </c>
      <c r="L3260" s="815"/>
      <c r="M3260" s="815">
        <v>10500000</v>
      </c>
      <c r="N3260" s="815"/>
      <c r="O3260" s="811"/>
    </row>
    <row r="3261" spans="1:16" x14ac:dyDescent="0.25">
      <c r="A3261" s="836" t="s">
        <v>130</v>
      </c>
      <c r="B3261" s="806" t="s">
        <v>34</v>
      </c>
      <c r="C3261" s="1039" t="s">
        <v>761</v>
      </c>
      <c r="D3261" s="814" t="s">
        <v>115</v>
      </c>
      <c r="E3261" s="883">
        <v>0</v>
      </c>
      <c r="F3261" s="806">
        <v>23540000</v>
      </c>
      <c r="G3261" s="809" t="s">
        <v>266</v>
      </c>
      <c r="H3261" s="980"/>
      <c r="I3261" s="980">
        <v>50000</v>
      </c>
      <c r="J3261" s="980"/>
      <c r="K3261" s="980">
        <f t="shared" si="231"/>
        <v>50000</v>
      </c>
      <c r="L3261" s="815"/>
      <c r="M3261" s="815">
        <v>50000</v>
      </c>
      <c r="N3261" s="815"/>
      <c r="O3261" s="811"/>
    </row>
    <row r="3262" spans="1:16" x14ac:dyDescent="0.25">
      <c r="A3262" s="836" t="s">
        <v>130</v>
      </c>
      <c r="B3262" s="806" t="s">
        <v>9</v>
      </c>
      <c r="C3262" s="1039" t="s">
        <v>10</v>
      </c>
      <c r="D3262" s="814" t="s">
        <v>115</v>
      </c>
      <c r="E3262" s="883">
        <v>0</v>
      </c>
      <c r="F3262" s="806">
        <v>23540000</v>
      </c>
      <c r="G3262" s="809" t="s">
        <v>266</v>
      </c>
      <c r="H3262" s="980"/>
      <c r="I3262" s="980">
        <v>5300000</v>
      </c>
      <c r="J3262" s="980"/>
      <c r="K3262" s="980">
        <f t="shared" si="231"/>
        <v>5300000</v>
      </c>
      <c r="L3262" s="815"/>
      <c r="M3262" s="815">
        <v>5300000</v>
      </c>
      <c r="N3262" s="815"/>
      <c r="O3262" s="811"/>
    </row>
    <row r="3263" spans="1:16" x14ac:dyDescent="0.25">
      <c r="A3263" s="836" t="s">
        <v>130</v>
      </c>
      <c r="B3263" s="806" t="s">
        <v>11</v>
      </c>
      <c r="C3263" s="1039" t="s">
        <v>12</v>
      </c>
      <c r="D3263" s="814" t="s">
        <v>115</v>
      </c>
      <c r="E3263" s="883">
        <v>0</v>
      </c>
      <c r="F3263" s="806">
        <v>23540000</v>
      </c>
      <c r="G3263" s="809" t="s">
        <v>266</v>
      </c>
      <c r="H3263" s="980"/>
      <c r="I3263" s="980">
        <v>17000000</v>
      </c>
      <c r="J3263" s="980"/>
      <c r="K3263" s="980">
        <f t="shared" si="231"/>
        <v>5000000</v>
      </c>
      <c r="L3263" s="815"/>
      <c r="M3263" s="815">
        <v>5000000</v>
      </c>
      <c r="N3263" s="815"/>
      <c r="O3263" s="811"/>
    </row>
    <row r="3264" spans="1:16" x14ac:dyDescent="0.25">
      <c r="A3264" s="836" t="s">
        <v>130</v>
      </c>
      <c r="B3264" s="806" t="s">
        <v>13</v>
      </c>
      <c r="C3264" s="1039" t="s">
        <v>14</v>
      </c>
      <c r="D3264" s="814" t="s">
        <v>115</v>
      </c>
      <c r="E3264" s="883">
        <v>0</v>
      </c>
      <c r="F3264" s="806">
        <v>23540000</v>
      </c>
      <c r="G3264" s="809" t="s">
        <v>266</v>
      </c>
      <c r="H3264" s="980">
        <v>485250</v>
      </c>
      <c r="I3264" s="980">
        <v>5000000</v>
      </c>
      <c r="J3264" s="980">
        <v>485250</v>
      </c>
      <c r="K3264" s="980">
        <f t="shared" si="231"/>
        <v>5000000</v>
      </c>
      <c r="L3264" s="815"/>
      <c r="M3264" s="815">
        <v>5000000</v>
      </c>
      <c r="N3264" s="815"/>
      <c r="O3264" s="811"/>
    </row>
    <row r="3265" spans="1:15" x14ac:dyDescent="0.25">
      <c r="A3265" s="836" t="s">
        <v>130</v>
      </c>
      <c r="B3265" s="806" t="s">
        <v>123</v>
      </c>
      <c r="C3265" s="1039" t="s">
        <v>124</v>
      </c>
      <c r="D3265" s="814" t="s">
        <v>115</v>
      </c>
      <c r="E3265" s="883">
        <v>0</v>
      </c>
      <c r="F3265" s="806">
        <v>23540000</v>
      </c>
      <c r="G3265" s="809" t="s">
        <v>266</v>
      </c>
      <c r="H3265" s="980"/>
      <c r="I3265" s="980">
        <v>60000</v>
      </c>
      <c r="J3265" s="980"/>
      <c r="K3265" s="980">
        <f t="shared" si="231"/>
        <v>60000</v>
      </c>
      <c r="L3265" s="815"/>
      <c r="M3265" s="815">
        <v>60000</v>
      </c>
      <c r="N3265" s="815"/>
      <c r="O3265" s="811"/>
    </row>
    <row r="3266" spans="1:15" x14ac:dyDescent="0.25">
      <c r="A3266" s="836" t="s">
        <v>130</v>
      </c>
      <c r="B3266" s="806" t="s">
        <v>15</v>
      </c>
      <c r="C3266" s="1039" t="s">
        <v>436</v>
      </c>
      <c r="D3266" s="814" t="s">
        <v>115</v>
      </c>
      <c r="E3266" s="883">
        <v>0</v>
      </c>
      <c r="F3266" s="806">
        <v>23540000</v>
      </c>
      <c r="G3266" s="809" t="s">
        <v>266</v>
      </c>
      <c r="H3266" s="980"/>
      <c r="I3266" s="980">
        <v>200000</v>
      </c>
      <c r="J3266" s="980"/>
      <c r="K3266" s="980">
        <f t="shared" si="231"/>
        <v>200000</v>
      </c>
      <c r="L3266" s="815"/>
      <c r="M3266" s="815">
        <v>200000</v>
      </c>
      <c r="N3266" s="815"/>
      <c r="O3266" s="811"/>
    </row>
    <row r="3267" spans="1:15" x14ac:dyDescent="0.25">
      <c r="A3267" s="836" t="s">
        <v>130</v>
      </c>
      <c r="B3267" s="806" t="s">
        <v>17</v>
      </c>
      <c r="C3267" s="1039" t="s">
        <v>18</v>
      </c>
      <c r="D3267" s="814" t="s">
        <v>115</v>
      </c>
      <c r="E3267" s="883">
        <v>0</v>
      </c>
      <c r="F3267" s="806">
        <v>23540000</v>
      </c>
      <c r="G3267" s="809" t="s">
        <v>266</v>
      </c>
      <c r="H3267" s="980"/>
      <c r="I3267" s="980">
        <v>200000</v>
      </c>
      <c r="J3267" s="980"/>
      <c r="K3267" s="980">
        <f t="shared" si="231"/>
        <v>200000</v>
      </c>
      <c r="L3267" s="815"/>
      <c r="M3267" s="815">
        <v>200000</v>
      </c>
      <c r="N3267" s="815"/>
      <c r="O3267" s="811"/>
    </row>
    <row r="3268" spans="1:15" x14ac:dyDescent="0.25">
      <c r="A3268" s="836" t="s">
        <v>130</v>
      </c>
      <c r="B3268" s="806" t="s">
        <v>19</v>
      </c>
      <c r="C3268" s="1039" t="s">
        <v>20</v>
      </c>
      <c r="D3268" s="814" t="s">
        <v>115</v>
      </c>
      <c r="E3268" s="883">
        <v>0</v>
      </c>
      <c r="F3268" s="806">
        <v>23540000</v>
      </c>
      <c r="G3268" s="809" t="s">
        <v>266</v>
      </c>
      <c r="H3268" s="980"/>
      <c r="I3268" s="980">
        <v>30000</v>
      </c>
      <c r="J3268" s="980"/>
      <c r="K3268" s="980">
        <f t="shared" si="231"/>
        <v>30000</v>
      </c>
      <c r="L3268" s="815"/>
      <c r="M3268" s="815">
        <v>30000</v>
      </c>
      <c r="N3268" s="815"/>
      <c r="O3268" s="811"/>
    </row>
    <row r="3269" spans="1:15" x14ac:dyDescent="0.25">
      <c r="A3269" s="836" t="s">
        <v>130</v>
      </c>
      <c r="B3269" s="806" t="s">
        <v>127</v>
      </c>
      <c r="C3269" s="1039" t="s">
        <v>128</v>
      </c>
      <c r="D3269" s="814" t="s">
        <v>115</v>
      </c>
      <c r="E3269" s="883">
        <v>0</v>
      </c>
      <c r="F3269" s="806">
        <v>23540000</v>
      </c>
      <c r="G3269" s="809" t="s">
        <v>266</v>
      </c>
      <c r="H3269" s="980"/>
      <c r="I3269" s="980">
        <v>5000000</v>
      </c>
      <c r="J3269" s="980"/>
      <c r="K3269" s="980">
        <f t="shared" si="231"/>
        <v>5000000</v>
      </c>
      <c r="L3269" s="815"/>
      <c r="M3269" s="815">
        <v>5000000</v>
      </c>
      <c r="N3269" s="815"/>
      <c r="O3269" s="811"/>
    </row>
    <row r="3270" spans="1:15" x14ac:dyDescent="0.25">
      <c r="A3270" s="836" t="s">
        <v>130</v>
      </c>
      <c r="B3270" s="806" t="s">
        <v>37</v>
      </c>
      <c r="C3270" s="1039" t="s">
        <v>38</v>
      </c>
      <c r="D3270" s="814" t="s">
        <v>115</v>
      </c>
      <c r="E3270" s="883">
        <v>0</v>
      </c>
      <c r="F3270" s="806">
        <v>23540000</v>
      </c>
      <c r="G3270" s="809" t="s">
        <v>266</v>
      </c>
      <c r="H3270" s="980"/>
      <c r="I3270" s="980">
        <v>770000</v>
      </c>
      <c r="J3270" s="980"/>
      <c r="K3270" s="980">
        <f t="shared" si="231"/>
        <v>770000</v>
      </c>
      <c r="L3270" s="815"/>
      <c r="M3270" s="815">
        <v>770000</v>
      </c>
      <c r="N3270" s="815"/>
      <c r="O3270" s="811"/>
    </row>
    <row r="3271" spans="1:15" x14ac:dyDescent="0.25">
      <c r="A3271" s="836" t="s">
        <v>130</v>
      </c>
      <c r="B3271" s="838"/>
      <c r="C3271" s="968" t="s">
        <v>312</v>
      </c>
      <c r="D3271" s="839"/>
      <c r="E3271" s="840"/>
      <c r="F3271" s="838"/>
      <c r="G3271" s="895"/>
      <c r="H3271" s="969">
        <f>SUM(H3252:H3270)</f>
        <v>46698744</v>
      </c>
      <c r="I3271" s="969">
        <f>SUM(I3252:I3270)</f>
        <v>166420000</v>
      </c>
      <c r="J3271" s="969">
        <f>SUM(J3252:J3270)</f>
        <v>46698744</v>
      </c>
      <c r="K3271" s="969">
        <f>SUM(K3252:K3270)</f>
        <v>188940000</v>
      </c>
      <c r="L3271" s="969"/>
      <c r="M3271" s="969">
        <f>SUM(M3252:M3270)</f>
        <v>188940000</v>
      </c>
      <c r="N3271" s="969"/>
      <c r="O3271" s="822"/>
    </row>
    <row r="3272" spans="1:15" s="887" customFormat="1" x14ac:dyDescent="0.25">
      <c r="B3272" s="627"/>
      <c r="C3272" s="1050"/>
      <c r="D3272" s="875"/>
      <c r="E3272" s="877"/>
      <c r="F3272" s="875"/>
      <c r="G3272" s="878"/>
      <c r="H3272" s="902"/>
      <c r="I3272" s="902"/>
      <c r="J3272" s="902"/>
      <c r="K3272" s="902"/>
      <c r="L3272" s="879"/>
      <c r="M3272" s="879"/>
      <c r="N3272" s="879"/>
      <c r="O3272" s="880"/>
    </row>
    <row r="3273" spans="1:15" s="887" customFormat="1" x14ac:dyDescent="0.25">
      <c r="B3273" s="627"/>
      <c r="C3273" s="1050"/>
      <c r="D3273" s="875"/>
      <c r="E3273" s="877"/>
      <c r="F3273" s="875"/>
      <c r="G3273" s="878"/>
      <c r="H3273" s="902"/>
      <c r="I3273" s="902"/>
      <c r="J3273" s="902"/>
      <c r="K3273" s="902"/>
      <c r="L3273" s="879"/>
      <c r="M3273" s="879"/>
      <c r="N3273" s="879"/>
      <c r="O3273" s="880"/>
    </row>
    <row r="3274" spans="1:15" x14ac:dyDescent="0.25">
      <c r="B3274" s="1127" t="s">
        <v>1397</v>
      </c>
      <c r="C3274" s="1127"/>
      <c r="D3274" s="1127"/>
      <c r="E3274" s="1127"/>
      <c r="F3274" s="1127"/>
      <c r="G3274" s="1127"/>
      <c r="H3274" s="1127"/>
      <c r="I3274" s="1127"/>
      <c r="J3274" s="1127"/>
      <c r="K3274" s="1127"/>
      <c r="L3274" s="1127"/>
      <c r="M3274" s="1127"/>
      <c r="N3274" s="1127"/>
      <c r="O3274" s="1127"/>
    </row>
    <row r="3275" spans="1:15" x14ac:dyDescent="0.25">
      <c r="B3275" s="854" t="s">
        <v>1654</v>
      </c>
      <c r="C3275" s="1041"/>
      <c r="D3275" s="855"/>
      <c r="E3275" s="855"/>
      <c r="F3275" s="855"/>
      <c r="G3275" s="855"/>
      <c r="H3275" s="856"/>
      <c r="I3275" s="856"/>
      <c r="J3275" s="856"/>
      <c r="K3275" s="856"/>
      <c r="L3275" s="856"/>
      <c r="M3275" s="856"/>
      <c r="N3275" s="856"/>
      <c r="O3275" s="857"/>
    </row>
    <row r="3276" spans="1:15" s="800" customFormat="1" ht="45" x14ac:dyDescent="0.25">
      <c r="B3276" s="1122" t="s">
        <v>971</v>
      </c>
      <c r="C3276" s="1085" t="s">
        <v>939</v>
      </c>
      <c r="D3276" s="1085" t="s">
        <v>1025</v>
      </c>
      <c r="E3276" s="1124" t="s">
        <v>1026</v>
      </c>
      <c r="F3276" s="1085" t="s">
        <v>1027</v>
      </c>
      <c r="G3276" s="1120" t="s">
        <v>1028</v>
      </c>
      <c r="H3276" s="801" t="s">
        <v>1868</v>
      </c>
      <c r="I3276" s="802" t="s">
        <v>1839</v>
      </c>
      <c r="J3276" s="801" t="s">
        <v>1868</v>
      </c>
      <c r="K3276" s="1128" t="s">
        <v>1957</v>
      </c>
      <c r="L3276" s="1128" t="s">
        <v>1956</v>
      </c>
      <c r="M3276" s="802" t="s">
        <v>1905</v>
      </c>
      <c r="N3276" s="1128" t="s">
        <v>1825</v>
      </c>
      <c r="O3276" s="835" t="s">
        <v>1856</v>
      </c>
    </row>
    <row r="3277" spans="1:15" s="800" customFormat="1" x14ac:dyDescent="0.25">
      <c r="B3277" s="1123"/>
      <c r="C3277" s="1086"/>
      <c r="D3277" s="1086"/>
      <c r="E3277" s="1125"/>
      <c r="F3277" s="1086"/>
      <c r="G3277" s="1121"/>
      <c r="H3277" s="803"/>
      <c r="I3277" s="803" t="s">
        <v>940</v>
      </c>
      <c r="J3277" s="803"/>
      <c r="K3277" s="1129"/>
      <c r="L3277" s="1129"/>
      <c r="M3277" s="803" t="s">
        <v>940</v>
      </c>
      <c r="N3277" s="1129"/>
      <c r="O3277" s="804"/>
    </row>
    <row r="3278" spans="1:15" s="887" customFormat="1" x14ac:dyDescent="0.25">
      <c r="A3278" s="836" t="s">
        <v>130</v>
      </c>
      <c r="B3278" s="863" t="s">
        <v>161</v>
      </c>
      <c r="C3278" s="967" t="s">
        <v>233</v>
      </c>
      <c r="D3278" s="863">
        <v>70731</v>
      </c>
      <c r="E3278" s="1025">
        <v>0</v>
      </c>
      <c r="F3278" s="863">
        <v>23510200</v>
      </c>
      <c r="G3278" s="866" t="s">
        <v>235</v>
      </c>
      <c r="H3278" s="900"/>
      <c r="I3278" s="900">
        <v>5000000</v>
      </c>
      <c r="J3278" s="900"/>
      <c r="K3278" s="980">
        <f t="shared" ref="K3278:K3298" si="232">M3278-L3278</f>
        <v>0</v>
      </c>
      <c r="L3278" s="867"/>
      <c r="M3278" s="867">
        <v>0</v>
      </c>
      <c r="N3278" s="867"/>
      <c r="O3278" s="868"/>
    </row>
    <row r="3279" spans="1:15" s="887" customFormat="1" x14ac:dyDescent="0.25">
      <c r="A3279" s="836" t="s">
        <v>130</v>
      </c>
      <c r="B3279" s="865" t="s">
        <v>326</v>
      </c>
      <c r="C3279" s="967" t="s">
        <v>327</v>
      </c>
      <c r="D3279" s="863">
        <v>70731</v>
      </c>
      <c r="E3279" s="1025">
        <v>0</v>
      </c>
      <c r="F3279" s="863">
        <v>23540000</v>
      </c>
      <c r="G3279" s="866" t="s">
        <v>235</v>
      </c>
      <c r="H3279" s="900"/>
      <c r="I3279" s="900">
        <v>25000000</v>
      </c>
      <c r="J3279" s="900"/>
      <c r="K3279" s="980">
        <f t="shared" si="232"/>
        <v>10000000</v>
      </c>
      <c r="L3279" s="867"/>
      <c r="M3279" s="867">
        <v>10000000</v>
      </c>
      <c r="N3279" s="867"/>
      <c r="O3279" s="868"/>
    </row>
    <row r="3280" spans="1:15" s="887" customFormat="1" x14ac:dyDescent="0.25">
      <c r="A3280" s="836" t="s">
        <v>130</v>
      </c>
      <c r="B3280" s="865" t="s">
        <v>352</v>
      </c>
      <c r="C3280" s="967" t="s">
        <v>353</v>
      </c>
      <c r="D3280" s="863">
        <v>70731</v>
      </c>
      <c r="E3280" s="1025">
        <v>0</v>
      </c>
      <c r="F3280" s="863">
        <v>23540000</v>
      </c>
      <c r="G3280" s="866" t="s">
        <v>235</v>
      </c>
      <c r="H3280" s="900"/>
      <c r="I3280" s="900">
        <v>35000000</v>
      </c>
      <c r="J3280" s="900"/>
      <c r="K3280" s="980">
        <f t="shared" si="232"/>
        <v>10000000</v>
      </c>
      <c r="L3280" s="867"/>
      <c r="M3280" s="867">
        <v>10000000</v>
      </c>
      <c r="N3280" s="867"/>
      <c r="O3280" s="868"/>
    </row>
    <row r="3281" spans="1:15" s="887" customFormat="1" x14ac:dyDescent="0.25">
      <c r="A3281" s="836" t="s">
        <v>130</v>
      </c>
      <c r="B3281" s="865" t="s">
        <v>350</v>
      </c>
      <c r="C3281" s="967" t="s">
        <v>743</v>
      </c>
      <c r="D3281" s="863">
        <v>70731</v>
      </c>
      <c r="E3281" s="1025">
        <v>0</v>
      </c>
      <c r="F3281" s="863">
        <v>23540000</v>
      </c>
      <c r="G3281" s="866" t="s">
        <v>235</v>
      </c>
      <c r="H3281" s="900"/>
      <c r="I3281" s="900">
        <v>5000000</v>
      </c>
      <c r="J3281" s="900"/>
      <c r="K3281" s="980">
        <f t="shared" si="232"/>
        <v>0</v>
      </c>
      <c r="L3281" s="867"/>
      <c r="M3281" s="867">
        <v>0</v>
      </c>
      <c r="N3281" s="867"/>
      <c r="O3281" s="868"/>
    </row>
    <row r="3282" spans="1:15" s="887" customFormat="1" x14ac:dyDescent="0.25">
      <c r="A3282" s="836" t="s">
        <v>130</v>
      </c>
      <c r="B3282" s="865" t="s">
        <v>158</v>
      </c>
      <c r="C3282" s="967" t="s">
        <v>366</v>
      </c>
      <c r="D3282" s="863">
        <v>70731</v>
      </c>
      <c r="E3282" s="1025">
        <v>0</v>
      </c>
      <c r="F3282" s="863">
        <v>23540000</v>
      </c>
      <c r="G3282" s="866" t="s">
        <v>235</v>
      </c>
      <c r="H3282" s="900"/>
      <c r="I3282" s="900">
        <v>3260000</v>
      </c>
      <c r="J3282" s="900"/>
      <c r="K3282" s="980">
        <f t="shared" si="232"/>
        <v>0</v>
      </c>
      <c r="L3282" s="867"/>
      <c r="M3282" s="867">
        <v>0</v>
      </c>
      <c r="N3282" s="867"/>
      <c r="O3282" s="868"/>
    </row>
    <row r="3283" spans="1:15" s="887" customFormat="1" x14ac:dyDescent="0.25">
      <c r="A3283" s="836" t="s">
        <v>130</v>
      </c>
      <c r="B3283" s="865" t="s">
        <v>247</v>
      </c>
      <c r="C3283" s="967" t="s">
        <v>515</v>
      </c>
      <c r="D3283" s="863">
        <v>70731</v>
      </c>
      <c r="E3283" s="1025">
        <v>0</v>
      </c>
      <c r="F3283" s="863">
        <v>23540000</v>
      </c>
      <c r="G3283" s="866" t="s">
        <v>235</v>
      </c>
      <c r="H3283" s="900"/>
      <c r="I3283" s="900">
        <v>1100000</v>
      </c>
      <c r="J3283" s="900"/>
      <c r="K3283" s="980">
        <f t="shared" si="232"/>
        <v>0</v>
      </c>
      <c r="L3283" s="867"/>
      <c r="M3283" s="867">
        <v>0</v>
      </c>
      <c r="N3283" s="867"/>
      <c r="O3283" s="868"/>
    </row>
    <row r="3284" spans="1:15" s="876" customFormat="1" x14ac:dyDescent="0.25">
      <c r="A3284" s="836" t="s">
        <v>130</v>
      </c>
      <c r="B3284" s="863" t="s">
        <v>248</v>
      </c>
      <c r="C3284" s="967" t="s">
        <v>779</v>
      </c>
      <c r="D3284" s="863">
        <v>70731</v>
      </c>
      <c r="E3284" s="1025">
        <v>0</v>
      </c>
      <c r="F3284" s="863">
        <v>23540000</v>
      </c>
      <c r="G3284" s="866" t="s">
        <v>235</v>
      </c>
      <c r="H3284" s="900"/>
      <c r="I3284" s="900">
        <v>1680000</v>
      </c>
      <c r="J3284" s="900"/>
      <c r="K3284" s="980">
        <f t="shared" si="232"/>
        <v>0</v>
      </c>
      <c r="L3284" s="867"/>
      <c r="M3284" s="867">
        <v>0</v>
      </c>
      <c r="N3284" s="867"/>
      <c r="O3284" s="868"/>
    </row>
    <row r="3285" spans="1:15" s="887" customFormat="1" x14ac:dyDescent="0.25">
      <c r="A3285" s="836" t="s">
        <v>130</v>
      </c>
      <c r="B3285" s="865" t="s">
        <v>358</v>
      </c>
      <c r="C3285" s="967" t="s">
        <v>982</v>
      </c>
      <c r="D3285" s="863">
        <v>70731</v>
      </c>
      <c r="E3285" s="1025">
        <v>0</v>
      </c>
      <c r="F3285" s="863">
        <v>23540000</v>
      </c>
      <c r="G3285" s="866" t="s">
        <v>235</v>
      </c>
      <c r="H3285" s="900"/>
      <c r="I3285" s="900">
        <v>750000</v>
      </c>
      <c r="J3285" s="900"/>
      <c r="K3285" s="980">
        <f t="shared" si="232"/>
        <v>0</v>
      </c>
      <c r="L3285" s="867"/>
      <c r="M3285" s="867">
        <v>0</v>
      </c>
      <c r="N3285" s="867"/>
      <c r="O3285" s="868"/>
    </row>
    <row r="3286" spans="1:15" s="887" customFormat="1" x14ac:dyDescent="0.25">
      <c r="A3286" s="836" t="s">
        <v>130</v>
      </c>
      <c r="B3286" s="865" t="s">
        <v>206</v>
      </c>
      <c r="C3286" s="967" t="s">
        <v>1863</v>
      </c>
      <c r="D3286" s="863">
        <v>70731</v>
      </c>
      <c r="E3286" s="1025">
        <v>0</v>
      </c>
      <c r="F3286" s="863">
        <v>23540000</v>
      </c>
      <c r="G3286" s="866" t="s">
        <v>235</v>
      </c>
      <c r="H3286" s="900"/>
      <c r="I3286" s="900">
        <v>3930000</v>
      </c>
      <c r="J3286" s="900"/>
      <c r="K3286" s="980">
        <f t="shared" si="232"/>
        <v>0</v>
      </c>
      <c r="L3286" s="867"/>
      <c r="M3286" s="867">
        <v>0</v>
      </c>
      <c r="N3286" s="867"/>
      <c r="O3286" s="868"/>
    </row>
    <row r="3287" spans="1:15" s="887" customFormat="1" x14ac:dyDescent="0.25">
      <c r="A3287" s="836" t="s">
        <v>130</v>
      </c>
      <c r="B3287" s="865" t="s">
        <v>207</v>
      </c>
      <c r="C3287" s="967" t="s">
        <v>220</v>
      </c>
      <c r="D3287" s="863">
        <v>70731</v>
      </c>
      <c r="E3287" s="1025">
        <v>0</v>
      </c>
      <c r="F3287" s="863">
        <v>23540000</v>
      </c>
      <c r="G3287" s="866" t="s">
        <v>235</v>
      </c>
      <c r="H3287" s="900"/>
      <c r="I3287" s="900">
        <v>2399000</v>
      </c>
      <c r="J3287" s="900"/>
      <c r="K3287" s="980">
        <f t="shared" si="232"/>
        <v>0</v>
      </c>
      <c r="L3287" s="867"/>
      <c r="M3287" s="867">
        <v>0</v>
      </c>
      <c r="N3287" s="867"/>
      <c r="O3287" s="868"/>
    </row>
    <row r="3288" spans="1:15" s="887" customFormat="1" x14ac:dyDescent="0.25">
      <c r="A3288" s="836" t="s">
        <v>130</v>
      </c>
      <c r="B3288" s="865" t="s">
        <v>208</v>
      </c>
      <c r="C3288" s="967" t="s">
        <v>751</v>
      </c>
      <c r="D3288" s="863">
        <v>70731</v>
      </c>
      <c r="E3288" s="1025">
        <v>0</v>
      </c>
      <c r="F3288" s="863">
        <v>23540000</v>
      </c>
      <c r="G3288" s="866" t="s">
        <v>235</v>
      </c>
      <c r="H3288" s="900"/>
      <c r="I3288" s="900">
        <v>1000000</v>
      </c>
      <c r="J3288" s="900"/>
      <c r="K3288" s="980">
        <f t="shared" si="232"/>
        <v>0</v>
      </c>
      <c r="L3288" s="867"/>
      <c r="M3288" s="867">
        <v>0</v>
      </c>
      <c r="N3288" s="867"/>
      <c r="O3288" s="868"/>
    </row>
    <row r="3289" spans="1:15" s="887" customFormat="1" x14ac:dyDescent="0.25">
      <c r="A3289" s="836" t="s">
        <v>130</v>
      </c>
      <c r="B3289" s="865" t="s">
        <v>209</v>
      </c>
      <c r="C3289" s="967" t="s">
        <v>359</v>
      </c>
      <c r="D3289" s="863">
        <v>70731</v>
      </c>
      <c r="E3289" s="1025">
        <v>0</v>
      </c>
      <c r="F3289" s="863">
        <v>23540000</v>
      </c>
      <c r="G3289" s="866" t="s">
        <v>235</v>
      </c>
      <c r="H3289" s="900"/>
      <c r="I3289" s="900">
        <v>427500</v>
      </c>
      <c r="J3289" s="900"/>
      <c r="K3289" s="980">
        <f t="shared" si="232"/>
        <v>0</v>
      </c>
      <c r="L3289" s="867"/>
      <c r="M3289" s="867">
        <v>0</v>
      </c>
      <c r="N3289" s="867"/>
      <c r="O3289" s="868"/>
    </row>
    <row r="3290" spans="1:15" s="887" customFormat="1" x14ac:dyDescent="0.25">
      <c r="A3290" s="836" t="s">
        <v>130</v>
      </c>
      <c r="B3290" s="865" t="s">
        <v>228</v>
      </c>
      <c r="C3290" s="967" t="s">
        <v>498</v>
      </c>
      <c r="D3290" s="863">
        <v>70731</v>
      </c>
      <c r="E3290" s="1025">
        <v>0</v>
      </c>
      <c r="F3290" s="863">
        <v>23540000</v>
      </c>
      <c r="G3290" s="866" t="s">
        <v>235</v>
      </c>
      <c r="H3290" s="900"/>
      <c r="I3290" s="900">
        <v>2422500</v>
      </c>
      <c r="J3290" s="900"/>
      <c r="K3290" s="980">
        <f t="shared" si="232"/>
        <v>0</v>
      </c>
      <c r="L3290" s="867"/>
      <c r="M3290" s="867">
        <v>0</v>
      </c>
      <c r="N3290" s="867"/>
      <c r="O3290" s="868"/>
    </row>
    <row r="3291" spans="1:15" s="887" customFormat="1" x14ac:dyDescent="0.25">
      <c r="A3291" s="836" t="s">
        <v>130</v>
      </c>
      <c r="B3291" s="865" t="s">
        <v>501</v>
      </c>
      <c r="C3291" s="967" t="s">
        <v>227</v>
      </c>
      <c r="D3291" s="863">
        <v>70731</v>
      </c>
      <c r="E3291" s="1025">
        <v>0</v>
      </c>
      <c r="F3291" s="863">
        <v>23540000</v>
      </c>
      <c r="G3291" s="866" t="s">
        <v>235</v>
      </c>
      <c r="H3291" s="900"/>
      <c r="I3291" s="900">
        <v>180000</v>
      </c>
      <c r="J3291" s="900"/>
      <c r="K3291" s="980">
        <f t="shared" si="232"/>
        <v>0</v>
      </c>
      <c r="L3291" s="867"/>
      <c r="M3291" s="867">
        <v>0</v>
      </c>
      <c r="N3291" s="867"/>
      <c r="O3291" s="868"/>
    </row>
    <row r="3292" spans="1:15" s="887" customFormat="1" x14ac:dyDescent="0.25">
      <c r="A3292" s="836" t="s">
        <v>130</v>
      </c>
      <c r="B3292" s="865" t="s">
        <v>231</v>
      </c>
      <c r="C3292" s="967" t="s">
        <v>229</v>
      </c>
      <c r="D3292" s="863">
        <v>70731</v>
      </c>
      <c r="E3292" s="1025">
        <v>0</v>
      </c>
      <c r="F3292" s="863">
        <v>23540000</v>
      </c>
      <c r="G3292" s="866" t="s">
        <v>235</v>
      </c>
      <c r="H3292" s="900"/>
      <c r="I3292" s="900">
        <v>340000</v>
      </c>
      <c r="J3292" s="900"/>
      <c r="K3292" s="980">
        <f t="shared" si="232"/>
        <v>0</v>
      </c>
      <c r="L3292" s="867"/>
      <c r="M3292" s="867">
        <v>0</v>
      </c>
      <c r="N3292" s="867"/>
      <c r="O3292" s="868"/>
    </row>
    <row r="3293" spans="1:15" s="887" customFormat="1" x14ac:dyDescent="0.25">
      <c r="A3293" s="836" t="s">
        <v>130</v>
      </c>
      <c r="B3293" s="865" t="s">
        <v>502</v>
      </c>
      <c r="C3293" s="967" t="s">
        <v>775</v>
      </c>
      <c r="D3293" s="863">
        <v>70731</v>
      </c>
      <c r="E3293" s="1025">
        <v>0</v>
      </c>
      <c r="F3293" s="863">
        <v>23540000</v>
      </c>
      <c r="G3293" s="866" t="s">
        <v>235</v>
      </c>
      <c r="H3293" s="900"/>
      <c r="I3293" s="900">
        <v>1440000</v>
      </c>
      <c r="J3293" s="900"/>
      <c r="K3293" s="980">
        <f t="shared" si="232"/>
        <v>0</v>
      </c>
      <c r="L3293" s="867"/>
      <c r="M3293" s="867">
        <v>0</v>
      </c>
      <c r="N3293" s="867"/>
      <c r="O3293" s="868"/>
    </row>
    <row r="3294" spans="1:15" s="887" customFormat="1" x14ac:dyDescent="0.25">
      <c r="A3294" s="836" t="s">
        <v>130</v>
      </c>
      <c r="B3294" s="865" t="s">
        <v>452</v>
      </c>
      <c r="C3294" s="967" t="s">
        <v>355</v>
      </c>
      <c r="D3294" s="863">
        <v>70731</v>
      </c>
      <c r="E3294" s="1025">
        <v>0</v>
      </c>
      <c r="F3294" s="863">
        <v>23540000</v>
      </c>
      <c r="G3294" s="866" t="s">
        <v>235</v>
      </c>
      <c r="H3294" s="900"/>
      <c r="I3294" s="900">
        <v>2150000</v>
      </c>
      <c r="J3294" s="900"/>
      <c r="K3294" s="980">
        <f t="shared" si="232"/>
        <v>2150000</v>
      </c>
      <c r="L3294" s="867"/>
      <c r="M3294" s="867">
        <v>2150000</v>
      </c>
      <c r="N3294" s="867"/>
      <c r="O3294" s="868"/>
    </row>
    <row r="3295" spans="1:15" s="887" customFormat="1" x14ac:dyDescent="0.25">
      <c r="A3295" s="836" t="s">
        <v>130</v>
      </c>
      <c r="B3295" s="865" t="s">
        <v>503</v>
      </c>
      <c r="C3295" s="967" t="s">
        <v>230</v>
      </c>
      <c r="D3295" s="863">
        <v>70731</v>
      </c>
      <c r="E3295" s="1025">
        <v>0</v>
      </c>
      <c r="F3295" s="863">
        <v>23540000</v>
      </c>
      <c r="G3295" s="866" t="s">
        <v>235</v>
      </c>
      <c r="H3295" s="900"/>
      <c r="I3295" s="900">
        <v>175000</v>
      </c>
      <c r="J3295" s="900"/>
      <c r="K3295" s="980">
        <f t="shared" si="232"/>
        <v>0</v>
      </c>
      <c r="L3295" s="867"/>
      <c r="M3295" s="867">
        <v>0</v>
      </c>
      <c r="N3295" s="867"/>
      <c r="O3295" s="868"/>
    </row>
    <row r="3296" spans="1:15" s="887" customFormat="1" x14ac:dyDescent="0.25">
      <c r="A3296" s="836" t="s">
        <v>130</v>
      </c>
      <c r="B3296" s="865" t="s">
        <v>504</v>
      </c>
      <c r="C3296" s="967" t="s">
        <v>499</v>
      </c>
      <c r="D3296" s="863">
        <v>70731</v>
      </c>
      <c r="E3296" s="1025">
        <v>0</v>
      </c>
      <c r="F3296" s="863">
        <v>23540000</v>
      </c>
      <c r="G3296" s="866" t="s">
        <v>235</v>
      </c>
      <c r="H3296" s="900"/>
      <c r="I3296" s="900">
        <v>996000</v>
      </c>
      <c r="J3296" s="900"/>
      <c r="K3296" s="980">
        <f t="shared" si="232"/>
        <v>0</v>
      </c>
      <c r="L3296" s="867"/>
      <c r="M3296" s="867">
        <v>0</v>
      </c>
      <c r="N3296" s="867"/>
      <c r="O3296" s="868"/>
    </row>
    <row r="3297" spans="1:16" s="887" customFormat="1" x14ac:dyDescent="0.25">
      <c r="A3297" s="836" t="s">
        <v>130</v>
      </c>
      <c r="B3297" s="865" t="s">
        <v>505</v>
      </c>
      <c r="C3297" s="967" t="s">
        <v>500</v>
      </c>
      <c r="D3297" s="863">
        <v>70731</v>
      </c>
      <c r="E3297" s="1025">
        <v>0</v>
      </c>
      <c r="F3297" s="863">
        <v>23540000</v>
      </c>
      <c r="G3297" s="866" t="s">
        <v>235</v>
      </c>
      <c r="H3297" s="900"/>
      <c r="I3297" s="900">
        <v>2750000</v>
      </c>
      <c r="J3297" s="900"/>
      <c r="K3297" s="980">
        <f t="shared" si="232"/>
        <v>2750000</v>
      </c>
      <c r="L3297" s="867"/>
      <c r="M3297" s="867">
        <v>2750000</v>
      </c>
      <c r="N3297" s="867"/>
      <c r="O3297" s="868"/>
    </row>
    <row r="3298" spans="1:16" s="887" customFormat="1" x14ac:dyDescent="0.25">
      <c r="A3298" s="836" t="s">
        <v>130</v>
      </c>
      <c r="B3298" s="865" t="s">
        <v>469</v>
      </c>
      <c r="C3298" s="967" t="s">
        <v>162</v>
      </c>
      <c r="D3298" s="863">
        <v>70731</v>
      </c>
      <c r="E3298" s="1025">
        <v>0</v>
      </c>
      <c r="F3298" s="863">
        <v>23540000</v>
      </c>
      <c r="G3298" s="866" t="s">
        <v>235</v>
      </c>
      <c r="H3298" s="900"/>
      <c r="I3298" s="900">
        <v>55000000</v>
      </c>
      <c r="J3298" s="900"/>
      <c r="K3298" s="900">
        <f t="shared" si="232"/>
        <v>15000000</v>
      </c>
      <c r="L3298" s="867">
        <v>0</v>
      </c>
      <c r="M3298" s="867">
        <v>15000000</v>
      </c>
      <c r="N3298" s="867">
        <v>10000000</v>
      </c>
      <c r="O3298" s="868"/>
      <c r="P3298" s="923"/>
    </row>
    <row r="3299" spans="1:16" s="887" customFormat="1" x14ac:dyDescent="0.25">
      <c r="A3299" s="836" t="s">
        <v>130</v>
      </c>
      <c r="B3299" s="869"/>
      <c r="C3299" s="1042" t="s">
        <v>26</v>
      </c>
      <c r="D3299" s="869"/>
      <c r="E3299" s="870"/>
      <c r="F3299" s="869"/>
      <c r="G3299" s="871"/>
      <c r="H3299" s="965">
        <f t="shared" ref="H3299:N3299" si="233">SUM(H3278:H3298)</f>
        <v>0</v>
      </c>
      <c r="I3299" s="965">
        <f t="shared" si="233"/>
        <v>150000000</v>
      </c>
      <c r="J3299" s="965">
        <f t="shared" si="233"/>
        <v>0</v>
      </c>
      <c r="K3299" s="965">
        <f t="shared" si="233"/>
        <v>39900000</v>
      </c>
      <c r="L3299" s="965">
        <f t="shared" si="233"/>
        <v>0</v>
      </c>
      <c r="M3299" s="965">
        <f t="shared" si="233"/>
        <v>39900000</v>
      </c>
      <c r="N3299" s="965">
        <f t="shared" si="233"/>
        <v>10000000</v>
      </c>
      <c r="O3299" s="884"/>
    </row>
    <row r="3300" spans="1:16" s="887" customFormat="1" x14ac:dyDescent="0.25">
      <c r="B3300" s="875"/>
      <c r="C3300" s="1043"/>
      <c r="D3300" s="875"/>
      <c r="E3300" s="877"/>
      <c r="F3300" s="875"/>
      <c r="G3300" s="878"/>
      <c r="H3300" s="902"/>
      <c r="I3300" s="902"/>
      <c r="J3300" s="902"/>
      <c r="K3300" s="902"/>
      <c r="L3300" s="879"/>
      <c r="M3300" s="879"/>
      <c r="N3300" s="879"/>
      <c r="O3300" s="880"/>
    </row>
    <row r="3301" spans="1:16" s="887" customFormat="1" x14ac:dyDescent="0.25">
      <c r="B3301" s="875"/>
      <c r="C3301" s="1043"/>
      <c r="D3301" s="875"/>
      <c r="E3301" s="877"/>
      <c r="F3301" s="875"/>
      <c r="G3301" s="878"/>
      <c r="H3301" s="902"/>
      <c r="I3301" s="902"/>
      <c r="J3301" s="902"/>
      <c r="K3301" s="902"/>
      <c r="L3301" s="879"/>
      <c r="M3301" s="879"/>
      <c r="N3301" s="879"/>
      <c r="O3301" s="880"/>
    </row>
    <row r="3302" spans="1:16" x14ac:dyDescent="0.25">
      <c r="B3302" s="1127" t="s">
        <v>1396</v>
      </c>
      <c r="C3302" s="1127"/>
      <c r="D3302" s="1127"/>
      <c r="E3302" s="1127"/>
      <c r="F3302" s="1127"/>
      <c r="G3302" s="1127"/>
      <c r="H3302" s="1127"/>
      <c r="I3302" s="1127"/>
      <c r="J3302" s="1127"/>
      <c r="K3302" s="1127"/>
      <c r="L3302" s="1127"/>
      <c r="M3302" s="1127"/>
      <c r="N3302" s="1127"/>
      <c r="O3302" s="1127"/>
    </row>
    <row r="3303" spans="1:16" x14ac:dyDescent="0.25">
      <c r="B3303" s="854" t="s">
        <v>1655</v>
      </c>
      <c r="C3303" s="1041"/>
      <c r="D3303" s="855"/>
      <c r="E3303" s="855"/>
      <c r="F3303" s="855"/>
      <c r="G3303" s="855"/>
      <c r="H3303" s="856"/>
      <c r="I3303" s="856"/>
      <c r="J3303" s="856"/>
      <c r="K3303" s="856"/>
      <c r="L3303" s="856"/>
      <c r="M3303" s="856"/>
      <c r="N3303" s="856"/>
      <c r="O3303" s="857"/>
    </row>
    <row r="3304" spans="1:16" s="800" customFormat="1" ht="45" x14ac:dyDescent="0.25">
      <c r="B3304" s="1122" t="s">
        <v>971</v>
      </c>
      <c r="C3304" s="1085" t="s">
        <v>939</v>
      </c>
      <c r="D3304" s="1085" t="s">
        <v>1025</v>
      </c>
      <c r="E3304" s="1124" t="s">
        <v>1026</v>
      </c>
      <c r="F3304" s="1085" t="s">
        <v>1027</v>
      </c>
      <c r="G3304" s="1120" t="s">
        <v>1028</v>
      </c>
      <c r="H3304" s="801" t="s">
        <v>1868</v>
      </c>
      <c r="I3304" s="802" t="s">
        <v>1839</v>
      </c>
      <c r="J3304" s="801" t="s">
        <v>1868</v>
      </c>
      <c r="K3304" s="1128" t="s">
        <v>1957</v>
      </c>
      <c r="L3304" s="1128" t="s">
        <v>1956</v>
      </c>
      <c r="M3304" s="802" t="s">
        <v>1905</v>
      </c>
      <c r="N3304" s="1128" t="s">
        <v>1825</v>
      </c>
      <c r="O3304" s="835" t="s">
        <v>1856</v>
      </c>
    </row>
    <row r="3305" spans="1:16" s="800" customFormat="1" x14ac:dyDescent="0.25">
      <c r="B3305" s="1123"/>
      <c r="C3305" s="1086"/>
      <c r="D3305" s="1086"/>
      <c r="E3305" s="1125"/>
      <c r="F3305" s="1086"/>
      <c r="G3305" s="1121"/>
      <c r="H3305" s="803"/>
      <c r="I3305" s="803" t="s">
        <v>940</v>
      </c>
      <c r="J3305" s="803"/>
      <c r="K3305" s="1129"/>
      <c r="L3305" s="1129"/>
      <c r="M3305" s="803" t="s">
        <v>940</v>
      </c>
      <c r="N3305" s="1129"/>
      <c r="O3305" s="804"/>
    </row>
    <row r="3306" spans="1:16" ht="30" x14ac:dyDescent="0.25">
      <c r="A3306" s="836" t="s">
        <v>112</v>
      </c>
      <c r="B3306" s="934" t="s">
        <v>24</v>
      </c>
      <c r="C3306" s="1049" t="s">
        <v>290</v>
      </c>
      <c r="D3306" s="865" t="s">
        <v>1</v>
      </c>
      <c r="E3306" s="883">
        <v>0</v>
      </c>
      <c r="F3306" s="934">
        <v>23510200</v>
      </c>
      <c r="G3306" s="935" t="s">
        <v>266</v>
      </c>
      <c r="H3306" s="1015">
        <v>427064863</v>
      </c>
      <c r="I3306" s="1015">
        <v>1150121810.97</v>
      </c>
      <c r="J3306" s="1015">
        <v>427064863</v>
      </c>
      <c r="K3306" s="1015">
        <f t="shared" ref="K3306:K3331" si="234">M3306-L3306</f>
        <v>1042121810.97</v>
      </c>
      <c r="L3306" s="1004">
        <v>58000000</v>
      </c>
      <c r="M3306" s="1004">
        <v>1100121810.97</v>
      </c>
      <c r="N3306" s="1004">
        <v>300000000</v>
      </c>
      <c r="O3306" s="1016" t="s">
        <v>1980</v>
      </c>
      <c r="P3306" s="874"/>
    </row>
    <row r="3307" spans="1:16" x14ac:dyDescent="0.25">
      <c r="A3307" s="836" t="s">
        <v>112</v>
      </c>
      <c r="B3307" s="809" t="s">
        <v>25</v>
      </c>
      <c r="C3307" s="1039" t="s">
        <v>59</v>
      </c>
      <c r="D3307" s="863" t="s">
        <v>115</v>
      </c>
      <c r="E3307" s="883">
        <v>0</v>
      </c>
      <c r="F3307" s="806">
        <v>23510200</v>
      </c>
      <c r="G3307" s="809" t="s">
        <v>266</v>
      </c>
      <c r="H3307" s="980"/>
      <c r="I3307" s="980">
        <v>2000000</v>
      </c>
      <c r="J3307" s="980"/>
      <c r="K3307" s="980">
        <f t="shared" si="234"/>
        <v>2000000</v>
      </c>
      <c r="L3307" s="815"/>
      <c r="M3307" s="815">
        <v>2000000</v>
      </c>
      <c r="N3307" s="815"/>
      <c r="O3307" s="811"/>
    </row>
    <row r="3308" spans="1:16" x14ac:dyDescent="0.25">
      <c r="A3308" s="836" t="s">
        <v>112</v>
      </c>
      <c r="B3308" s="806" t="s">
        <v>2</v>
      </c>
      <c r="C3308" s="1039" t="s">
        <v>60</v>
      </c>
      <c r="D3308" s="863" t="s">
        <v>115</v>
      </c>
      <c r="E3308" s="883">
        <v>0</v>
      </c>
      <c r="F3308" s="806">
        <v>23510200</v>
      </c>
      <c r="G3308" s="809" t="s">
        <v>266</v>
      </c>
      <c r="H3308" s="980"/>
      <c r="I3308" s="980">
        <v>2500000</v>
      </c>
      <c r="J3308" s="980"/>
      <c r="K3308" s="980">
        <f t="shared" si="234"/>
        <v>2500000</v>
      </c>
      <c r="L3308" s="815"/>
      <c r="M3308" s="815">
        <v>2500000</v>
      </c>
      <c r="N3308" s="815"/>
      <c r="O3308" s="811"/>
    </row>
    <row r="3309" spans="1:16" x14ac:dyDescent="0.25">
      <c r="A3309" s="836" t="s">
        <v>112</v>
      </c>
      <c r="B3309" s="806" t="s">
        <v>113</v>
      </c>
      <c r="C3309" s="1039" t="s">
        <v>114</v>
      </c>
      <c r="D3309" s="863" t="s">
        <v>115</v>
      </c>
      <c r="E3309" s="883">
        <v>0</v>
      </c>
      <c r="F3309" s="806">
        <v>23510200</v>
      </c>
      <c r="G3309" s="809" t="s">
        <v>266</v>
      </c>
      <c r="H3309" s="980"/>
      <c r="I3309" s="980">
        <v>2000000</v>
      </c>
      <c r="J3309" s="980"/>
      <c r="K3309" s="980">
        <f t="shared" si="234"/>
        <v>2000000</v>
      </c>
      <c r="L3309" s="815"/>
      <c r="M3309" s="815">
        <v>2000000</v>
      </c>
      <c r="N3309" s="815"/>
      <c r="O3309" s="811"/>
    </row>
    <row r="3310" spans="1:16" x14ac:dyDescent="0.25">
      <c r="A3310" s="836" t="s">
        <v>112</v>
      </c>
      <c r="B3310" s="809" t="s">
        <v>67</v>
      </c>
      <c r="C3310" s="1039" t="s">
        <v>92</v>
      </c>
      <c r="D3310" s="863" t="s">
        <v>115</v>
      </c>
      <c r="E3310" s="883">
        <v>0</v>
      </c>
      <c r="F3310" s="806">
        <v>23510200</v>
      </c>
      <c r="G3310" s="809" t="s">
        <v>266</v>
      </c>
      <c r="H3310" s="980"/>
      <c r="I3310" s="980">
        <v>10000000</v>
      </c>
      <c r="J3310" s="980"/>
      <c r="K3310" s="980">
        <f t="shared" si="234"/>
        <v>2000000</v>
      </c>
      <c r="L3310" s="815"/>
      <c r="M3310" s="815">
        <v>2000000</v>
      </c>
      <c r="N3310" s="815"/>
      <c r="O3310" s="811"/>
    </row>
    <row r="3311" spans="1:16" x14ac:dyDescent="0.25">
      <c r="A3311" s="836" t="s">
        <v>112</v>
      </c>
      <c r="B3311" s="806" t="s">
        <v>3</v>
      </c>
      <c r="C3311" s="1039" t="s">
        <v>4</v>
      </c>
      <c r="D3311" s="863" t="s">
        <v>115</v>
      </c>
      <c r="E3311" s="883">
        <v>0</v>
      </c>
      <c r="F3311" s="806">
        <v>23510200</v>
      </c>
      <c r="G3311" s="809" t="s">
        <v>266</v>
      </c>
      <c r="H3311" s="980"/>
      <c r="I3311" s="980">
        <v>3000000</v>
      </c>
      <c r="J3311" s="980"/>
      <c r="K3311" s="980">
        <f t="shared" si="234"/>
        <v>3000000</v>
      </c>
      <c r="L3311" s="815"/>
      <c r="M3311" s="815">
        <v>3000000</v>
      </c>
      <c r="N3311" s="815"/>
      <c r="O3311" s="811"/>
    </row>
    <row r="3312" spans="1:16" x14ac:dyDescent="0.25">
      <c r="A3312" s="836" t="s">
        <v>112</v>
      </c>
      <c r="B3312" s="806" t="s">
        <v>52</v>
      </c>
      <c r="C3312" s="1039" t="s">
        <v>53</v>
      </c>
      <c r="D3312" s="863" t="s">
        <v>115</v>
      </c>
      <c r="E3312" s="883">
        <v>0</v>
      </c>
      <c r="F3312" s="806">
        <v>23510200</v>
      </c>
      <c r="G3312" s="809" t="s">
        <v>266</v>
      </c>
      <c r="H3312" s="980"/>
      <c r="I3312" s="980">
        <v>3000000</v>
      </c>
      <c r="J3312" s="980"/>
      <c r="K3312" s="980">
        <f t="shared" si="234"/>
        <v>3000000</v>
      </c>
      <c r="L3312" s="815"/>
      <c r="M3312" s="815">
        <v>3000000</v>
      </c>
      <c r="N3312" s="815"/>
      <c r="O3312" s="811"/>
    </row>
    <row r="3313" spans="1:15" x14ac:dyDescent="0.25">
      <c r="A3313" s="836" t="s">
        <v>112</v>
      </c>
      <c r="B3313" s="806" t="s">
        <v>117</v>
      </c>
      <c r="C3313" s="1039" t="s">
        <v>118</v>
      </c>
      <c r="D3313" s="863" t="s">
        <v>115</v>
      </c>
      <c r="E3313" s="883">
        <v>0</v>
      </c>
      <c r="F3313" s="806">
        <v>23510200</v>
      </c>
      <c r="G3313" s="809" t="s">
        <v>266</v>
      </c>
      <c r="H3313" s="980"/>
      <c r="I3313" s="980">
        <v>4000000</v>
      </c>
      <c r="J3313" s="980"/>
      <c r="K3313" s="980">
        <f t="shared" si="234"/>
        <v>4000000</v>
      </c>
      <c r="L3313" s="815"/>
      <c r="M3313" s="815">
        <v>4000000</v>
      </c>
      <c r="N3313" s="815"/>
      <c r="O3313" s="811"/>
    </row>
    <row r="3314" spans="1:15" x14ac:dyDescent="0.25">
      <c r="A3314" s="836" t="s">
        <v>112</v>
      </c>
      <c r="B3314" s="806" t="s">
        <v>106</v>
      </c>
      <c r="C3314" s="1039" t="s">
        <v>107</v>
      </c>
      <c r="D3314" s="863" t="s">
        <v>115</v>
      </c>
      <c r="E3314" s="883">
        <v>0</v>
      </c>
      <c r="F3314" s="806">
        <v>23510200</v>
      </c>
      <c r="G3314" s="809" t="s">
        <v>266</v>
      </c>
      <c r="H3314" s="980">
        <v>25000000</v>
      </c>
      <c r="I3314" s="980">
        <v>60000000</v>
      </c>
      <c r="J3314" s="980">
        <v>25000000</v>
      </c>
      <c r="K3314" s="980">
        <f t="shared" si="234"/>
        <v>60000000</v>
      </c>
      <c r="L3314" s="815"/>
      <c r="M3314" s="815">
        <v>60000000</v>
      </c>
      <c r="N3314" s="815"/>
      <c r="O3314" s="811"/>
    </row>
    <row r="3315" spans="1:15" x14ac:dyDescent="0.25">
      <c r="A3315" s="836" t="s">
        <v>112</v>
      </c>
      <c r="B3315" s="806" t="s">
        <v>5</v>
      </c>
      <c r="C3315" s="1039" t="s">
        <v>6</v>
      </c>
      <c r="D3315" s="863" t="s">
        <v>115</v>
      </c>
      <c r="E3315" s="883">
        <v>0</v>
      </c>
      <c r="F3315" s="806">
        <v>23510200</v>
      </c>
      <c r="G3315" s="809" t="s">
        <v>266</v>
      </c>
      <c r="H3315" s="980"/>
      <c r="I3315" s="980">
        <v>5000000</v>
      </c>
      <c r="J3315" s="980"/>
      <c r="K3315" s="980">
        <f t="shared" si="234"/>
        <v>5000000</v>
      </c>
      <c r="L3315" s="815"/>
      <c r="M3315" s="815">
        <v>5000000</v>
      </c>
      <c r="N3315" s="815"/>
      <c r="O3315" s="811"/>
    </row>
    <row r="3316" spans="1:15" x14ac:dyDescent="0.25">
      <c r="A3316" s="836" t="s">
        <v>112</v>
      </c>
      <c r="B3316" s="806" t="s">
        <v>32</v>
      </c>
      <c r="C3316" s="1039" t="s">
        <v>33</v>
      </c>
      <c r="D3316" s="863" t="s">
        <v>115</v>
      </c>
      <c r="E3316" s="883">
        <v>0</v>
      </c>
      <c r="F3316" s="806">
        <v>23510200</v>
      </c>
      <c r="G3316" s="809" t="s">
        <v>266</v>
      </c>
      <c r="H3316" s="980"/>
      <c r="I3316" s="980">
        <v>4500000</v>
      </c>
      <c r="J3316" s="980"/>
      <c r="K3316" s="980">
        <f t="shared" si="234"/>
        <v>4500000</v>
      </c>
      <c r="L3316" s="815"/>
      <c r="M3316" s="815">
        <v>4500000</v>
      </c>
      <c r="N3316" s="815"/>
      <c r="O3316" s="811"/>
    </row>
    <row r="3317" spans="1:15" x14ac:dyDescent="0.25">
      <c r="A3317" s="836" t="s">
        <v>112</v>
      </c>
      <c r="B3317" s="806" t="s">
        <v>7</v>
      </c>
      <c r="C3317" s="1039" t="s">
        <v>8</v>
      </c>
      <c r="D3317" s="863" t="s">
        <v>115</v>
      </c>
      <c r="E3317" s="883">
        <v>0</v>
      </c>
      <c r="F3317" s="806">
        <v>23510200</v>
      </c>
      <c r="G3317" s="809" t="s">
        <v>266</v>
      </c>
      <c r="H3317" s="980"/>
      <c r="I3317" s="980">
        <v>2000000</v>
      </c>
      <c r="J3317" s="980"/>
      <c r="K3317" s="980">
        <f t="shared" si="234"/>
        <v>2000000</v>
      </c>
      <c r="L3317" s="815"/>
      <c r="M3317" s="815">
        <v>2000000</v>
      </c>
      <c r="N3317" s="815"/>
      <c r="O3317" s="811"/>
    </row>
    <row r="3318" spans="1:15" x14ac:dyDescent="0.25">
      <c r="A3318" s="836" t="s">
        <v>112</v>
      </c>
      <c r="B3318" s="806" t="s">
        <v>34</v>
      </c>
      <c r="C3318" s="1039" t="s">
        <v>761</v>
      </c>
      <c r="D3318" s="863" t="s">
        <v>115</v>
      </c>
      <c r="E3318" s="883">
        <v>0</v>
      </c>
      <c r="F3318" s="806">
        <v>23510200</v>
      </c>
      <c r="G3318" s="809" t="s">
        <v>266</v>
      </c>
      <c r="H3318" s="980"/>
      <c r="I3318" s="980">
        <v>3000000</v>
      </c>
      <c r="J3318" s="980"/>
      <c r="K3318" s="980">
        <f t="shared" si="234"/>
        <v>3000000</v>
      </c>
      <c r="L3318" s="815"/>
      <c r="M3318" s="815">
        <v>3000000</v>
      </c>
      <c r="N3318" s="815"/>
      <c r="O3318" s="811"/>
    </row>
    <row r="3319" spans="1:15" x14ac:dyDescent="0.25">
      <c r="A3319" s="836" t="s">
        <v>112</v>
      </c>
      <c r="B3319" s="806" t="s">
        <v>9</v>
      </c>
      <c r="C3319" s="1039" t="s">
        <v>10</v>
      </c>
      <c r="D3319" s="863" t="s">
        <v>115</v>
      </c>
      <c r="E3319" s="883">
        <v>0</v>
      </c>
      <c r="F3319" s="806">
        <v>23510200</v>
      </c>
      <c r="G3319" s="809" t="s">
        <v>266</v>
      </c>
      <c r="H3319" s="980"/>
      <c r="I3319" s="980">
        <v>5000000</v>
      </c>
      <c r="J3319" s="980"/>
      <c r="K3319" s="980">
        <f t="shared" si="234"/>
        <v>5000000</v>
      </c>
      <c r="L3319" s="815"/>
      <c r="M3319" s="815">
        <v>5000000</v>
      </c>
      <c r="N3319" s="815"/>
      <c r="O3319" s="811"/>
    </row>
    <row r="3320" spans="1:15" x14ac:dyDescent="0.25">
      <c r="A3320" s="836" t="s">
        <v>112</v>
      </c>
      <c r="B3320" s="806" t="s">
        <v>11</v>
      </c>
      <c r="C3320" s="1039" t="s">
        <v>12</v>
      </c>
      <c r="D3320" s="863" t="s">
        <v>115</v>
      </c>
      <c r="E3320" s="883">
        <v>0</v>
      </c>
      <c r="F3320" s="806">
        <v>23510200</v>
      </c>
      <c r="G3320" s="809" t="s">
        <v>266</v>
      </c>
      <c r="H3320" s="980">
        <v>1000000</v>
      </c>
      <c r="I3320" s="980">
        <v>17000000</v>
      </c>
      <c r="J3320" s="980">
        <v>1000000</v>
      </c>
      <c r="K3320" s="980">
        <f t="shared" si="234"/>
        <v>5000000</v>
      </c>
      <c r="L3320" s="815"/>
      <c r="M3320" s="815">
        <v>5000000</v>
      </c>
      <c r="N3320" s="815"/>
      <c r="O3320" s="811"/>
    </row>
    <row r="3321" spans="1:15" ht="30" x14ac:dyDescent="0.25">
      <c r="A3321" s="836" t="s">
        <v>112</v>
      </c>
      <c r="B3321" s="806" t="s">
        <v>119</v>
      </c>
      <c r="C3321" s="1039" t="s">
        <v>120</v>
      </c>
      <c r="D3321" s="863" t="s">
        <v>115</v>
      </c>
      <c r="E3321" s="883">
        <v>0</v>
      </c>
      <c r="F3321" s="806">
        <v>23510200</v>
      </c>
      <c r="G3321" s="809" t="s">
        <v>266</v>
      </c>
      <c r="H3321" s="980">
        <v>3000000</v>
      </c>
      <c r="I3321" s="980">
        <v>15000000</v>
      </c>
      <c r="J3321" s="980">
        <v>3000000</v>
      </c>
      <c r="K3321" s="980">
        <f t="shared" si="234"/>
        <v>5000000</v>
      </c>
      <c r="L3321" s="815"/>
      <c r="M3321" s="815">
        <v>5000000</v>
      </c>
      <c r="N3321" s="815"/>
      <c r="O3321" s="811"/>
    </row>
    <row r="3322" spans="1:15" x14ac:dyDescent="0.25">
      <c r="A3322" s="836" t="s">
        <v>112</v>
      </c>
      <c r="B3322" s="806" t="s">
        <v>13</v>
      </c>
      <c r="C3322" s="1039" t="s">
        <v>14</v>
      </c>
      <c r="D3322" s="863" t="s">
        <v>115</v>
      </c>
      <c r="E3322" s="1025">
        <v>0</v>
      </c>
      <c r="F3322" s="806">
        <v>23510200</v>
      </c>
      <c r="G3322" s="809" t="s">
        <v>266</v>
      </c>
      <c r="H3322" s="980">
        <v>3000000</v>
      </c>
      <c r="I3322" s="980">
        <v>15000000</v>
      </c>
      <c r="J3322" s="980">
        <v>3000000</v>
      </c>
      <c r="K3322" s="980">
        <f t="shared" si="234"/>
        <v>5000000</v>
      </c>
      <c r="L3322" s="815"/>
      <c r="M3322" s="815">
        <v>5000000</v>
      </c>
      <c r="N3322" s="815"/>
      <c r="O3322" s="811"/>
    </row>
    <row r="3323" spans="1:15" x14ac:dyDescent="0.25">
      <c r="A3323" s="836" t="s">
        <v>112</v>
      </c>
      <c r="B3323" s="806" t="s">
        <v>103</v>
      </c>
      <c r="C3323" s="1039" t="s">
        <v>129</v>
      </c>
      <c r="D3323" s="863" t="s">
        <v>115</v>
      </c>
      <c r="E3323" s="1025">
        <v>0</v>
      </c>
      <c r="F3323" s="806">
        <v>23510200</v>
      </c>
      <c r="G3323" s="809" t="s">
        <v>266</v>
      </c>
      <c r="H3323" s="980"/>
      <c r="I3323" s="980">
        <v>10000000</v>
      </c>
      <c r="J3323" s="980"/>
      <c r="K3323" s="980">
        <f t="shared" si="234"/>
        <v>5000000</v>
      </c>
      <c r="L3323" s="815"/>
      <c r="M3323" s="815">
        <v>5000000</v>
      </c>
      <c r="N3323" s="815"/>
      <c r="O3323" s="811"/>
    </row>
    <row r="3324" spans="1:15" x14ac:dyDescent="0.25">
      <c r="A3324" s="836" t="s">
        <v>112</v>
      </c>
      <c r="B3324" s="806" t="s">
        <v>123</v>
      </c>
      <c r="C3324" s="1039" t="s">
        <v>124</v>
      </c>
      <c r="D3324" s="863" t="s">
        <v>115</v>
      </c>
      <c r="E3324" s="883">
        <v>0</v>
      </c>
      <c r="F3324" s="806">
        <v>23510200</v>
      </c>
      <c r="G3324" s="809" t="s">
        <v>266</v>
      </c>
      <c r="H3324" s="980"/>
      <c r="I3324" s="980">
        <v>2000000</v>
      </c>
      <c r="J3324" s="980"/>
      <c r="K3324" s="980">
        <f t="shared" si="234"/>
        <v>2000000</v>
      </c>
      <c r="L3324" s="815"/>
      <c r="M3324" s="815">
        <v>2000000</v>
      </c>
      <c r="N3324" s="815"/>
      <c r="O3324" s="811"/>
    </row>
    <row r="3325" spans="1:15" x14ac:dyDescent="0.25">
      <c r="A3325" s="836" t="s">
        <v>112</v>
      </c>
      <c r="B3325" s="806" t="s">
        <v>125</v>
      </c>
      <c r="C3325" s="1039" t="s">
        <v>126</v>
      </c>
      <c r="D3325" s="863" t="s">
        <v>115</v>
      </c>
      <c r="E3325" s="883">
        <v>0</v>
      </c>
      <c r="F3325" s="806">
        <v>23510200</v>
      </c>
      <c r="G3325" s="809" t="s">
        <v>266</v>
      </c>
      <c r="H3325" s="980"/>
      <c r="I3325" s="980">
        <v>1000000</v>
      </c>
      <c r="J3325" s="980"/>
      <c r="K3325" s="980">
        <f t="shared" si="234"/>
        <v>1000000</v>
      </c>
      <c r="L3325" s="815"/>
      <c r="M3325" s="815">
        <v>1000000</v>
      </c>
      <c r="N3325" s="815"/>
      <c r="O3325" s="811"/>
    </row>
    <row r="3326" spans="1:15" x14ac:dyDescent="0.25">
      <c r="A3326" s="836" t="s">
        <v>112</v>
      </c>
      <c r="B3326" s="806" t="s">
        <v>15</v>
      </c>
      <c r="C3326" s="1039" t="s">
        <v>436</v>
      </c>
      <c r="D3326" s="863" t="s">
        <v>115</v>
      </c>
      <c r="E3326" s="883">
        <v>0</v>
      </c>
      <c r="F3326" s="806">
        <v>23510200</v>
      </c>
      <c r="G3326" s="809" t="s">
        <v>266</v>
      </c>
      <c r="H3326" s="980"/>
      <c r="I3326" s="980">
        <v>2600000</v>
      </c>
      <c r="J3326" s="980"/>
      <c r="K3326" s="980">
        <f t="shared" si="234"/>
        <v>2600000</v>
      </c>
      <c r="L3326" s="815"/>
      <c r="M3326" s="815">
        <v>2600000</v>
      </c>
      <c r="N3326" s="815"/>
      <c r="O3326" s="811"/>
    </row>
    <row r="3327" spans="1:15" x14ac:dyDescent="0.25">
      <c r="A3327" s="836" t="s">
        <v>112</v>
      </c>
      <c r="B3327" s="806" t="s">
        <v>47</v>
      </c>
      <c r="C3327" s="1039" t="s">
        <v>48</v>
      </c>
      <c r="D3327" s="863" t="s">
        <v>115</v>
      </c>
      <c r="E3327" s="883">
        <v>0</v>
      </c>
      <c r="F3327" s="806">
        <v>23510200</v>
      </c>
      <c r="G3327" s="809" t="s">
        <v>266</v>
      </c>
      <c r="H3327" s="980"/>
      <c r="I3327" s="980">
        <v>10000000</v>
      </c>
      <c r="J3327" s="980"/>
      <c r="K3327" s="980">
        <f t="shared" si="234"/>
        <v>5000000</v>
      </c>
      <c r="L3327" s="815"/>
      <c r="M3327" s="815">
        <v>5000000</v>
      </c>
      <c r="N3327" s="815"/>
      <c r="O3327" s="811"/>
    </row>
    <row r="3328" spans="1:15" x14ac:dyDescent="0.25">
      <c r="A3328" s="836" t="s">
        <v>112</v>
      </c>
      <c r="B3328" s="806" t="s">
        <v>19</v>
      </c>
      <c r="C3328" s="1039" t="s">
        <v>20</v>
      </c>
      <c r="D3328" s="863" t="s">
        <v>115</v>
      </c>
      <c r="E3328" s="883">
        <v>0</v>
      </c>
      <c r="F3328" s="806">
        <v>23510200</v>
      </c>
      <c r="G3328" s="809" t="s">
        <v>266</v>
      </c>
      <c r="H3328" s="980"/>
      <c r="I3328" s="980">
        <v>300000</v>
      </c>
      <c r="J3328" s="980"/>
      <c r="K3328" s="980">
        <f t="shared" si="234"/>
        <v>300000</v>
      </c>
      <c r="L3328" s="815"/>
      <c r="M3328" s="815">
        <v>300000</v>
      </c>
      <c r="N3328" s="815"/>
      <c r="O3328" s="811"/>
    </row>
    <row r="3329" spans="1:16" s="816" customFormat="1" x14ac:dyDescent="0.25">
      <c r="A3329" s="836" t="s">
        <v>112</v>
      </c>
      <c r="B3329" s="806" t="s">
        <v>127</v>
      </c>
      <c r="C3329" s="1039" t="s">
        <v>128</v>
      </c>
      <c r="D3329" s="863" t="s">
        <v>115</v>
      </c>
      <c r="E3329" s="883">
        <v>0</v>
      </c>
      <c r="F3329" s="806">
        <v>23510200</v>
      </c>
      <c r="G3329" s="809" t="s">
        <v>266</v>
      </c>
      <c r="H3329" s="980"/>
      <c r="I3329" s="980">
        <v>2500000</v>
      </c>
      <c r="J3329" s="980"/>
      <c r="K3329" s="980">
        <f t="shared" si="234"/>
        <v>2500000</v>
      </c>
      <c r="L3329" s="815"/>
      <c r="M3329" s="815">
        <v>2500000</v>
      </c>
      <c r="N3329" s="815"/>
      <c r="O3329" s="811"/>
    </row>
    <row r="3330" spans="1:16" x14ac:dyDescent="0.25">
      <c r="A3330" s="836" t="s">
        <v>112</v>
      </c>
      <c r="B3330" s="806" t="s">
        <v>37</v>
      </c>
      <c r="C3330" s="1039" t="s">
        <v>38</v>
      </c>
      <c r="D3330" s="863" t="s">
        <v>115</v>
      </c>
      <c r="E3330" s="883">
        <v>0</v>
      </c>
      <c r="F3330" s="806">
        <v>23510200</v>
      </c>
      <c r="G3330" s="809" t="s">
        <v>266</v>
      </c>
      <c r="H3330" s="980"/>
      <c r="I3330" s="980">
        <v>500000</v>
      </c>
      <c r="J3330" s="980"/>
      <c r="K3330" s="980">
        <f t="shared" si="234"/>
        <v>500000</v>
      </c>
      <c r="L3330" s="815"/>
      <c r="M3330" s="815">
        <v>500000</v>
      </c>
      <c r="N3330" s="815"/>
      <c r="O3330" s="811"/>
    </row>
    <row r="3331" spans="1:16" x14ac:dyDescent="0.25">
      <c r="A3331" s="836" t="s">
        <v>112</v>
      </c>
      <c r="B3331" s="806" t="s">
        <v>93</v>
      </c>
      <c r="C3331" s="1039" t="s">
        <v>94</v>
      </c>
      <c r="D3331" s="863" t="s">
        <v>115</v>
      </c>
      <c r="E3331" s="883">
        <v>0</v>
      </c>
      <c r="F3331" s="806">
        <v>23510200</v>
      </c>
      <c r="G3331" s="809" t="s">
        <v>266</v>
      </c>
      <c r="H3331" s="980"/>
      <c r="I3331" s="980">
        <v>100000</v>
      </c>
      <c r="J3331" s="980"/>
      <c r="K3331" s="980">
        <f t="shared" si="234"/>
        <v>100000</v>
      </c>
      <c r="L3331" s="815"/>
      <c r="M3331" s="815">
        <v>100000</v>
      </c>
      <c r="N3331" s="815"/>
      <c r="O3331" s="811"/>
    </row>
    <row r="3332" spans="1:16" x14ac:dyDescent="0.25">
      <c r="A3332" s="836" t="s">
        <v>112</v>
      </c>
      <c r="B3332" s="838"/>
      <c r="C3332" s="968" t="s">
        <v>312</v>
      </c>
      <c r="D3332" s="839"/>
      <c r="E3332" s="840"/>
      <c r="F3332" s="838"/>
      <c r="G3332" s="895"/>
      <c r="H3332" s="969">
        <f>SUM(H3307:H3331)</f>
        <v>32000000</v>
      </c>
      <c r="I3332" s="969">
        <f>SUM(I3307:I3331)</f>
        <v>182000000</v>
      </c>
      <c r="J3332" s="969">
        <f>SUM(J3307:J3331)</f>
        <v>32000000</v>
      </c>
      <c r="K3332" s="969">
        <f>SUM(K3307:K3331)</f>
        <v>132000000</v>
      </c>
      <c r="L3332" s="821"/>
      <c r="M3332" s="821">
        <f>SUM(M3307:M3331)</f>
        <v>132000000</v>
      </c>
      <c r="N3332" s="821"/>
      <c r="O3332" s="822"/>
    </row>
    <row r="3333" spans="1:16" s="887" customFormat="1" x14ac:dyDescent="0.25">
      <c r="B3333" s="627"/>
      <c r="C3333" s="1050"/>
      <c r="D3333" s="875"/>
      <c r="E3333" s="877"/>
      <c r="F3333" s="875"/>
      <c r="G3333" s="878"/>
      <c r="H3333" s="902"/>
      <c r="I3333" s="902"/>
      <c r="J3333" s="902"/>
      <c r="K3333" s="902"/>
      <c r="L3333" s="879"/>
      <c r="M3333" s="879"/>
      <c r="N3333" s="879"/>
      <c r="O3333" s="880"/>
    </row>
    <row r="3334" spans="1:16" s="887" customFormat="1" x14ac:dyDescent="0.25">
      <c r="B3334" s="627"/>
      <c r="C3334" s="1050"/>
      <c r="D3334" s="875"/>
      <c r="E3334" s="877"/>
      <c r="F3334" s="875"/>
      <c r="G3334" s="878"/>
      <c r="H3334" s="902"/>
      <c r="I3334" s="902"/>
      <c r="J3334" s="902"/>
      <c r="K3334" s="902"/>
      <c r="L3334" s="879"/>
      <c r="M3334" s="879"/>
      <c r="N3334" s="879"/>
      <c r="O3334" s="880"/>
    </row>
    <row r="3335" spans="1:16" x14ac:dyDescent="0.25">
      <c r="B3335" s="1127" t="s">
        <v>1397</v>
      </c>
      <c r="C3335" s="1127"/>
      <c r="D3335" s="1127"/>
      <c r="E3335" s="1127"/>
      <c r="F3335" s="1127"/>
      <c r="G3335" s="1127"/>
      <c r="H3335" s="1127"/>
      <c r="I3335" s="1127"/>
      <c r="J3335" s="1127"/>
      <c r="K3335" s="1127"/>
      <c r="L3335" s="1127"/>
      <c r="M3335" s="1127"/>
      <c r="N3335" s="1127"/>
      <c r="O3335" s="1127"/>
    </row>
    <row r="3336" spans="1:16" x14ac:dyDescent="0.25">
      <c r="B3336" s="854" t="s">
        <v>1655</v>
      </c>
      <c r="C3336" s="1041"/>
      <c r="D3336" s="855"/>
      <c r="E3336" s="855"/>
      <c r="F3336" s="855"/>
      <c r="G3336" s="855"/>
      <c r="H3336" s="856"/>
      <c r="I3336" s="856"/>
      <c r="J3336" s="856"/>
      <c r="K3336" s="856"/>
      <c r="L3336" s="856"/>
      <c r="M3336" s="856"/>
      <c r="N3336" s="856"/>
      <c r="O3336" s="857"/>
    </row>
    <row r="3337" spans="1:16" s="800" customFormat="1" ht="45" x14ac:dyDescent="0.25">
      <c r="B3337" s="1122" t="s">
        <v>971</v>
      </c>
      <c r="C3337" s="1085" t="s">
        <v>939</v>
      </c>
      <c r="D3337" s="1085" t="s">
        <v>1025</v>
      </c>
      <c r="E3337" s="1124" t="s">
        <v>1026</v>
      </c>
      <c r="F3337" s="1085" t="s">
        <v>1027</v>
      </c>
      <c r="G3337" s="1120" t="s">
        <v>1028</v>
      </c>
      <c r="H3337" s="801" t="s">
        <v>1868</v>
      </c>
      <c r="I3337" s="802" t="s">
        <v>1839</v>
      </c>
      <c r="J3337" s="801" t="s">
        <v>1868</v>
      </c>
      <c r="K3337" s="1128" t="s">
        <v>1957</v>
      </c>
      <c r="L3337" s="1128" t="s">
        <v>1956</v>
      </c>
      <c r="M3337" s="802" t="s">
        <v>1905</v>
      </c>
      <c r="N3337" s="1128" t="s">
        <v>1825</v>
      </c>
      <c r="O3337" s="835" t="s">
        <v>1856</v>
      </c>
    </row>
    <row r="3338" spans="1:16" s="800" customFormat="1" x14ac:dyDescent="0.25">
      <c r="B3338" s="1123"/>
      <c r="C3338" s="1086"/>
      <c r="D3338" s="1086"/>
      <c r="E3338" s="1125"/>
      <c r="F3338" s="1086"/>
      <c r="G3338" s="1121"/>
      <c r="H3338" s="803"/>
      <c r="I3338" s="803" t="s">
        <v>940</v>
      </c>
      <c r="J3338" s="803"/>
      <c r="K3338" s="1129"/>
      <c r="L3338" s="1129"/>
      <c r="M3338" s="803" t="s">
        <v>940</v>
      </c>
      <c r="N3338" s="1129"/>
      <c r="O3338" s="804"/>
    </row>
    <row r="3339" spans="1:16" s="887" customFormat="1" x14ac:dyDescent="0.25">
      <c r="A3339" s="836" t="s">
        <v>112</v>
      </c>
      <c r="B3339" s="863" t="s">
        <v>253</v>
      </c>
      <c r="C3339" s="967" t="s">
        <v>238</v>
      </c>
      <c r="D3339" s="863" t="s">
        <v>115</v>
      </c>
      <c r="E3339" s="883">
        <v>0</v>
      </c>
      <c r="F3339" s="863" t="s">
        <v>27</v>
      </c>
      <c r="G3339" s="866" t="s">
        <v>235</v>
      </c>
      <c r="H3339" s="900"/>
      <c r="I3339" s="900">
        <v>50000000</v>
      </c>
      <c r="J3339" s="900"/>
      <c r="K3339" s="980">
        <f t="shared" ref="K3339:K3352" si="235">M3339-L3339</f>
        <v>0</v>
      </c>
      <c r="L3339" s="867"/>
      <c r="M3339" s="867">
        <v>0</v>
      </c>
      <c r="N3339" s="867"/>
      <c r="O3339" s="868"/>
    </row>
    <row r="3340" spans="1:16" s="887" customFormat="1" ht="30" x14ac:dyDescent="0.25">
      <c r="A3340" s="836" t="s">
        <v>112</v>
      </c>
      <c r="B3340" s="865" t="s">
        <v>356</v>
      </c>
      <c r="C3340" s="967" t="s">
        <v>686</v>
      </c>
      <c r="D3340" s="863" t="s">
        <v>115</v>
      </c>
      <c r="E3340" s="883">
        <v>0</v>
      </c>
      <c r="F3340" s="863" t="s">
        <v>27</v>
      </c>
      <c r="G3340" s="866" t="s">
        <v>235</v>
      </c>
      <c r="H3340" s="900">
        <v>6734303</v>
      </c>
      <c r="I3340" s="900">
        <v>100000000</v>
      </c>
      <c r="J3340" s="900">
        <v>6734303</v>
      </c>
      <c r="K3340" s="980">
        <f t="shared" si="235"/>
        <v>10000000</v>
      </c>
      <c r="L3340" s="867">
        <v>20000000</v>
      </c>
      <c r="M3340" s="867">
        <v>30000000</v>
      </c>
      <c r="N3340" s="867">
        <v>20000000</v>
      </c>
      <c r="O3340" s="868" t="s">
        <v>2003</v>
      </c>
      <c r="P3340" s="923"/>
    </row>
    <row r="3341" spans="1:16" s="887" customFormat="1" ht="45" x14ac:dyDescent="0.25">
      <c r="A3341" s="836" t="s">
        <v>112</v>
      </c>
      <c r="B3341" s="865" t="s">
        <v>352</v>
      </c>
      <c r="C3341" s="967" t="s">
        <v>353</v>
      </c>
      <c r="D3341" s="863" t="s">
        <v>115</v>
      </c>
      <c r="E3341" s="883">
        <v>0</v>
      </c>
      <c r="F3341" s="863" t="s">
        <v>27</v>
      </c>
      <c r="G3341" s="866" t="s">
        <v>235</v>
      </c>
      <c r="H3341" s="900"/>
      <c r="I3341" s="900">
        <v>40000000</v>
      </c>
      <c r="J3341" s="900"/>
      <c r="K3341" s="980">
        <f t="shared" si="235"/>
        <v>0</v>
      </c>
      <c r="L3341" s="867">
        <v>20000000</v>
      </c>
      <c r="M3341" s="867">
        <v>20000000</v>
      </c>
      <c r="N3341" s="867">
        <v>20000000</v>
      </c>
      <c r="O3341" s="868" t="s">
        <v>1974</v>
      </c>
      <c r="P3341" s="923"/>
    </row>
    <row r="3342" spans="1:16" s="887" customFormat="1" x14ac:dyDescent="0.25">
      <c r="A3342" s="836" t="s">
        <v>112</v>
      </c>
      <c r="B3342" s="865" t="s">
        <v>476</v>
      </c>
      <c r="C3342" s="967" t="s">
        <v>976</v>
      </c>
      <c r="D3342" s="863" t="s">
        <v>115</v>
      </c>
      <c r="E3342" s="883">
        <v>0</v>
      </c>
      <c r="F3342" s="863" t="s">
        <v>27</v>
      </c>
      <c r="G3342" s="866" t="s">
        <v>235</v>
      </c>
      <c r="H3342" s="900"/>
      <c r="I3342" s="900">
        <v>15500000</v>
      </c>
      <c r="J3342" s="900"/>
      <c r="K3342" s="980">
        <f t="shared" si="235"/>
        <v>15500000</v>
      </c>
      <c r="L3342" s="867"/>
      <c r="M3342" s="867">
        <v>15500000</v>
      </c>
      <c r="N3342" s="867"/>
      <c r="O3342" s="868"/>
    </row>
    <row r="3343" spans="1:16" s="887" customFormat="1" x14ac:dyDescent="0.25">
      <c r="A3343" s="836" t="s">
        <v>112</v>
      </c>
      <c r="B3343" s="865" t="s">
        <v>210</v>
      </c>
      <c r="C3343" s="967" t="s">
        <v>1405</v>
      </c>
      <c r="D3343" s="863" t="s">
        <v>115</v>
      </c>
      <c r="E3343" s="883">
        <v>0</v>
      </c>
      <c r="F3343" s="863" t="s">
        <v>27</v>
      </c>
      <c r="G3343" s="866" t="s">
        <v>235</v>
      </c>
      <c r="H3343" s="900"/>
      <c r="I3343" s="900">
        <v>20000000</v>
      </c>
      <c r="J3343" s="900"/>
      <c r="K3343" s="980">
        <f t="shared" si="235"/>
        <v>20000000</v>
      </c>
      <c r="L3343" s="867"/>
      <c r="M3343" s="867">
        <v>20000000</v>
      </c>
      <c r="N3343" s="867"/>
    </row>
    <row r="3344" spans="1:16" s="887" customFormat="1" x14ac:dyDescent="0.25">
      <c r="A3344" s="836" t="s">
        <v>112</v>
      </c>
      <c r="B3344" s="865" t="s">
        <v>489</v>
      </c>
      <c r="C3344" s="967" t="s">
        <v>977</v>
      </c>
      <c r="D3344" s="863" t="s">
        <v>115</v>
      </c>
      <c r="E3344" s="883">
        <v>0</v>
      </c>
      <c r="F3344" s="863" t="s">
        <v>27</v>
      </c>
      <c r="G3344" s="866" t="s">
        <v>235</v>
      </c>
      <c r="H3344" s="900"/>
      <c r="I3344" s="900">
        <v>5000000</v>
      </c>
      <c r="J3344" s="900"/>
      <c r="K3344" s="980">
        <f t="shared" si="235"/>
        <v>5000000</v>
      </c>
      <c r="L3344" s="867"/>
      <c r="M3344" s="867">
        <v>5000000</v>
      </c>
      <c r="N3344" s="867"/>
      <c r="O3344" s="868"/>
    </row>
    <row r="3345" spans="1:16" s="887" customFormat="1" x14ac:dyDescent="0.25">
      <c r="A3345" s="836" t="s">
        <v>112</v>
      </c>
      <c r="B3345" s="865" t="s">
        <v>240</v>
      </c>
      <c r="C3345" s="967" t="s">
        <v>763</v>
      </c>
      <c r="D3345" s="863" t="s">
        <v>115</v>
      </c>
      <c r="E3345" s="883">
        <v>0</v>
      </c>
      <c r="F3345" s="863" t="s">
        <v>27</v>
      </c>
      <c r="G3345" s="866" t="s">
        <v>235</v>
      </c>
      <c r="H3345" s="900"/>
      <c r="I3345" s="900">
        <v>100000000</v>
      </c>
      <c r="J3345" s="900"/>
      <c r="K3345" s="980">
        <f t="shared" si="235"/>
        <v>20000000</v>
      </c>
      <c r="L3345" s="867"/>
      <c r="M3345" s="867">
        <v>20000000</v>
      </c>
      <c r="N3345" s="867">
        <v>20000000</v>
      </c>
      <c r="O3345" s="868"/>
      <c r="P3345" s="923"/>
    </row>
    <row r="3346" spans="1:16" s="887" customFormat="1" x14ac:dyDescent="0.25">
      <c r="A3346" s="836" t="s">
        <v>112</v>
      </c>
      <c r="B3346" s="863" t="s">
        <v>450</v>
      </c>
      <c r="C3346" s="967" t="s">
        <v>772</v>
      </c>
      <c r="D3346" s="863" t="s">
        <v>115</v>
      </c>
      <c r="E3346" s="883">
        <v>0</v>
      </c>
      <c r="F3346" s="863" t="s">
        <v>27</v>
      </c>
      <c r="G3346" s="866" t="s">
        <v>235</v>
      </c>
      <c r="H3346" s="900"/>
      <c r="I3346" s="900">
        <v>3000000</v>
      </c>
      <c r="J3346" s="900"/>
      <c r="K3346" s="980">
        <f t="shared" si="235"/>
        <v>3000000</v>
      </c>
      <c r="L3346" s="867"/>
      <c r="M3346" s="867">
        <v>3000000</v>
      </c>
      <c r="N3346" s="867"/>
      <c r="O3346" s="868"/>
    </row>
    <row r="3347" spans="1:16" s="887" customFormat="1" x14ac:dyDescent="0.25">
      <c r="A3347" s="836" t="s">
        <v>112</v>
      </c>
      <c r="B3347" s="865" t="s">
        <v>243</v>
      </c>
      <c r="C3347" s="967" t="s">
        <v>687</v>
      </c>
      <c r="D3347" s="863" t="s">
        <v>115</v>
      </c>
      <c r="E3347" s="883">
        <v>0</v>
      </c>
      <c r="F3347" s="863" t="s">
        <v>27</v>
      </c>
      <c r="G3347" s="866" t="s">
        <v>235</v>
      </c>
      <c r="H3347" s="900"/>
      <c r="I3347" s="900">
        <v>65000000</v>
      </c>
      <c r="J3347" s="900"/>
      <c r="K3347" s="980">
        <f t="shared" si="235"/>
        <v>0</v>
      </c>
      <c r="L3347" s="867"/>
      <c r="M3347" s="867">
        <v>0</v>
      </c>
      <c r="N3347" s="867"/>
      <c r="O3347" s="868"/>
    </row>
    <row r="3348" spans="1:16" s="887" customFormat="1" x14ac:dyDescent="0.25">
      <c r="A3348" s="836" t="s">
        <v>112</v>
      </c>
      <c r="B3348" s="865" t="s">
        <v>158</v>
      </c>
      <c r="C3348" s="967" t="s">
        <v>366</v>
      </c>
      <c r="D3348" s="863" t="s">
        <v>115</v>
      </c>
      <c r="E3348" s="883">
        <v>0</v>
      </c>
      <c r="F3348" s="863" t="s">
        <v>27</v>
      </c>
      <c r="G3348" s="866" t="s">
        <v>235</v>
      </c>
      <c r="H3348" s="900"/>
      <c r="I3348" s="900">
        <v>700000</v>
      </c>
      <c r="J3348" s="900"/>
      <c r="K3348" s="980">
        <f t="shared" si="235"/>
        <v>0</v>
      </c>
      <c r="L3348" s="867"/>
      <c r="M3348" s="867">
        <v>0</v>
      </c>
      <c r="N3348" s="867"/>
      <c r="O3348" s="868"/>
    </row>
    <row r="3349" spans="1:16" s="887" customFormat="1" x14ac:dyDescent="0.25">
      <c r="A3349" s="836" t="s">
        <v>112</v>
      </c>
      <c r="B3349" s="865" t="s">
        <v>247</v>
      </c>
      <c r="C3349" s="967" t="s">
        <v>515</v>
      </c>
      <c r="D3349" s="863" t="s">
        <v>115</v>
      </c>
      <c r="E3349" s="883">
        <v>0</v>
      </c>
      <c r="F3349" s="863" t="s">
        <v>27</v>
      </c>
      <c r="G3349" s="866" t="s">
        <v>235</v>
      </c>
      <c r="H3349" s="900"/>
      <c r="I3349" s="900">
        <v>700000</v>
      </c>
      <c r="J3349" s="900"/>
      <c r="K3349" s="980">
        <f t="shared" si="235"/>
        <v>0</v>
      </c>
      <c r="L3349" s="867"/>
      <c r="M3349" s="867">
        <v>0</v>
      </c>
      <c r="N3349" s="867"/>
      <c r="O3349" s="868"/>
    </row>
    <row r="3350" spans="1:16" s="887" customFormat="1" x14ac:dyDescent="0.25">
      <c r="A3350" s="836" t="s">
        <v>112</v>
      </c>
      <c r="B3350" s="865" t="s">
        <v>357</v>
      </c>
      <c r="C3350" s="967" t="s">
        <v>764</v>
      </c>
      <c r="D3350" s="863" t="s">
        <v>115</v>
      </c>
      <c r="E3350" s="883">
        <v>0</v>
      </c>
      <c r="F3350" s="863" t="s">
        <v>27</v>
      </c>
      <c r="G3350" s="866" t="s">
        <v>235</v>
      </c>
      <c r="H3350" s="900"/>
      <c r="I3350" s="900">
        <v>1100000</v>
      </c>
      <c r="J3350" s="900"/>
      <c r="K3350" s="980">
        <f t="shared" si="235"/>
        <v>0</v>
      </c>
      <c r="L3350" s="867"/>
      <c r="M3350" s="867">
        <v>0</v>
      </c>
      <c r="N3350" s="867"/>
      <c r="O3350" s="868"/>
    </row>
    <row r="3351" spans="1:16" s="887" customFormat="1" x14ac:dyDescent="0.25">
      <c r="A3351" s="836" t="s">
        <v>112</v>
      </c>
      <c r="B3351" s="865" t="s">
        <v>206</v>
      </c>
      <c r="C3351" s="967" t="s">
        <v>1863</v>
      </c>
      <c r="D3351" s="863" t="s">
        <v>115</v>
      </c>
      <c r="E3351" s="883">
        <v>0</v>
      </c>
      <c r="F3351" s="863" t="s">
        <v>27</v>
      </c>
      <c r="G3351" s="866" t="s">
        <v>235</v>
      </c>
      <c r="H3351" s="900"/>
      <c r="I3351" s="900">
        <v>7000000</v>
      </c>
      <c r="J3351" s="900"/>
      <c r="K3351" s="980">
        <f t="shared" si="235"/>
        <v>0</v>
      </c>
      <c r="L3351" s="867"/>
      <c r="M3351" s="867">
        <v>0</v>
      </c>
      <c r="N3351" s="867"/>
      <c r="O3351" s="868"/>
    </row>
    <row r="3352" spans="1:16" s="887" customFormat="1" x14ac:dyDescent="0.25">
      <c r="A3352" s="836" t="s">
        <v>112</v>
      </c>
      <c r="B3352" s="865" t="s">
        <v>505</v>
      </c>
      <c r="C3352" s="967" t="s">
        <v>500</v>
      </c>
      <c r="D3352" s="863" t="s">
        <v>115</v>
      </c>
      <c r="E3352" s="883">
        <v>0</v>
      </c>
      <c r="F3352" s="863" t="s">
        <v>27</v>
      </c>
      <c r="G3352" s="866" t="s">
        <v>235</v>
      </c>
      <c r="H3352" s="900"/>
      <c r="I3352" s="900">
        <v>40000000</v>
      </c>
      <c r="J3352" s="900"/>
      <c r="K3352" s="980">
        <f t="shared" si="235"/>
        <v>10000000</v>
      </c>
      <c r="L3352" s="867"/>
      <c r="M3352" s="867">
        <v>10000000</v>
      </c>
      <c r="N3352" s="867"/>
      <c r="O3352" s="868"/>
    </row>
    <row r="3353" spans="1:16" s="887" customFormat="1" x14ac:dyDescent="0.25">
      <c r="A3353" s="836" t="s">
        <v>112</v>
      </c>
      <c r="B3353" s="888"/>
      <c r="C3353" s="1042" t="s">
        <v>26</v>
      </c>
      <c r="D3353" s="888"/>
      <c r="E3353" s="889"/>
      <c r="F3353" s="888"/>
      <c r="G3353" s="890"/>
      <c r="H3353" s="965">
        <f t="shared" ref="H3353:N3353" si="236">SUM(H3339:H3352)</f>
        <v>6734303</v>
      </c>
      <c r="I3353" s="965">
        <f t="shared" si="236"/>
        <v>448000000</v>
      </c>
      <c r="J3353" s="965">
        <f t="shared" si="236"/>
        <v>6734303</v>
      </c>
      <c r="K3353" s="965">
        <f t="shared" si="236"/>
        <v>83500000</v>
      </c>
      <c r="L3353" s="965">
        <f t="shared" si="236"/>
        <v>40000000</v>
      </c>
      <c r="M3353" s="965">
        <f t="shared" si="236"/>
        <v>123500000</v>
      </c>
      <c r="N3353" s="965">
        <f t="shared" si="236"/>
        <v>60000000</v>
      </c>
      <c r="O3353" s="884"/>
    </row>
    <row r="3354" spans="1:16" s="887" customFormat="1" x14ac:dyDescent="0.25">
      <c r="B3354" s="627"/>
      <c r="C3354" s="953"/>
      <c r="D3354" s="875"/>
      <c r="E3354" s="877"/>
      <c r="F3354" s="875"/>
      <c r="G3354" s="878"/>
      <c r="H3354" s="902"/>
      <c r="I3354" s="902"/>
      <c r="J3354" s="902"/>
      <c r="K3354" s="902"/>
      <c r="L3354" s="879"/>
      <c r="M3354" s="879"/>
      <c r="N3354" s="879"/>
      <c r="O3354" s="880"/>
    </row>
    <row r="3355" spans="1:16" s="887" customFormat="1" x14ac:dyDescent="0.25">
      <c r="B3355" s="627"/>
      <c r="C3355" s="953"/>
      <c r="D3355" s="875"/>
      <c r="E3355" s="877"/>
      <c r="F3355" s="875"/>
      <c r="G3355" s="878"/>
      <c r="H3355" s="902"/>
      <c r="I3355" s="902"/>
      <c r="J3355" s="902"/>
      <c r="K3355" s="902"/>
      <c r="L3355" s="879"/>
      <c r="M3355" s="879"/>
      <c r="N3355" s="879"/>
      <c r="O3355" s="880"/>
    </row>
    <row r="3356" spans="1:16" x14ac:dyDescent="0.25">
      <c r="B3356" s="1127" t="s">
        <v>1396</v>
      </c>
      <c r="C3356" s="1127"/>
      <c r="D3356" s="1127"/>
      <c r="E3356" s="1127"/>
      <c r="F3356" s="1127"/>
      <c r="G3356" s="1127"/>
      <c r="H3356" s="1127"/>
      <c r="I3356" s="1127"/>
      <c r="J3356" s="1127"/>
      <c r="K3356" s="1127"/>
      <c r="L3356" s="1127"/>
      <c r="M3356" s="1127"/>
      <c r="N3356" s="855"/>
      <c r="O3356" s="857"/>
    </row>
    <row r="3357" spans="1:16" x14ac:dyDescent="0.25">
      <c r="B3357" s="854" t="s">
        <v>1656</v>
      </c>
      <c r="C3357" s="1041"/>
      <c r="D3357" s="855"/>
      <c r="E3357" s="855"/>
      <c r="F3357" s="855"/>
      <c r="G3357" s="855"/>
      <c r="H3357" s="856"/>
      <c r="I3357" s="856"/>
      <c r="J3357" s="856"/>
      <c r="K3357" s="856"/>
      <c r="L3357" s="856"/>
      <c r="M3357" s="856"/>
      <c r="N3357" s="856"/>
      <c r="O3357" s="857"/>
    </row>
    <row r="3358" spans="1:16" s="800" customFormat="1" ht="45" x14ac:dyDescent="0.25">
      <c r="B3358" s="1122" t="s">
        <v>971</v>
      </c>
      <c r="C3358" s="1085" t="s">
        <v>939</v>
      </c>
      <c r="D3358" s="1085" t="s">
        <v>1025</v>
      </c>
      <c r="E3358" s="1124" t="s">
        <v>1026</v>
      </c>
      <c r="F3358" s="1085" t="s">
        <v>1027</v>
      </c>
      <c r="G3358" s="1120" t="s">
        <v>1028</v>
      </c>
      <c r="H3358" s="801" t="s">
        <v>1868</v>
      </c>
      <c r="I3358" s="802" t="s">
        <v>1839</v>
      </c>
      <c r="J3358" s="801" t="s">
        <v>1868</v>
      </c>
      <c r="K3358" s="1128" t="s">
        <v>1957</v>
      </c>
      <c r="L3358" s="1128" t="s">
        <v>1956</v>
      </c>
      <c r="M3358" s="802" t="s">
        <v>1905</v>
      </c>
      <c r="N3358" s="1128" t="s">
        <v>1825</v>
      </c>
      <c r="O3358" s="835" t="s">
        <v>1856</v>
      </c>
    </row>
    <row r="3359" spans="1:16" s="800" customFormat="1" x14ac:dyDescent="0.25">
      <c r="B3359" s="1123"/>
      <c r="C3359" s="1086"/>
      <c r="D3359" s="1086"/>
      <c r="E3359" s="1125"/>
      <c r="F3359" s="1086"/>
      <c r="G3359" s="1121"/>
      <c r="H3359" s="803"/>
      <c r="I3359" s="803" t="s">
        <v>940</v>
      </c>
      <c r="J3359" s="803"/>
      <c r="K3359" s="1129"/>
      <c r="L3359" s="1129"/>
      <c r="M3359" s="803" t="s">
        <v>940</v>
      </c>
      <c r="N3359" s="1129"/>
      <c r="O3359" s="804"/>
    </row>
    <row r="3360" spans="1:16" ht="30" x14ac:dyDescent="0.25">
      <c r="A3360" s="836" t="s">
        <v>132</v>
      </c>
      <c r="B3360" s="934" t="s">
        <v>24</v>
      </c>
      <c r="C3360" s="1049" t="s">
        <v>290</v>
      </c>
      <c r="D3360" s="865" t="s">
        <v>1</v>
      </c>
      <c r="E3360" s="883">
        <v>0</v>
      </c>
      <c r="F3360" s="934">
        <v>23510200</v>
      </c>
      <c r="G3360" s="935" t="s">
        <v>266</v>
      </c>
      <c r="H3360" s="1015">
        <v>103691281</v>
      </c>
      <c r="I3360" s="1015">
        <v>268613800</v>
      </c>
      <c r="J3360" s="1015">
        <v>103691281</v>
      </c>
      <c r="K3360" s="1015">
        <f t="shared" ref="K3360:K3377" si="237">M3360-L3360</f>
        <v>258613800</v>
      </c>
      <c r="L3360" s="1004">
        <v>10000000</v>
      </c>
      <c r="M3360" s="1004">
        <v>268613800</v>
      </c>
      <c r="N3360" s="1004">
        <v>60000000</v>
      </c>
      <c r="O3360" s="971" t="s">
        <v>1981</v>
      </c>
      <c r="P3360" s="874"/>
    </row>
    <row r="3361" spans="1:15" x14ac:dyDescent="0.25">
      <c r="A3361" s="836" t="s">
        <v>132</v>
      </c>
      <c r="B3361" s="809" t="s">
        <v>25</v>
      </c>
      <c r="C3361" s="1039" t="s">
        <v>59</v>
      </c>
      <c r="D3361" s="814" t="s">
        <v>133</v>
      </c>
      <c r="E3361" s="1025">
        <v>0</v>
      </c>
      <c r="F3361" s="806">
        <v>23510200</v>
      </c>
      <c r="G3361" s="809" t="s">
        <v>266</v>
      </c>
      <c r="H3361" s="980"/>
      <c r="I3361" s="980">
        <v>500000</v>
      </c>
      <c r="J3361" s="980"/>
      <c r="K3361" s="980">
        <f t="shared" si="237"/>
        <v>500000</v>
      </c>
      <c r="L3361" s="815"/>
      <c r="M3361" s="815">
        <v>500000</v>
      </c>
      <c r="N3361" s="815"/>
      <c r="O3361" s="811"/>
    </row>
    <row r="3362" spans="1:15" x14ac:dyDescent="0.25">
      <c r="A3362" s="836" t="s">
        <v>132</v>
      </c>
      <c r="B3362" s="806" t="s">
        <v>67</v>
      </c>
      <c r="C3362" s="1039" t="s">
        <v>92</v>
      </c>
      <c r="D3362" s="814" t="s">
        <v>133</v>
      </c>
      <c r="E3362" s="883">
        <v>0</v>
      </c>
      <c r="F3362" s="806">
        <v>23510200</v>
      </c>
      <c r="G3362" s="809" t="s">
        <v>266</v>
      </c>
      <c r="H3362" s="980"/>
      <c r="I3362" s="980">
        <v>60000</v>
      </c>
      <c r="J3362" s="980"/>
      <c r="K3362" s="980">
        <f t="shared" si="237"/>
        <v>60000</v>
      </c>
      <c r="L3362" s="815"/>
      <c r="M3362" s="815">
        <v>60000</v>
      </c>
      <c r="N3362" s="815"/>
      <c r="O3362" s="811"/>
    </row>
    <row r="3363" spans="1:15" x14ac:dyDescent="0.25">
      <c r="A3363" s="836" t="s">
        <v>132</v>
      </c>
      <c r="B3363" s="806" t="s">
        <v>3</v>
      </c>
      <c r="C3363" s="1039" t="s">
        <v>4</v>
      </c>
      <c r="D3363" s="814" t="s">
        <v>133</v>
      </c>
      <c r="E3363" s="883">
        <v>0</v>
      </c>
      <c r="F3363" s="806">
        <v>23510200</v>
      </c>
      <c r="G3363" s="809" t="s">
        <v>266</v>
      </c>
      <c r="H3363" s="980"/>
      <c r="I3363" s="980">
        <v>880000</v>
      </c>
      <c r="J3363" s="980"/>
      <c r="K3363" s="980">
        <f t="shared" si="237"/>
        <v>880000</v>
      </c>
      <c r="L3363" s="815"/>
      <c r="M3363" s="815">
        <v>880000</v>
      </c>
      <c r="N3363" s="815"/>
      <c r="O3363" s="811"/>
    </row>
    <row r="3364" spans="1:15" x14ac:dyDescent="0.25">
      <c r="A3364" s="836" t="s">
        <v>132</v>
      </c>
      <c r="B3364" s="806" t="s">
        <v>97</v>
      </c>
      <c r="C3364" s="1039" t="s">
        <v>98</v>
      </c>
      <c r="D3364" s="814" t="s">
        <v>133</v>
      </c>
      <c r="E3364" s="883">
        <v>0</v>
      </c>
      <c r="F3364" s="806">
        <v>23510200</v>
      </c>
      <c r="G3364" s="809" t="s">
        <v>266</v>
      </c>
      <c r="H3364" s="980"/>
      <c r="I3364" s="980">
        <v>60000</v>
      </c>
      <c r="J3364" s="980"/>
      <c r="K3364" s="980">
        <f t="shared" si="237"/>
        <v>60000</v>
      </c>
      <c r="L3364" s="815"/>
      <c r="M3364" s="815">
        <v>60000</v>
      </c>
      <c r="N3364" s="815"/>
      <c r="O3364" s="811"/>
    </row>
    <row r="3365" spans="1:15" x14ac:dyDescent="0.25">
      <c r="A3365" s="836" t="s">
        <v>132</v>
      </c>
      <c r="B3365" s="806" t="s">
        <v>52</v>
      </c>
      <c r="C3365" s="1039" t="s">
        <v>53</v>
      </c>
      <c r="D3365" s="814" t="s">
        <v>133</v>
      </c>
      <c r="E3365" s="883">
        <v>0</v>
      </c>
      <c r="F3365" s="806">
        <v>23510200</v>
      </c>
      <c r="G3365" s="809" t="s">
        <v>266</v>
      </c>
      <c r="H3365" s="980"/>
      <c r="I3365" s="980">
        <v>8000000</v>
      </c>
      <c r="J3365" s="980"/>
      <c r="K3365" s="980">
        <f t="shared" si="237"/>
        <v>8000000</v>
      </c>
      <c r="L3365" s="815"/>
      <c r="M3365" s="815">
        <v>8000000</v>
      </c>
      <c r="N3365" s="815"/>
      <c r="O3365" s="811"/>
    </row>
    <row r="3366" spans="1:15" x14ac:dyDescent="0.25">
      <c r="A3366" s="836" t="s">
        <v>132</v>
      </c>
      <c r="B3366" s="806" t="s">
        <v>106</v>
      </c>
      <c r="C3366" s="1039" t="s">
        <v>107</v>
      </c>
      <c r="D3366" s="814" t="s">
        <v>133</v>
      </c>
      <c r="E3366" s="883">
        <v>0</v>
      </c>
      <c r="F3366" s="806">
        <v>23510200</v>
      </c>
      <c r="G3366" s="809" t="s">
        <v>266</v>
      </c>
      <c r="H3366" s="980"/>
      <c r="I3366" s="980">
        <v>8000000</v>
      </c>
      <c r="J3366" s="980"/>
      <c r="K3366" s="980">
        <f t="shared" si="237"/>
        <v>8000000</v>
      </c>
      <c r="L3366" s="815"/>
      <c r="M3366" s="815">
        <v>8000000</v>
      </c>
      <c r="N3366" s="815"/>
      <c r="O3366" s="811"/>
    </row>
    <row r="3367" spans="1:15" x14ac:dyDescent="0.25">
      <c r="A3367" s="836" t="s">
        <v>132</v>
      </c>
      <c r="B3367" s="806" t="s">
        <v>5</v>
      </c>
      <c r="C3367" s="1039" t="s">
        <v>6</v>
      </c>
      <c r="D3367" s="814" t="s">
        <v>133</v>
      </c>
      <c r="E3367" s="883">
        <v>0</v>
      </c>
      <c r="F3367" s="806">
        <v>23510200</v>
      </c>
      <c r="G3367" s="809" t="s">
        <v>266</v>
      </c>
      <c r="H3367" s="980"/>
      <c r="I3367" s="980">
        <v>9000000</v>
      </c>
      <c r="J3367" s="980"/>
      <c r="K3367" s="980">
        <f t="shared" si="237"/>
        <v>9000000</v>
      </c>
      <c r="L3367" s="815"/>
      <c r="M3367" s="815">
        <v>9000000</v>
      </c>
      <c r="N3367" s="815"/>
      <c r="O3367" s="811"/>
    </row>
    <row r="3368" spans="1:15" x14ac:dyDescent="0.25">
      <c r="A3368" s="836" t="s">
        <v>132</v>
      </c>
      <c r="B3368" s="806" t="s">
        <v>71</v>
      </c>
      <c r="C3368" s="1039" t="s">
        <v>72</v>
      </c>
      <c r="D3368" s="814" t="s">
        <v>133</v>
      </c>
      <c r="E3368" s="883">
        <v>0</v>
      </c>
      <c r="F3368" s="806">
        <v>23510200</v>
      </c>
      <c r="G3368" s="809" t="s">
        <v>266</v>
      </c>
      <c r="H3368" s="980"/>
      <c r="I3368" s="980">
        <v>10000000</v>
      </c>
      <c r="J3368" s="980"/>
      <c r="K3368" s="980">
        <f t="shared" si="237"/>
        <v>10000000</v>
      </c>
      <c r="L3368" s="815"/>
      <c r="M3368" s="815">
        <v>10000000</v>
      </c>
      <c r="N3368" s="815"/>
      <c r="O3368" s="811"/>
    </row>
    <row r="3369" spans="1:15" x14ac:dyDescent="0.25">
      <c r="A3369" s="836" t="s">
        <v>132</v>
      </c>
      <c r="B3369" s="806" t="s">
        <v>32</v>
      </c>
      <c r="C3369" s="1039" t="s">
        <v>33</v>
      </c>
      <c r="D3369" s="814" t="s">
        <v>133</v>
      </c>
      <c r="E3369" s="883">
        <v>0</v>
      </c>
      <c r="F3369" s="806">
        <v>23510200</v>
      </c>
      <c r="G3369" s="809" t="s">
        <v>266</v>
      </c>
      <c r="H3369" s="980"/>
      <c r="I3369" s="980">
        <v>150000</v>
      </c>
      <c r="J3369" s="980"/>
      <c r="K3369" s="980">
        <f t="shared" si="237"/>
        <v>150000</v>
      </c>
      <c r="L3369" s="815"/>
      <c r="M3369" s="815">
        <v>150000</v>
      </c>
      <c r="N3369" s="815"/>
      <c r="O3369" s="811"/>
    </row>
    <row r="3370" spans="1:15" x14ac:dyDescent="0.25">
      <c r="A3370" s="836" t="s">
        <v>132</v>
      </c>
      <c r="B3370" s="806" t="s">
        <v>61</v>
      </c>
      <c r="C3370" s="1039" t="s">
        <v>75</v>
      </c>
      <c r="D3370" s="814" t="s">
        <v>133</v>
      </c>
      <c r="E3370" s="1025">
        <v>0</v>
      </c>
      <c r="F3370" s="806">
        <v>23510200</v>
      </c>
      <c r="G3370" s="809" t="s">
        <v>266</v>
      </c>
      <c r="H3370" s="980"/>
      <c r="I3370" s="980">
        <v>7000000</v>
      </c>
      <c r="J3370" s="980"/>
      <c r="K3370" s="980">
        <f t="shared" si="237"/>
        <v>7000000</v>
      </c>
      <c r="L3370" s="815"/>
      <c r="M3370" s="815">
        <v>7000000</v>
      </c>
      <c r="N3370" s="815"/>
      <c r="O3370" s="811"/>
    </row>
    <row r="3371" spans="1:15" x14ac:dyDescent="0.25">
      <c r="A3371" s="836" t="s">
        <v>132</v>
      </c>
      <c r="B3371" s="806" t="s">
        <v>34</v>
      </c>
      <c r="C3371" s="1039" t="s">
        <v>761</v>
      </c>
      <c r="D3371" s="814" t="s">
        <v>133</v>
      </c>
      <c r="E3371" s="883">
        <v>0</v>
      </c>
      <c r="F3371" s="806">
        <v>23510200</v>
      </c>
      <c r="G3371" s="809" t="s">
        <v>266</v>
      </c>
      <c r="H3371" s="980"/>
      <c r="I3371" s="980">
        <v>100000</v>
      </c>
      <c r="J3371" s="980"/>
      <c r="K3371" s="980">
        <f t="shared" si="237"/>
        <v>100000</v>
      </c>
      <c r="L3371" s="815"/>
      <c r="M3371" s="815">
        <v>100000</v>
      </c>
      <c r="N3371" s="815"/>
      <c r="O3371" s="811"/>
    </row>
    <row r="3372" spans="1:15" x14ac:dyDescent="0.25">
      <c r="A3372" s="836" t="s">
        <v>132</v>
      </c>
      <c r="B3372" s="806" t="s">
        <v>13</v>
      </c>
      <c r="C3372" s="1039" t="s">
        <v>14</v>
      </c>
      <c r="D3372" s="814" t="s">
        <v>133</v>
      </c>
      <c r="E3372" s="1025">
        <v>0</v>
      </c>
      <c r="F3372" s="806">
        <v>23510200</v>
      </c>
      <c r="G3372" s="809" t="s">
        <v>266</v>
      </c>
      <c r="H3372" s="980"/>
      <c r="I3372" s="980">
        <v>8000000</v>
      </c>
      <c r="J3372" s="980"/>
      <c r="K3372" s="980">
        <f t="shared" si="237"/>
        <v>8000000</v>
      </c>
      <c r="L3372" s="815"/>
      <c r="M3372" s="815">
        <v>8000000</v>
      </c>
      <c r="N3372" s="815"/>
      <c r="O3372" s="811"/>
    </row>
    <row r="3373" spans="1:15" x14ac:dyDescent="0.25">
      <c r="A3373" s="836" t="s">
        <v>132</v>
      </c>
      <c r="B3373" s="806" t="s">
        <v>15</v>
      </c>
      <c r="C3373" s="1039" t="s">
        <v>436</v>
      </c>
      <c r="D3373" s="814" t="s">
        <v>133</v>
      </c>
      <c r="E3373" s="883">
        <v>0</v>
      </c>
      <c r="F3373" s="806">
        <v>23510200</v>
      </c>
      <c r="G3373" s="809" t="s">
        <v>266</v>
      </c>
      <c r="H3373" s="980"/>
      <c r="I3373" s="980">
        <v>500000</v>
      </c>
      <c r="J3373" s="980"/>
      <c r="K3373" s="980">
        <f t="shared" si="237"/>
        <v>500000</v>
      </c>
      <c r="L3373" s="815"/>
      <c r="M3373" s="815">
        <v>500000</v>
      </c>
      <c r="N3373" s="815"/>
      <c r="O3373" s="811"/>
    </row>
    <row r="3374" spans="1:15" x14ac:dyDescent="0.25">
      <c r="A3374" s="836" t="s">
        <v>132</v>
      </c>
      <c r="B3374" s="806" t="s">
        <v>17</v>
      </c>
      <c r="C3374" s="1039" t="s">
        <v>18</v>
      </c>
      <c r="D3374" s="814" t="s">
        <v>133</v>
      </c>
      <c r="E3374" s="883">
        <v>0</v>
      </c>
      <c r="F3374" s="806">
        <v>23510200</v>
      </c>
      <c r="G3374" s="809" t="s">
        <v>266</v>
      </c>
      <c r="H3374" s="980"/>
      <c r="I3374" s="980">
        <v>400000</v>
      </c>
      <c r="J3374" s="980"/>
      <c r="K3374" s="980">
        <f t="shared" si="237"/>
        <v>400000</v>
      </c>
      <c r="L3374" s="815"/>
      <c r="M3374" s="815">
        <v>400000</v>
      </c>
      <c r="N3374" s="815"/>
      <c r="O3374" s="811"/>
    </row>
    <row r="3375" spans="1:15" x14ac:dyDescent="0.25">
      <c r="A3375" s="836" t="s">
        <v>132</v>
      </c>
      <c r="B3375" s="806" t="s">
        <v>37</v>
      </c>
      <c r="C3375" s="1039" t="s">
        <v>38</v>
      </c>
      <c r="D3375" s="814" t="s">
        <v>133</v>
      </c>
      <c r="E3375" s="883">
        <v>0</v>
      </c>
      <c r="F3375" s="806">
        <v>23510200</v>
      </c>
      <c r="G3375" s="809" t="s">
        <v>266</v>
      </c>
      <c r="H3375" s="980"/>
      <c r="I3375" s="980">
        <v>320000</v>
      </c>
      <c r="J3375" s="980"/>
      <c r="K3375" s="980">
        <f t="shared" si="237"/>
        <v>320000</v>
      </c>
      <c r="L3375" s="815"/>
      <c r="M3375" s="815">
        <v>320000</v>
      </c>
      <c r="N3375" s="815"/>
      <c r="O3375" s="811"/>
    </row>
    <row r="3376" spans="1:15" x14ac:dyDescent="0.25">
      <c r="A3376" s="836" t="s">
        <v>132</v>
      </c>
      <c r="B3376" s="806" t="s">
        <v>19</v>
      </c>
      <c r="C3376" s="1039" t="s">
        <v>20</v>
      </c>
      <c r="D3376" s="814" t="s">
        <v>133</v>
      </c>
      <c r="E3376" s="883">
        <v>0</v>
      </c>
      <c r="F3376" s="806">
        <v>23510200</v>
      </c>
      <c r="G3376" s="809" t="s">
        <v>266</v>
      </c>
      <c r="H3376" s="980"/>
      <c r="I3376" s="980">
        <v>30000</v>
      </c>
      <c r="J3376" s="980"/>
      <c r="K3376" s="980">
        <f t="shared" si="237"/>
        <v>30000</v>
      </c>
      <c r="L3376" s="815"/>
      <c r="M3376" s="815">
        <v>30000</v>
      </c>
      <c r="N3376" s="815"/>
      <c r="O3376" s="811"/>
    </row>
    <row r="3377" spans="1:16" s="816" customFormat="1" x14ac:dyDescent="0.25">
      <c r="A3377" s="836" t="s">
        <v>132</v>
      </c>
      <c r="B3377" s="806" t="s">
        <v>81</v>
      </c>
      <c r="C3377" s="1039" t="s">
        <v>82</v>
      </c>
      <c r="D3377" s="814" t="s">
        <v>133</v>
      </c>
      <c r="E3377" s="883">
        <v>0</v>
      </c>
      <c r="F3377" s="806">
        <v>23510200</v>
      </c>
      <c r="G3377" s="809" t="s">
        <v>266</v>
      </c>
      <c r="H3377" s="980"/>
      <c r="I3377" s="980">
        <v>5000000</v>
      </c>
      <c r="J3377" s="980"/>
      <c r="K3377" s="980">
        <f t="shared" si="237"/>
        <v>5000000</v>
      </c>
      <c r="L3377" s="815"/>
      <c r="M3377" s="815">
        <v>5000000</v>
      </c>
      <c r="N3377" s="815"/>
      <c r="O3377" s="811"/>
    </row>
    <row r="3378" spans="1:16" x14ac:dyDescent="0.25">
      <c r="A3378" s="836" t="s">
        <v>132</v>
      </c>
      <c r="B3378" s="838"/>
      <c r="C3378" s="968" t="s">
        <v>312</v>
      </c>
      <c r="D3378" s="839"/>
      <c r="E3378" s="840"/>
      <c r="F3378" s="838"/>
      <c r="G3378" s="895"/>
      <c r="H3378" s="969">
        <v>875000</v>
      </c>
      <c r="I3378" s="969">
        <f>SUM(I3361:I3377)</f>
        <v>58000000</v>
      </c>
      <c r="J3378" s="969">
        <v>875000</v>
      </c>
      <c r="K3378" s="969">
        <f>SUM(K3361:K3377)</f>
        <v>58000000</v>
      </c>
      <c r="L3378" s="821"/>
      <c r="M3378" s="821">
        <v>58000000</v>
      </c>
      <c r="N3378" s="821"/>
      <c r="O3378" s="822"/>
    </row>
    <row r="3379" spans="1:16" s="887" customFormat="1" x14ac:dyDescent="0.25">
      <c r="B3379" s="627"/>
      <c r="C3379" s="1050"/>
      <c r="D3379" s="875"/>
      <c r="E3379" s="877"/>
      <c r="F3379" s="875"/>
      <c r="G3379" s="878"/>
      <c r="H3379" s="902"/>
      <c r="I3379" s="902"/>
      <c r="J3379" s="902"/>
      <c r="K3379" s="902"/>
      <c r="L3379" s="879"/>
      <c r="M3379" s="879"/>
      <c r="N3379" s="879"/>
      <c r="O3379" s="880"/>
    </row>
    <row r="3380" spans="1:16" s="887" customFormat="1" x14ac:dyDescent="0.25">
      <c r="B3380" s="627"/>
      <c r="C3380" s="1050"/>
      <c r="D3380" s="875"/>
      <c r="E3380" s="877"/>
      <c r="F3380" s="875"/>
      <c r="G3380" s="878"/>
      <c r="H3380" s="902"/>
      <c r="I3380" s="902"/>
      <c r="J3380" s="902"/>
      <c r="K3380" s="902"/>
      <c r="L3380" s="879"/>
      <c r="M3380" s="879"/>
      <c r="N3380" s="879"/>
      <c r="O3380" s="880"/>
    </row>
    <row r="3381" spans="1:16" x14ac:dyDescent="0.25">
      <c r="B3381" s="1127" t="s">
        <v>1397</v>
      </c>
      <c r="C3381" s="1127"/>
      <c r="D3381" s="1127"/>
      <c r="E3381" s="1127"/>
      <c r="F3381" s="1127"/>
      <c r="G3381" s="1127"/>
      <c r="H3381" s="1127"/>
      <c r="I3381" s="1127"/>
      <c r="J3381" s="1127"/>
      <c r="K3381" s="1127"/>
      <c r="L3381" s="1127"/>
      <c r="M3381" s="1127"/>
      <c r="N3381" s="1127"/>
      <c r="O3381" s="1127"/>
    </row>
    <row r="3382" spans="1:16" x14ac:dyDescent="0.25">
      <c r="B3382" s="854" t="s">
        <v>1656</v>
      </c>
      <c r="C3382" s="1041"/>
      <c r="D3382" s="855"/>
      <c r="E3382" s="855"/>
      <c r="F3382" s="855"/>
      <c r="G3382" s="855"/>
      <c r="H3382" s="856"/>
      <c r="I3382" s="856"/>
      <c r="J3382" s="856"/>
      <c r="K3382" s="856"/>
      <c r="L3382" s="856"/>
      <c r="M3382" s="856"/>
      <c r="N3382" s="856"/>
      <c r="O3382" s="857"/>
    </row>
    <row r="3383" spans="1:16" s="800" customFormat="1" ht="45" x14ac:dyDescent="0.25">
      <c r="B3383" s="1122" t="s">
        <v>971</v>
      </c>
      <c r="C3383" s="1085" t="s">
        <v>939</v>
      </c>
      <c r="D3383" s="1085" t="s">
        <v>1025</v>
      </c>
      <c r="E3383" s="1124" t="s">
        <v>1026</v>
      </c>
      <c r="F3383" s="1085" t="s">
        <v>1027</v>
      </c>
      <c r="G3383" s="1120" t="s">
        <v>1028</v>
      </c>
      <c r="H3383" s="801" t="s">
        <v>1868</v>
      </c>
      <c r="I3383" s="802" t="s">
        <v>1839</v>
      </c>
      <c r="J3383" s="801" t="s">
        <v>1868</v>
      </c>
      <c r="K3383" s="1128" t="s">
        <v>1957</v>
      </c>
      <c r="L3383" s="1128" t="s">
        <v>1956</v>
      </c>
      <c r="M3383" s="802" t="s">
        <v>1905</v>
      </c>
      <c r="N3383" s="1128" t="s">
        <v>1825</v>
      </c>
      <c r="O3383" s="835" t="s">
        <v>1856</v>
      </c>
    </row>
    <row r="3384" spans="1:16" s="800" customFormat="1" x14ac:dyDescent="0.25">
      <c r="B3384" s="1123"/>
      <c r="C3384" s="1086"/>
      <c r="D3384" s="1086"/>
      <c r="E3384" s="1125"/>
      <c r="F3384" s="1086"/>
      <c r="G3384" s="1121"/>
      <c r="H3384" s="803"/>
      <c r="I3384" s="803" t="s">
        <v>940</v>
      </c>
      <c r="J3384" s="803"/>
      <c r="K3384" s="1129"/>
      <c r="L3384" s="1129"/>
      <c r="M3384" s="803" t="s">
        <v>940</v>
      </c>
      <c r="N3384" s="1129"/>
      <c r="O3384" s="804"/>
    </row>
    <row r="3385" spans="1:16" s="887" customFormat="1" ht="45" x14ac:dyDescent="0.25">
      <c r="A3385" s="836" t="s">
        <v>132</v>
      </c>
      <c r="B3385" s="1008" t="s">
        <v>325</v>
      </c>
      <c r="C3385" s="1045" t="s">
        <v>507</v>
      </c>
      <c r="D3385" s="725" t="s">
        <v>133</v>
      </c>
      <c r="E3385" s="1009">
        <v>0</v>
      </c>
      <c r="F3385" s="725" t="s">
        <v>27</v>
      </c>
      <c r="G3385" s="950" t="s">
        <v>235</v>
      </c>
      <c r="H3385" s="1010"/>
      <c r="I3385" s="1010">
        <v>100000000</v>
      </c>
      <c r="J3385" s="1010"/>
      <c r="K3385" s="980">
        <f t="shared" ref="K3385:K3392" si="238">M3385-L3385</f>
        <v>0</v>
      </c>
      <c r="L3385" s="951">
        <v>30000000</v>
      </c>
      <c r="M3385" s="951">
        <v>30000000</v>
      </c>
      <c r="N3385" s="951">
        <v>30000000</v>
      </c>
      <c r="O3385" s="868" t="s">
        <v>1972</v>
      </c>
      <c r="P3385" s="923"/>
    </row>
    <row r="3386" spans="1:16" s="887" customFormat="1" ht="30" x14ac:dyDescent="0.25">
      <c r="A3386" s="836" t="s">
        <v>132</v>
      </c>
      <c r="B3386" s="865" t="s">
        <v>332</v>
      </c>
      <c r="C3386" s="967" t="s">
        <v>333</v>
      </c>
      <c r="D3386" s="863" t="s">
        <v>133</v>
      </c>
      <c r="E3386" s="883">
        <v>0</v>
      </c>
      <c r="F3386" s="863" t="s">
        <v>27</v>
      </c>
      <c r="G3386" s="866" t="s">
        <v>235</v>
      </c>
      <c r="H3386" s="900"/>
      <c r="I3386" s="900">
        <v>20000000</v>
      </c>
      <c r="J3386" s="900"/>
      <c r="K3386" s="980">
        <f t="shared" si="238"/>
        <v>0</v>
      </c>
      <c r="L3386" s="867">
        <v>10000000</v>
      </c>
      <c r="M3386" s="867">
        <v>10000000</v>
      </c>
      <c r="N3386" s="867">
        <v>10000000</v>
      </c>
      <c r="O3386" s="868" t="s">
        <v>2004</v>
      </c>
      <c r="P3386" s="923"/>
    </row>
    <row r="3387" spans="1:16" s="887" customFormat="1" x14ac:dyDescent="0.25">
      <c r="A3387" s="836" t="s">
        <v>132</v>
      </c>
      <c r="B3387" s="865" t="s">
        <v>350</v>
      </c>
      <c r="C3387" s="967" t="s">
        <v>743</v>
      </c>
      <c r="D3387" s="863" t="s">
        <v>133</v>
      </c>
      <c r="E3387" s="883">
        <v>0</v>
      </c>
      <c r="F3387" s="863" t="s">
        <v>27</v>
      </c>
      <c r="G3387" s="866" t="s">
        <v>235</v>
      </c>
      <c r="H3387" s="900"/>
      <c r="I3387" s="900">
        <v>10000000</v>
      </c>
      <c r="J3387" s="900"/>
      <c r="K3387" s="980">
        <f t="shared" si="238"/>
        <v>10000000</v>
      </c>
      <c r="L3387" s="867"/>
      <c r="M3387" s="867">
        <v>10000000</v>
      </c>
      <c r="N3387" s="867"/>
      <c r="O3387" s="868"/>
    </row>
    <row r="3388" spans="1:16" s="887" customFormat="1" x14ac:dyDescent="0.25">
      <c r="A3388" s="836" t="s">
        <v>132</v>
      </c>
      <c r="B3388" s="865" t="s">
        <v>483</v>
      </c>
      <c r="C3388" s="967" t="s">
        <v>1067</v>
      </c>
      <c r="D3388" s="863" t="s">
        <v>133</v>
      </c>
      <c r="E3388" s="883">
        <v>0</v>
      </c>
      <c r="F3388" s="863" t="s">
        <v>27</v>
      </c>
      <c r="G3388" s="866" t="s">
        <v>235</v>
      </c>
      <c r="H3388" s="900"/>
      <c r="I3388" s="900">
        <v>3000000</v>
      </c>
      <c r="J3388" s="900"/>
      <c r="K3388" s="980">
        <f t="shared" si="238"/>
        <v>20000000</v>
      </c>
      <c r="L3388" s="867"/>
      <c r="M3388" s="867">
        <v>20000000</v>
      </c>
      <c r="N3388" s="867"/>
      <c r="O3388" s="868"/>
    </row>
    <row r="3389" spans="1:16" s="887" customFormat="1" x14ac:dyDescent="0.25">
      <c r="A3389" s="836" t="s">
        <v>132</v>
      </c>
      <c r="B3389" s="865" t="s">
        <v>158</v>
      </c>
      <c r="C3389" s="967" t="s">
        <v>366</v>
      </c>
      <c r="D3389" s="863" t="s">
        <v>133</v>
      </c>
      <c r="E3389" s="883">
        <v>0</v>
      </c>
      <c r="F3389" s="863" t="s">
        <v>27</v>
      </c>
      <c r="G3389" s="866" t="s">
        <v>235</v>
      </c>
      <c r="H3389" s="900"/>
      <c r="I3389" s="900">
        <v>3000000</v>
      </c>
      <c r="J3389" s="900"/>
      <c r="K3389" s="980">
        <f t="shared" si="238"/>
        <v>10000000</v>
      </c>
      <c r="L3389" s="867"/>
      <c r="M3389" s="867">
        <v>10000000</v>
      </c>
      <c r="N3389" s="867"/>
      <c r="O3389" s="1028"/>
    </row>
    <row r="3390" spans="1:16" s="876" customFormat="1" x14ac:dyDescent="0.25">
      <c r="A3390" s="836" t="s">
        <v>132</v>
      </c>
      <c r="B3390" s="865" t="s">
        <v>206</v>
      </c>
      <c r="C3390" s="967" t="s">
        <v>1863</v>
      </c>
      <c r="D3390" s="863" t="s">
        <v>133</v>
      </c>
      <c r="E3390" s="883">
        <v>0</v>
      </c>
      <c r="F3390" s="863" t="s">
        <v>27</v>
      </c>
      <c r="G3390" s="866" t="s">
        <v>235</v>
      </c>
      <c r="H3390" s="900"/>
      <c r="I3390" s="900">
        <v>8000000</v>
      </c>
      <c r="J3390" s="900"/>
      <c r="K3390" s="980">
        <f t="shared" si="238"/>
        <v>5000000</v>
      </c>
      <c r="L3390" s="867"/>
      <c r="M3390" s="867">
        <v>5000000</v>
      </c>
      <c r="N3390" s="867"/>
      <c r="O3390" s="868"/>
    </row>
    <row r="3391" spans="1:16" s="887" customFormat="1" x14ac:dyDescent="0.25">
      <c r="A3391" s="836" t="s">
        <v>132</v>
      </c>
      <c r="B3391" s="865" t="s">
        <v>207</v>
      </c>
      <c r="C3391" s="967" t="s">
        <v>220</v>
      </c>
      <c r="D3391" s="863" t="s">
        <v>133</v>
      </c>
      <c r="E3391" s="883">
        <v>0</v>
      </c>
      <c r="F3391" s="863" t="s">
        <v>27</v>
      </c>
      <c r="G3391" s="866" t="s">
        <v>235</v>
      </c>
      <c r="H3391" s="900"/>
      <c r="I3391" s="900">
        <v>10000000</v>
      </c>
      <c r="J3391" s="900"/>
      <c r="K3391" s="980">
        <f t="shared" si="238"/>
        <v>5000000</v>
      </c>
      <c r="L3391" s="867"/>
      <c r="M3391" s="867">
        <v>5000000</v>
      </c>
      <c r="N3391" s="867"/>
      <c r="O3391" s="868"/>
    </row>
    <row r="3392" spans="1:16" s="887" customFormat="1" x14ac:dyDescent="0.25">
      <c r="A3392" s="836" t="s">
        <v>132</v>
      </c>
      <c r="B3392" s="865" t="s">
        <v>453</v>
      </c>
      <c r="C3392" s="967" t="s">
        <v>678</v>
      </c>
      <c r="D3392" s="863" t="s">
        <v>133</v>
      </c>
      <c r="E3392" s="883">
        <v>0</v>
      </c>
      <c r="F3392" s="863" t="s">
        <v>27</v>
      </c>
      <c r="G3392" s="866" t="s">
        <v>235</v>
      </c>
      <c r="H3392" s="900">
        <v>6320800</v>
      </c>
      <c r="I3392" s="900">
        <v>7000000</v>
      </c>
      <c r="J3392" s="900">
        <v>6320800</v>
      </c>
      <c r="K3392" s="980">
        <f t="shared" si="238"/>
        <v>20000000</v>
      </c>
      <c r="L3392" s="867"/>
      <c r="M3392" s="867">
        <v>20000000</v>
      </c>
      <c r="N3392" s="867"/>
      <c r="O3392" s="868"/>
    </row>
    <row r="3393" spans="1:16" s="887" customFormat="1" x14ac:dyDescent="0.25">
      <c r="A3393" s="836" t="s">
        <v>132</v>
      </c>
      <c r="B3393" s="869"/>
      <c r="C3393" s="1042" t="s">
        <v>26</v>
      </c>
      <c r="D3393" s="869"/>
      <c r="E3393" s="870"/>
      <c r="F3393" s="869"/>
      <c r="G3393" s="871"/>
      <c r="H3393" s="965">
        <f t="shared" ref="H3393:N3393" si="239">SUM(H3385:H3392)</f>
        <v>6320800</v>
      </c>
      <c r="I3393" s="965">
        <f t="shared" si="239"/>
        <v>161000000</v>
      </c>
      <c r="J3393" s="965">
        <f t="shared" si="239"/>
        <v>6320800</v>
      </c>
      <c r="K3393" s="881">
        <f t="shared" si="239"/>
        <v>70000000</v>
      </c>
      <c r="L3393" s="965">
        <f t="shared" si="239"/>
        <v>40000000</v>
      </c>
      <c r="M3393" s="965">
        <f t="shared" si="239"/>
        <v>110000000</v>
      </c>
      <c r="N3393" s="965">
        <f t="shared" si="239"/>
        <v>40000000</v>
      </c>
      <c r="O3393" s="884"/>
    </row>
    <row r="3394" spans="1:16" s="887" customFormat="1" x14ac:dyDescent="0.25">
      <c r="A3394" s="836"/>
      <c r="B3394" s="875"/>
      <c r="C3394" s="1043"/>
      <c r="D3394" s="875"/>
      <c r="E3394" s="877"/>
      <c r="F3394" s="875"/>
      <c r="G3394" s="878"/>
      <c r="H3394" s="894"/>
      <c r="I3394" s="894"/>
      <c r="J3394" s="894"/>
      <c r="K3394" s="894"/>
      <c r="L3394" s="894"/>
      <c r="M3394" s="894"/>
      <c r="N3394" s="894"/>
      <c r="O3394" s="880"/>
    </row>
    <row r="3395" spans="1:16" s="887" customFormat="1" x14ac:dyDescent="0.25">
      <c r="A3395" s="836"/>
      <c r="B3395" s="875"/>
      <c r="C3395" s="1043"/>
      <c r="D3395" s="875"/>
      <c r="E3395" s="877"/>
      <c r="F3395" s="875"/>
      <c r="G3395" s="878"/>
      <c r="H3395" s="894"/>
      <c r="I3395" s="894"/>
      <c r="J3395" s="894"/>
      <c r="K3395" s="894"/>
      <c r="L3395" s="894"/>
      <c r="M3395" s="894"/>
      <c r="N3395" s="894"/>
      <c r="O3395" s="880"/>
    </row>
    <row r="3396" spans="1:16" x14ac:dyDescent="0.25">
      <c r="B3396" s="1127" t="s">
        <v>1396</v>
      </c>
      <c r="C3396" s="1127"/>
      <c r="D3396" s="1127"/>
      <c r="E3396" s="1127"/>
      <c r="F3396" s="1127"/>
      <c r="G3396" s="1127"/>
      <c r="H3396" s="1127"/>
      <c r="I3396" s="1127"/>
      <c r="J3396" s="1127"/>
      <c r="K3396" s="1127"/>
      <c r="L3396" s="1127"/>
      <c r="M3396" s="1127"/>
      <c r="N3396" s="1127"/>
      <c r="O3396" s="1127"/>
    </row>
    <row r="3397" spans="1:16" x14ac:dyDescent="0.25">
      <c r="B3397" s="854" t="s">
        <v>1657</v>
      </c>
      <c r="C3397" s="1041"/>
      <c r="D3397" s="855"/>
      <c r="E3397" s="855"/>
      <c r="F3397" s="855"/>
      <c r="G3397" s="855"/>
      <c r="H3397" s="856"/>
      <c r="I3397" s="856"/>
      <c r="J3397" s="856"/>
      <c r="K3397" s="856"/>
      <c r="L3397" s="856"/>
      <c r="M3397" s="856"/>
      <c r="N3397" s="856"/>
      <c r="O3397" s="857"/>
    </row>
    <row r="3398" spans="1:16" s="800" customFormat="1" ht="45" x14ac:dyDescent="0.25">
      <c r="B3398" s="1122" t="s">
        <v>971</v>
      </c>
      <c r="C3398" s="1085" t="s">
        <v>939</v>
      </c>
      <c r="D3398" s="1085" t="s">
        <v>1025</v>
      </c>
      <c r="E3398" s="1124" t="s">
        <v>1026</v>
      </c>
      <c r="F3398" s="1085" t="s">
        <v>1027</v>
      </c>
      <c r="G3398" s="1120" t="s">
        <v>1028</v>
      </c>
      <c r="H3398" s="801" t="s">
        <v>1868</v>
      </c>
      <c r="I3398" s="802" t="s">
        <v>1839</v>
      </c>
      <c r="J3398" s="801" t="s">
        <v>1868</v>
      </c>
      <c r="K3398" s="1128" t="s">
        <v>1957</v>
      </c>
      <c r="L3398" s="1128" t="s">
        <v>1956</v>
      </c>
      <c r="M3398" s="802" t="s">
        <v>1905</v>
      </c>
      <c r="N3398" s="1128" t="s">
        <v>1825</v>
      </c>
      <c r="O3398" s="835" t="s">
        <v>1856</v>
      </c>
    </row>
    <row r="3399" spans="1:16" s="800" customFormat="1" x14ac:dyDescent="0.25">
      <c r="B3399" s="1123"/>
      <c r="C3399" s="1086"/>
      <c r="D3399" s="1086"/>
      <c r="E3399" s="1125"/>
      <c r="F3399" s="1086"/>
      <c r="G3399" s="1121"/>
      <c r="H3399" s="803"/>
      <c r="I3399" s="803" t="s">
        <v>940</v>
      </c>
      <c r="J3399" s="803"/>
      <c r="K3399" s="1129"/>
      <c r="L3399" s="1129"/>
      <c r="M3399" s="803" t="s">
        <v>940</v>
      </c>
      <c r="N3399" s="1129"/>
      <c r="O3399" s="804"/>
    </row>
    <row r="3400" spans="1:16" s="816" customFormat="1" x14ac:dyDescent="0.25">
      <c r="A3400" s="836" t="s">
        <v>139</v>
      </c>
      <c r="B3400" s="806" t="s">
        <v>24</v>
      </c>
      <c r="C3400" s="966" t="s">
        <v>290</v>
      </c>
      <c r="D3400" s="807" t="s">
        <v>1</v>
      </c>
      <c r="E3400" s="945">
        <v>0</v>
      </c>
      <c r="F3400" s="809" t="s">
        <v>973</v>
      </c>
      <c r="G3400" s="809" t="s">
        <v>266</v>
      </c>
      <c r="H3400" s="981">
        <v>60319167</v>
      </c>
      <c r="I3400" s="981">
        <v>147126000</v>
      </c>
      <c r="J3400" s="981">
        <v>60319167</v>
      </c>
      <c r="K3400" s="981">
        <f t="shared" ref="K3400:K3413" si="240">M3400-L3400</f>
        <v>138126000</v>
      </c>
      <c r="L3400" s="810">
        <v>12000000</v>
      </c>
      <c r="M3400" s="810">
        <v>150126000</v>
      </c>
      <c r="N3400" s="810">
        <v>20000000</v>
      </c>
      <c r="O3400" s="885"/>
      <c r="P3400" s="1030"/>
    </row>
    <row r="3401" spans="1:16" x14ac:dyDescent="0.25">
      <c r="A3401" s="836" t="s">
        <v>139</v>
      </c>
      <c r="B3401" s="809" t="s">
        <v>25</v>
      </c>
      <c r="C3401" s="1039" t="s">
        <v>59</v>
      </c>
      <c r="D3401" s="807" t="s">
        <v>1805</v>
      </c>
      <c r="E3401" s="1025">
        <v>0</v>
      </c>
      <c r="F3401" s="809" t="s">
        <v>973</v>
      </c>
      <c r="G3401" s="809" t="s">
        <v>266</v>
      </c>
      <c r="H3401" s="980">
        <v>200000</v>
      </c>
      <c r="I3401" s="980">
        <v>500000</v>
      </c>
      <c r="J3401" s="980">
        <v>200000</v>
      </c>
      <c r="K3401" s="980">
        <f t="shared" si="240"/>
        <v>500000</v>
      </c>
      <c r="L3401" s="815"/>
      <c r="M3401" s="815">
        <v>500000</v>
      </c>
      <c r="N3401" s="815"/>
      <c r="O3401" s="811"/>
    </row>
    <row r="3402" spans="1:16" x14ac:dyDescent="0.25">
      <c r="A3402" s="836" t="s">
        <v>139</v>
      </c>
      <c r="B3402" s="806" t="s">
        <v>67</v>
      </c>
      <c r="C3402" s="1039" t="s">
        <v>92</v>
      </c>
      <c r="D3402" s="807" t="s">
        <v>1805</v>
      </c>
      <c r="E3402" s="883">
        <v>0</v>
      </c>
      <c r="F3402" s="809" t="s">
        <v>973</v>
      </c>
      <c r="G3402" s="809" t="s">
        <v>266</v>
      </c>
      <c r="H3402" s="980"/>
      <c r="I3402" s="980">
        <v>60000</v>
      </c>
      <c r="J3402" s="980"/>
      <c r="K3402" s="980">
        <f t="shared" si="240"/>
        <v>60000</v>
      </c>
      <c r="L3402" s="815"/>
      <c r="M3402" s="815">
        <v>60000</v>
      </c>
      <c r="N3402" s="815"/>
      <c r="O3402" s="811"/>
    </row>
    <row r="3403" spans="1:16" x14ac:dyDescent="0.25">
      <c r="A3403" s="836" t="s">
        <v>139</v>
      </c>
      <c r="B3403" s="806" t="s">
        <v>3</v>
      </c>
      <c r="C3403" s="1039" t="s">
        <v>4</v>
      </c>
      <c r="D3403" s="807" t="s">
        <v>1805</v>
      </c>
      <c r="E3403" s="883">
        <v>0</v>
      </c>
      <c r="F3403" s="809" t="s">
        <v>973</v>
      </c>
      <c r="G3403" s="809" t="s">
        <v>266</v>
      </c>
      <c r="H3403" s="980">
        <v>400000</v>
      </c>
      <c r="I3403" s="980">
        <v>880000</v>
      </c>
      <c r="J3403" s="980">
        <v>400000</v>
      </c>
      <c r="K3403" s="980">
        <f t="shared" si="240"/>
        <v>880000</v>
      </c>
      <c r="L3403" s="815"/>
      <c r="M3403" s="815">
        <v>880000</v>
      </c>
      <c r="N3403" s="815"/>
      <c r="O3403" s="811"/>
    </row>
    <row r="3404" spans="1:16" x14ac:dyDescent="0.25">
      <c r="A3404" s="836" t="s">
        <v>139</v>
      </c>
      <c r="B3404" s="806" t="s">
        <v>97</v>
      </c>
      <c r="C3404" s="1039" t="s">
        <v>98</v>
      </c>
      <c r="D3404" s="807" t="s">
        <v>1805</v>
      </c>
      <c r="E3404" s="883">
        <v>0</v>
      </c>
      <c r="F3404" s="809" t="s">
        <v>973</v>
      </c>
      <c r="G3404" s="809" t="s">
        <v>266</v>
      </c>
      <c r="H3404" s="980">
        <v>200000</v>
      </c>
      <c r="I3404" s="980">
        <v>600000</v>
      </c>
      <c r="J3404" s="980">
        <v>200000</v>
      </c>
      <c r="K3404" s="980">
        <f t="shared" si="240"/>
        <v>600000</v>
      </c>
      <c r="L3404" s="815"/>
      <c r="M3404" s="815">
        <v>600000</v>
      </c>
      <c r="N3404" s="815"/>
      <c r="O3404" s="811"/>
    </row>
    <row r="3405" spans="1:16" x14ac:dyDescent="0.25">
      <c r="A3405" s="836" t="s">
        <v>139</v>
      </c>
      <c r="B3405" s="806" t="s">
        <v>71</v>
      </c>
      <c r="C3405" s="1039" t="s">
        <v>72</v>
      </c>
      <c r="D3405" s="807" t="s">
        <v>1805</v>
      </c>
      <c r="E3405" s="883">
        <v>0</v>
      </c>
      <c r="F3405" s="809" t="s">
        <v>973</v>
      </c>
      <c r="G3405" s="809" t="s">
        <v>266</v>
      </c>
      <c r="H3405" s="980"/>
      <c r="I3405" s="980">
        <v>10000000</v>
      </c>
      <c r="J3405" s="980"/>
      <c r="K3405" s="980">
        <f t="shared" si="240"/>
        <v>5000000</v>
      </c>
      <c r="L3405" s="815"/>
      <c r="M3405" s="815">
        <v>5000000</v>
      </c>
      <c r="N3405" s="815"/>
      <c r="O3405" s="811"/>
    </row>
    <row r="3406" spans="1:16" x14ac:dyDescent="0.25">
      <c r="A3406" s="836" t="s">
        <v>139</v>
      </c>
      <c r="B3406" s="806" t="s">
        <v>32</v>
      </c>
      <c r="C3406" s="1039" t="s">
        <v>33</v>
      </c>
      <c r="D3406" s="807" t="s">
        <v>1805</v>
      </c>
      <c r="E3406" s="883">
        <v>0</v>
      </c>
      <c r="F3406" s="809" t="s">
        <v>973</v>
      </c>
      <c r="G3406" s="809" t="s">
        <v>266</v>
      </c>
      <c r="H3406" s="980">
        <v>75000</v>
      </c>
      <c r="I3406" s="980">
        <v>150000</v>
      </c>
      <c r="J3406" s="980">
        <v>75000</v>
      </c>
      <c r="K3406" s="980">
        <f t="shared" si="240"/>
        <v>150000</v>
      </c>
      <c r="L3406" s="815"/>
      <c r="M3406" s="815">
        <v>150000</v>
      </c>
      <c r="N3406" s="815"/>
      <c r="O3406" s="811"/>
    </row>
    <row r="3407" spans="1:16" x14ac:dyDescent="0.25">
      <c r="A3407" s="836" t="s">
        <v>139</v>
      </c>
      <c r="B3407" s="806" t="s">
        <v>34</v>
      </c>
      <c r="C3407" s="1039" t="s">
        <v>761</v>
      </c>
      <c r="D3407" s="807" t="s">
        <v>1805</v>
      </c>
      <c r="E3407" s="883">
        <v>0</v>
      </c>
      <c r="F3407" s="809" t="s">
        <v>973</v>
      </c>
      <c r="G3407" s="809" t="s">
        <v>266</v>
      </c>
      <c r="H3407" s="980"/>
      <c r="I3407" s="980">
        <v>100000</v>
      </c>
      <c r="J3407" s="980"/>
      <c r="K3407" s="980">
        <f t="shared" si="240"/>
        <v>100000</v>
      </c>
      <c r="L3407" s="815"/>
      <c r="M3407" s="815">
        <v>100000</v>
      </c>
      <c r="N3407" s="815"/>
      <c r="O3407" s="811"/>
    </row>
    <row r="3408" spans="1:16" x14ac:dyDescent="0.25">
      <c r="A3408" s="836" t="s">
        <v>139</v>
      </c>
      <c r="B3408" s="806" t="s">
        <v>9</v>
      </c>
      <c r="C3408" s="1039" t="s">
        <v>10</v>
      </c>
      <c r="D3408" s="807" t="s">
        <v>1805</v>
      </c>
      <c r="E3408" s="883">
        <v>0</v>
      </c>
      <c r="F3408" s="809" t="s">
        <v>973</v>
      </c>
      <c r="G3408" s="809" t="s">
        <v>266</v>
      </c>
      <c r="H3408" s="980"/>
      <c r="I3408" s="980">
        <v>400000</v>
      </c>
      <c r="J3408" s="980"/>
      <c r="K3408" s="980">
        <f t="shared" si="240"/>
        <v>400000</v>
      </c>
      <c r="L3408" s="815"/>
      <c r="M3408" s="815">
        <v>400000</v>
      </c>
      <c r="N3408" s="815"/>
      <c r="O3408" s="811"/>
    </row>
    <row r="3409" spans="1:16" x14ac:dyDescent="0.25">
      <c r="A3409" s="836" t="s">
        <v>139</v>
      </c>
      <c r="B3409" s="806" t="s">
        <v>11</v>
      </c>
      <c r="C3409" s="1039" t="s">
        <v>12</v>
      </c>
      <c r="D3409" s="807" t="s">
        <v>1805</v>
      </c>
      <c r="E3409" s="883">
        <v>0</v>
      </c>
      <c r="F3409" s="809" t="s">
        <v>973</v>
      </c>
      <c r="G3409" s="809" t="s">
        <v>266</v>
      </c>
      <c r="H3409" s="980">
        <v>6548500</v>
      </c>
      <c r="I3409" s="980">
        <v>20000000</v>
      </c>
      <c r="J3409" s="980">
        <v>6548500</v>
      </c>
      <c r="K3409" s="980">
        <f t="shared" si="240"/>
        <v>15000000</v>
      </c>
      <c r="L3409" s="815"/>
      <c r="M3409" s="815">
        <v>15000000</v>
      </c>
      <c r="N3409" s="815"/>
      <c r="O3409" s="811"/>
    </row>
    <row r="3410" spans="1:16" x14ac:dyDescent="0.25">
      <c r="A3410" s="836" t="s">
        <v>139</v>
      </c>
      <c r="B3410" s="806" t="s">
        <v>13</v>
      </c>
      <c r="C3410" s="1039" t="s">
        <v>14</v>
      </c>
      <c r="D3410" s="807" t="s">
        <v>1805</v>
      </c>
      <c r="E3410" s="1025">
        <v>0</v>
      </c>
      <c r="F3410" s="809" t="s">
        <v>973</v>
      </c>
      <c r="G3410" s="809" t="s">
        <v>266</v>
      </c>
      <c r="H3410" s="980"/>
      <c r="I3410" s="980">
        <v>17000000</v>
      </c>
      <c r="J3410" s="980"/>
      <c r="K3410" s="980">
        <f t="shared" si="240"/>
        <v>5000000</v>
      </c>
      <c r="L3410" s="815"/>
      <c r="M3410" s="815">
        <v>5000000</v>
      </c>
      <c r="N3410" s="815"/>
      <c r="O3410" s="811"/>
    </row>
    <row r="3411" spans="1:16" x14ac:dyDescent="0.25">
      <c r="A3411" s="836" t="s">
        <v>139</v>
      </c>
      <c r="B3411" s="806" t="s">
        <v>47</v>
      </c>
      <c r="C3411" s="1039" t="s">
        <v>48</v>
      </c>
      <c r="D3411" s="807" t="s">
        <v>1805</v>
      </c>
      <c r="E3411" s="883">
        <v>0</v>
      </c>
      <c r="F3411" s="809" t="s">
        <v>973</v>
      </c>
      <c r="G3411" s="809" t="s">
        <v>266</v>
      </c>
      <c r="H3411" s="980"/>
      <c r="I3411" s="980">
        <v>500000</v>
      </c>
      <c r="J3411" s="980"/>
      <c r="K3411" s="980">
        <f t="shared" si="240"/>
        <v>500000</v>
      </c>
      <c r="L3411" s="815"/>
      <c r="M3411" s="815">
        <v>500000</v>
      </c>
      <c r="N3411" s="815"/>
      <c r="O3411" s="811"/>
    </row>
    <row r="3412" spans="1:16" x14ac:dyDescent="0.25">
      <c r="A3412" s="836" t="s">
        <v>139</v>
      </c>
      <c r="B3412" s="806" t="s">
        <v>19</v>
      </c>
      <c r="C3412" s="1039" t="s">
        <v>20</v>
      </c>
      <c r="D3412" s="807" t="s">
        <v>1805</v>
      </c>
      <c r="E3412" s="883">
        <v>0</v>
      </c>
      <c r="F3412" s="809" t="s">
        <v>973</v>
      </c>
      <c r="G3412" s="809" t="s">
        <v>266</v>
      </c>
      <c r="H3412" s="980"/>
      <c r="I3412" s="980">
        <v>30000</v>
      </c>
      <c r="J3412" s="980"/>
      <c r="K3412" s="980">
        <f t="shared" si="240"/>
        <v>30000</v>
      </c>
      <c r="L3412" s="815"/>
      <c r="M3412" s="815">
        <v>30000</v>
      </c>
      <c r="N3412" s="815"/>
      <c r="O3412" s="811"/>
    </row>
    <row r="3413" spans="1:16" x14ac:dyDescent="0.25">
      <c r="A3413" s="836" t="s">
        <v>139</v>
      </c>
      <c r="B3413" s="806" t="s">
        <v>37</v>
      </c>
      <c r="C3413" s="1039" t="s">
        <v>38</v>
      </c>
      <c r="D3413" s="807" t="s">
        <v>1805</v>
      </c>
      <c r="E3413" s="883">
        <v>0</v>
      </c>
      <c r="F3413" s="809" t="s">
        <v>973</v>
      </c>
      <c r="G3413" s="809" t="s">
        <v>266</v>
      </c>
      <c r="H3413" s="980"/>
      <c r="I3413" s="980">
        <v>320000</v>
      </c>
      <c r="J3413" s="980"/>
      <c r="K3413" s="980">
        <f t="shared" si="240"/>
        <v>320000</v>
      </c>
      <c r="L3413" s="815"/>
      <c r="M3413" s="815">
        <v>320000</v>
      </c>
      <c r="N3413" s="815"/>
      <c r="O3413" s="811"/>
    </row>
    <row r="3414" spans="1:16" x14ac:dyDescent="0.25">
      <c r="A3414" s="836" t="s">
        <v>139</v>
      </c>
      <c r="B3414" s="838"/>
      <c r="C3414" s="968" t="s">
        <v>312</v>
      </c>
      <c r="D3414" s="839"/>
      <c r="E3414" s="840"/>
      <c r="F3414" s="838"/>
      <c r="G3414" s="895"/>
      <c r="H3414" s="969">
        <f>SUM(H3401:H3413)</f>
        <v>7423500</v>
      </c>
      <c r="I3414" s="969">
        <f>SUM(I3401:I3413)</f>
        <v>50540000</v>
      </c>
      <c r="J3414" s="969">
        <f>SUM(J3401:J3413)</f>
        <v>7423500</v>
      </c>
      <c r="K3414" s="969">
        <f>SUM(K3401:K3413)</f>
        <v>28540000</v>
      </c>
      <c r="L3414" s="821"/>
      <c r="M3414" s="821">
        <f>SUM(M3401:M3413)</f>
        <v>28540000</v>
      </c>
      <c r="N3414" s="821"/>
      <c r="O3414" s="822"/>
    </row>
    <row r="3415" spans="1:16" s="887" customFormat="1" x14ac:dyDescent="0.25">
      <c r="B3415" s="627"/>
      <c r="C3415" s="1050"/>
      <c r="D3415" s="875"/>
      <c r="E3415" s="877"/>
      <c r="F3415" s="875"/>
      <c r="G3415" s="878"/>
      <c r="H3415" s="902"/>
      <c r="I3415" s="902"/>
      <c r="J3415" s="902"/>
      <c r="K3415" s="902"/>
      <c r="L3415" s="879"/>
      <c r="M3415" s="879"/>
      <c r="N3415" s="879"/>
      <c r="O3415" s="880"/>
    </row>
    <row r="3416" spans="1:16" s="887" customFormat="1" x14ac:dyDescent="0.25">
      <c r="B3416" s="627"/>
      <c r="C3416" s="1050"/>
      <c r="D3416" s="875"/>
      <c r="E3416" s="877"/>
      <c r="F3416" s="875"/>
      <c r="G3416" s="878"/>
      <c r="H3416" s="902"/>
      <c r="I3416" s="902"/>
      <c r="J3416" s="902"/>
      <c r="K3416" s="902"/>
      <c r="L3416" s="879"/>
      <c r="M3416" s="879"/>
      <c r="N3416" s="879"/>
      <c r="O3416" s="880"/>
    </row>
    <row r="3417" spans="1:16" x14ac:dyDescent="0.25">
      <c r="B3417" s="1127" t="s">
        <v>1397</v>
      </c>
      <c r="C3417" s="1127"/>
      <c r="D3417" s="1127"/>
      <c r="E3417" s="1127"/>
      <c r="F3417" s="1127"/>
      <c r="G3417" s="1127"/>
      <c r="H3417" s="1127"/>
      <c r="I3417" s="1127"/>
      <c r="J3417" s="1127"/>
      <c r="K3417" s="1127"/>
      <c r="L3417" s="1127"/>
      <c r="M3417" s="1127"/>
      <c r="N3417" s="1127"/>
      <c r="O3417" s="1127"/>
    </row>
    <row r="3418" spans="1:16" x14ac:dyDescent="0.25">
      <c r="B3418" s="854" t="s">
        <v>1657</v>
      </c>
      <c r="C3418" s="1041"/>
      <c r="D3418" s="855"/>
      <c r="E3418" s="855"/>
      <c r="F3418" s="855"/>
      <c r="G3418" s="855"/>
      <c r="H3418" s="856"/>
      <c r="I3418" s="856"/>
      <c r="J3418" s="856"/>
      <c r="K3418" s="856"/>
      <c r="L3418" s="856"/>
      <c r="M3418" s="856"/>
      <c r="N3418" s="856"/>
      <c r="O3418" s="857"/>
    </row>
    <row r="3419" spans="1:16" s="800" customFormat="1" ht="45" x14ac:dyDescent="0.25">
      <c r="B3419" s="1122" t="s">
        <v>971</v>
      </c>
      <c r="C3419" s="1085" t="s">
        <v>939</v>
      </c>
      <c r="D3419" s="1085" t="s">
        <v>1025</v>
      </c>
      <c r="E3419" s="1124" t="s">
        <v>1026</v>
      </c>
      <c r="F3419" s="1085" t="s">
        <v>1027</v>
      </c>
      <c r="G3419" s="1120" t="s">
        <v>1028</v>
      </c>
      <c r="H3419" s="801" t="s">
        <v>1868</v>
      </c>
      <c r="I3419" s="802" t="s">
        <v>1839</v>
      </c>
      <c r="J3419" s="801" t="s">
        <v>1868</v>
      </c>
      <c r="K3419" s="1128" t="s">
        <v>1957</v>
      </c>
      <c r="L3419" s="1128" t="s">
        <v>1956</v>
      </c>
      <c r="M3419" s="802" t="s">
        <v>1905</v>
      </c>
      <c r="N3419" s="1128" t="s">
        <v>1825</v>
      </c>
      <c r="O3419" s="835" t="s">
        <v>1856</v>
      </c>
    </row>
    <row r="3420" spans="1:16" s="800" customFormat="1" x14ac:dyDescent="0.25">
      <c r="B3420" s="1123"/>
      <c r="C3420" s="1086"/>
      <c r="D3420" s="1086"/>
      <c r="E3420" s="1125"/>
      <c r="F3420" s="1086"/>
      <c r="G3420" s="1121"/>
      <c r="H3420" s="803"/>
      <c r="I3420" s="803" t="s">
        <v>940</v>
      </c>
      <c r="J3420" s="803"/>
      <c r="K3420" s="1129"/>
      <c r="L3420" s="1129"/>
      <c r="M3420" s="803" t="s">
        <v>940</v>
      </c>
      <c r="N3420" s="1129"/>
      <c r="O3420" s="804"/>
    </row>
    <row r="3421" spans="1:16" s="876" customFormat="1" x14ac:dyDescent="0.25">
      <c r="A3421" s="836" t="s">
        <v>139</v>
      </c>
      <c r="B3421" s="863" t="s">
        <v>253</v>
      </c>
      <c r="C3421" s="967" t="s">
        <v>238</v>
      </c>
      <c r="D3421" s="807" t="s">
        <v>1805</v>
      </c>
      <c r="E3421" s="883">
        <v>0</v>
      </c>
      <c r="F3421" s="809" t="s">
        <v>973</v>
      </c>
      <c r="G3421" s="866" t="s">
        <v>235</v>
      </c>
      <c r="H3421" s="900"/>
      <c r="I3421" s="900">
        <v>28000000</v>
      </c>
      <c r="J3421" s="900"/>
      <c r="K3421" s="980">
        <f t="shared" ref="K3421:K3425" si="241">M3421-L3421</f>
        <v>0</v>
      </c>
      <c r="L3421" s="867"/>
      <c r="M3421" s="867">
        <v>0</v>
      </c>
      <c r="N3421" s="867"/>
      <c r="O3421" s="868"/>
    </row>
    <row r="3422" spans="1:16" s="887" customFormat="1" ht="30" x14ac:dyDescent="0.25">
      <c r="A3422" s="836" t="s">
        <v>139</v>
      </c>
      <c r="B3422" s="865" t="s">
        <v>332</v>
      </c>
      <c r="C3422" s="967" t="s">
        <v>333</v>
      </c>
      <c r="D3422" s="807" t="s">
        <v>1805</v>
      </c>
      <c r="E3422" s="883">
        <v>0</v>
      </c>
      <c r="F3422" s="809" t="s">
        <v>973</v>
      </c>
      <c r="G3422" s="866" t="s">
        <v>235</v>
      </c>
      <c r="H3422" s="900"/>
      <c r="I3422" s="900">
        <v>72000000</v>
      </c>
      <c r="J3422" s="900"/>
      <c r="K3422" s="980">
        <f t="shared" si="241"/>
        <v>2000000</v>
      </c>
      <c r="L3422" s="867">
        <v>20000000</v>
      </c>
      <c r="M3422" s="867">
        <v>22000000</v>
      </c>
      <c r="N3422" s="867">
        <v>20000000</v>
      </c>
      <c r="O3422" s="868" t="s">
        <v>2004</v>
      </c>
      <c r="P3422" s="923"/>
    </row>
    <row r="3423" spans="1:16" s="887" customFormat="1" x14ac:dyDescent="0.25">
      <c r="A3423" s="836" t="s">
        <v>139</v>
      </c>
      <c r="B3423" s="865" t="s">
        <v>211</v>
      </c>
      <c r="C3423" s="967" t="s">
        <v>978</v>
      </c>
      <c r="D3423" s="807" t="s">
        <v>1805</v>
      </c>
      <c r="E3423" s="883">
        <v>0</v>
      </c>
      <c r="F3423" s="809" t="s">
        <v>973</v>
      </c>
      <c r="G3423" s="866" t="s">
        <v>235</v>
      </c>
      <c r="H3423" s="900"/>
      <c r="I3423" s="900">
        <v>3000000</v>
      </c>
      <c r="J3423" s="900"/>
      <c r="K3423" s="980">
        <f t="shared" si="241"/>
        <v>3000000</v>
      </c>
      <c r="L3423" s="867"/>
      <c r="M3423" s="867">
        <v>3000000</v>
      </c>
      <c r="N3423" s="867"/>
      <c r="O3423" s="868"/>
    </row>
    <row r="3424" spans="1:16" s="887" customFormat="1" ht="30" x14ac:dyDescent="0.25">
      <c r="A3424" s="836" t="s">
        <v>139</v>
      </c>
      <c r="B3424" s="865" t="s">
        <v>240</v>
      </c>
      <c r="C3424" s="967" t="s">
        <v>763</v>
      </c>
      <c r="D3424" s="807" t="s">
        <v>1805</v>
      </c>
      <c r="E3424" s="883">
        <v>0</v>
      </c>
      <c r="F3424" s="809" t="s">
        <v>973</v>
      </c>
      <c r="G3424" s="866" t="s">
        <v>235</v>
      </c>
      <c r="H3424" s="900"/>
      <c r="I3424" s="900">
        <v>8000000</v>
      </c>
      <c r="J3424" s="900"/>
      <c r="K3424" s="980">
        <f t="shared" si="241"/>
        <v>0</v>
      </c>
      <c r="L3424" s="867">
        <v>20000000</v>
      </c>
      <c r="M3424" s="867">
        <v>20000000</v>
      </c>
      <c r="N3424" s="867">
        <v>20000000</v>
      </c>
      <c r="O3424" s="1028" t="s">
        <v>2005</v>
      </c>
      <c r="P3424" s="923"/>
    </row>
    <row r="3425" spans="1:15" s="887" customFormat="1" x14ac:dyDescent="0.25">
      <c r="A3425" s="836" t="s">
        <v>139</v>
      </c>
      <c r="B3425" s="865" t="s">
        <v>206</v>
      </c>
      <c r="C3425" s="967" t="s">
        <v>1863</v>
      </c>
      <c r="D3425" s="807" t="s">
        <v>1805</v>
      </c>
      <c r="E3425" s="883">
        <v>0</v>
      </c>
      <c r="F3425" s="809" t="s">
        <v>973</v>
      </c>
      <c r="G3425" s="866" t="s">
        <v>235</v>
      </c>
      <c r="H3425" s="900"/>
      <c r="I3425" s="900">
        <v>6000000</v>
      </c>
      <c r="J3425" s="900"/>
      <c r="K3425" s="980">
        <f t="shared" si="241"/>
        <v>0</v>
      </c>
      <c r="L3425" s="867"/>
      <c r="M3425" s="867">
        <v>0</v>
      </c>
      <c r="N3425" s="867"/>
      <c r="O3425" s="868"/>
    </row>
    <row r="3426" spans="1:15" s="887" customFormat="1" x14ac:dyDescent="0.25">
      <c r="A3426" s="836" t="s">
        <v>139</v>
      </c>
      <c r="B3426" s="869"/>
      <c r="C3426" s="1042" t="s">
        <v>26</v>
      </c>
      <c r="D3426" s="869"/>
      <c r="E3426" s="870"/>
      <c r="F3426" s="869"/>
      <c r="G3426" s="871"/>
      <c r="H3426" s="965">
        <f t="shared" ref="H3426:N3426" si="242">SUM(H3421:H3425)</f>
        <v>0</v>
      </c>
      <c r="I3426" s="965">
        <f t="shared" si="242"/>
        <v>117000000</v>
      </c>
      <c r="J3426" s="965">
        <f t="shared" si="242"/>
        <v>0</v>
      </c>
      <c r="K3426" s="965">
        <f t="shared" si="242"/>
        <v>5000000</v>
      </c>
      <c r="L3426" s="872">
        <f t="shared" si="242"/>
        <v>40000000</v>
      </c>
      <c r="M3426" s="872">
        <f t="shared" si="242"/>
        <v>45000000</v>
      </c>
      <c r="N3426" s="872">
        <f t="shared" si="242"/>
        <v>40000000</v>
      </c>
      <c r="O3426" s="884"/>
    </row>
    <row r="3427" spans="1:15" s="887" customFormat="1" x14ac:dyDescent="0.25">
      <c r="B3427" s="627"/>
      <c r="C3427" s="1050"/>
      <c r="D3427" s="875"/>
      <c r="E3427" s="877"/>
      <c r="F3427" s="875"/>
      <c r="G3427" s="878"/>
      <c r="H3427" s="902"/>
      <c r="I3427" s="902"/>
      <c r="J3427" s="902"/>
      <c r="K3427" s="902"/>
      <c r="L3427" s="879"/>
      <c r="M3427" s="879"/>
      <c r="N3427" s="879"/>
      <c r="O3427" s="880"/>
    </row>
    <row r="3428" spans="1:15" s="887" customFormat="1" x14ac:dyDescent="0.25">
      <c r="B3428" s="627"/>
      <c r="C3428" s="1050"/>
      <c r="D3428" s="875"/>
      <c r="E3428" s="877"/>
      <c r="F3428" s="875"/>
      <c r="G3428" s="878"/>
      <c r="H3428" s="902"/>
      <c r="I3428" s="902"/>
      <c r="J3428" s="902"/>
      <c r="K3428" s="902"/>
      <c r="L3428" s="879"/>
      <c r="M3428" s="879"/>
      <c r="N3428" s="879"/>
      <c r="O3428" s="880"/>
    </row>
    <row r="3429" spans="1:15" x14ac:dyDescent="0.25">
      <c r="B3429" s="1127" t="s">
        <v>1396</v>
      </c>
      <c r="C3429" s="1127"/>
      <c r="D3429" s="1127"/>
      <c r="E3429" s="1127"/>
      <c r="F3429" s="1127"/>
      <c r="G3429" s="1127"/>
      <c r="H3429" s="1127"/>
      <c r="I3429" s="1127"/>
      <c r="J3429" s="1127"/>
      <c r="K3429" s="1127"/>
      <c r="L3429" s="1127"/>
      <c r="M3429" s="1127"/>
      <c r="N3429" s="1127"/>
      <c r="O3429" s="1127"/>
    </row>
    <row r="3430" spans="1:15" x14ac:dyDescent="0.25">
      <c r="B3430" s="854" t="s">
        <v>1658</v>
      </c>
      <c r="C3430" s="1041"/>
      <c r="D3430" s="855"/>
      <c r="E3430" s="855"/>
      <c r="F3430" s="855"/>
      <c r="G3430" s="855"/>
      <c r="H3430" s="856"/>
      <c r="I3430" s="856"/>
      <c r="J3430" s="856"/>
      <c r="K3430" s="856"/>
      <c r="L3430" s="856"/>
      <c r="M3430" s="856"/>
      <c r="N3430" s="856"/>
      <c r="O3430" s="857"/>
    </row>
    <row r="3431" spans="1:15" s="800" customFormat="1" ht="45" x14ac:dyDescent="0.25">
      <c r="B3431" s="1122" t="s">
        <v>971</v>
      </c>
      <c r="C3431" s="1085" t="s">
        <v>939</v>
      </c>
      <c r="D3431" s="1085" t="s">
        <v>1025</v>
      </c>
      <c r="E3431" s="1124" t="s">
        <v>1026</v>
      </c>
      <c r="F3431" s="1085" t="s">
        <v>1027</v>
      </c>
      <c r="G3431" s="1120" t="s">
        <v>1028</v>
      </c>
      <c r="H3431" s="801" t="s">
        <v>1868</v>
      </c>
      <c r="I3431" s="802" t="s">
        <v>1839</v>
      </c>
      <c r="J3431" s="801" t="s">
        <v>1868</v>
      </c>
      <c r="K3431" s="1128" t="s">
        <v>1957</v>
      </c>
      <c r="L3431" s="1128" t="s">
        <v>1956</v>
      </c>
      <c r="M3431" s="802" t="s">
        <v>1905</v>
      </c>
      <c r="N3431" s="1128" t="s">
        <v>1825</v>
      </c>
      <c r="O3431" s="835" t="s">
        <v>1856</v>
      </c>
    </row>
    <row r="3432" spans="1:15" s="800" customFormat="1" x14ac:dyDescent="0.25">
      <c r="B3432" s="1123"/>
      <c r="C3432" s="1086"/>
      <c r="D3432" s="1086"/>
      <c r="E3432" s="1125"/>
      <c r="F3432" s="1086"/>
      <c r="G3432" s="1121"/>
      <c r="H3432" s="803"/>
      <c r="I3432" s="803" t="s">
        <v>940</v>
      </c>
      <c r="J3432" s="803"/>
      <c r="K3432" s="1129"/>
      <c r="L3432" s="1129"/>
      <c r="M3432" s="803" t="s">
        <v>940</v>
      </c>
      <c r="N3432" s="1129"/>
      <c r="O3432" s="804"/>
    </row>
    <row r="3433" spans="1:15" x14ac:dyDescent="0.25">
      <c r="A3433" s="836" t="s">
        <v>1821</v>
      </c>
      <c r="B3433" s="806" t="s">
        <v>2</v>
      </c>
      <c r="C3433" s="1039" t="s">
        <v>60</v>
      </c>
      <c r="D3433" s="814">
        <v>70733</v>
      </c>
      <c r="E3433" s="945">
        <v>0</v>
      </c>
      <c r="F3433" s="806">
        <v>23540000</v>
      </c>
      <c r="G3433" s="845" t="s">
        <v>266</v>
      </c>
      <c r="H3433" s="980"/>
      <c r="I3433" s="980">
        <v>500000</v>
      </c>
      <c r="J3433" s="980"/>
      <c r="K3433" s="980">
        <f t="shared" ref="K3433:K3437" si="243">M3433-L3433</f>
        <v>200000</v>
      </c>
      <c r="L3433" s="815"/>
      <c r="M3433" s="815">
        <v>200000</v>
      </c>
      <c r="N3433" s="815"/>
      <c r="O3433" s="811"/>
    </row>
    <row r="3434" spans="1:15" x14ac:dyDescent="0.25">
      <c r="A3434" s="836" t="s">
        <v>1821</v>
      </c>
      <c r="B3434" s="806" t="s">
        <v>3</v>
      </c>
      <c r="C3434" s="1039" t="s">
        <v>4</v>
      </c>
      <c r="D3434" s="814">
        <v>70733</v>
      </c>
      <c r="E3434" s="945">
        <v>0</v>
      </c>
      <c r="F3434" s="806">
        <v>23540000</v>
      </c>
      <c r="G3434" s="845" t="s">
        <v>266</v>
      </c>
      <c r="H3434" s="980"/>
      <c r="I3434" s="980">
        <v>350000</v>
      </c>
      <c r="J3434" s="980"/>
      <c r="K3434" s="980">
        <f t="shared" si="243"/>
        <v>150000</v>
      </c>
      <c r="L3434" s="815"/>
      <c r="M3434" s="815">
        <v>150000</v>
      </c>
      <c r="N3434" s="815"/>
      <c r="O3434" s="811"/>
    </row>
    <row r="3435" spans="1:15" x14ac:dyDescent="0.25">
      <c r="A3435" s="836" t="s">
        <v>1821</v>
      </c>
      <c r="B3435" s="806" t="s">
        <v>32</v>
      </c>
      <c r="C3435" s="1039" t="s">
        <v>440</v>
      </c>
      <c r="D3435" s="814">
        <v>70733</v>
      </c>
      <c r="E3435" s="945">
        <v>0</v>
      </c>
      <c r="F3435" s="806">
        <v>23540000</v>
      </c>
      <c r="G3435" s="845" t="s">
        <v>266</v>
      </c>
      <c r="H3435" s="980"/>
      <c r="I3435" s="980">
        <v>300000</v>
      </c>
      <c r="J3435" s="980"/>
      <c r="K3435" s="980">
        <f t="shared" si="243"/>
        <v>200000</v>
      </c>
      <c r="L3435" s="815"/>
      <c r="M3435" s="815">
        <v>200000</v>
      </c>
      <c r="N3435" s="815"/>
      <c r="O3435" s="811"/>
    </row>
    <row r="3436" spans="1:15" x14ac:dyDescent="0.25">
      <c r="A3436" s="836" t="s">
        <v>1821</v>
      </c>
      <c r="B3436" s="806" t="s">
        <v>7</v>
      </c>
      <c r="C3436" s="1039" t="s">
        <v>8</v>
      </c>
      <c r="D3436" s="814">
        <v>70733</v>
      </c>
      <c r="E3436" s="945">
        <v>0</v>
      </c>
      <c r="F3436" s="806">
        <v>23540000</v>
      </c>
      <c r="G3436" s="845" t="s">
        <v>266</v>
      </c>
      <c r="H3436" s="980"/>
      <c r="I3436" s="980">
        <v>150000</v>
      </c>
      <c r="J3436" s="980"/>
      <c r="K3436" s="980">
        <f t="shared" si="243"/>
        <v>150000</v>
      </c>
      <c r="L3436" s="815"/>
      <c r="M3436" s="815">
        <v>150000</v>
      </c>
      <c r="N3436" s="815"/>
      <c r="O3436" s="811"/>
    </row>
    <row r="3437" spans="1:15" x14ac:dyDescent="0.25">
      <c r="A3437" s="836" t="s">
        <v>1821</v>
      </c>
      <c r="B3437" s="806" t="s">
        <v>9</v>
      </c>
      <c r="C3437" s="1039" t="s">
        <v>446</v>
      </c>
      <c r="D3437" s="814">
        <v>70733</v>
      </c>
      <c r="E3437" s="945">
        <v>0</v>
      </c>
      <c r="F3437" s="806">
        <v>23540000</v>
      </c>
      <c r="G3437" s="845" t="s">
        <v>266</v>
      </c>
      <c r="H3437" s="980"/>
      <c r="I3437" s="980">
        <v>200000</v>
      </c>
      <c r="J3437" s="980"/>
      <c r="K3437" s="980">
        <f t="shared" si="243"/>
        <v>175000</v>
      </c>
      <c r="L3437" s="815"/>
      <c r="M3437" s="815">
        <v>175000</v>
      </c>
      <c r="N3437" s="815"/>
      <c r="O3437" s="811"/>
    </row>
    <row r="3438" spans="1:15" x14ac:dyDescent="0.25">
      <c r="A3438" s="836" t="s">
        <v>1821</v>
      </c>
      <c r="B3438" s="838"/>
      <c r="C3438" s="968" t="s">
        <v>312</v>
      </c>
      <c r="D3438" s="839"/>
      <c r="E3438" s="840"/>
      <c r="F3438" s="838"/>
      <c r="G3438" s="838"/>
      <c r="H3438" s="978">
        <v>437500</v>
      </c>
      <c r="I3438" s="978">
        <f>SUM(I3433:I3437)</f>
        <v>1500000</v>
      </c>
      <c r="J3438" s="978">
        <v>437500</v>
      </c>
      <c r="K3438" s="978">
        <f>SUM(K3433:K3437)</f>
        <v>875000</v>
      </c>
      <c r="L3438" s="821"/>
      <c r="M3438" s="821">
        <f>SUM(M3433:M3437)</f>
        <v>875000</v>
      </c>
      <c r="N3438" s="821"/>
      <c r="O3438" s="822"/>
    </row>
    <row r="3439" spans="1:15" s="887" customFormat="1" x14ac:dyDescent="0.25">
      <c r="B3439" s="627"/>
      <c r="C3439" s="1050"/>
      <c r="D3439" s="875"/>
      <c r="E3439" s="877"/>
      <c r="F3439" s="875"/>
      <c r="G3439" s="878"/>
      <c r="H3439" s="902"/>
      <c r="I3439" s="902"/>
      <c r="J3439" s="902"/>
      <c r="K3439" s="902"/>
      <c r="L3439" s="879"/>
      <c r="M3439" s="879"/>
      <c r="N3439" s="879"/>
      <c r="O3439" s="880"/>
    </row>
    <row r="3440" spans="1:15" s="887" customFormat="1" x14ac:dyDescent="0.25">
      <c r="B3440" s="627"/>
      <c r="C3440" s="1050"/>
      <c r="D3440" s="875"/>
      <c r="E3440" s="877"/>
      <c r="F3440" s="875"/>
      <c r="G3440" s="878"/>
      <c r="H3440" s="902"/>
      <c r="I3440" s="902"/>
      <c r="J3440" s="902"/>
      <c r="K3440" s="902"/>
      <c r="L3440" s="879"/>
      <c r="M3440" s="879"/>
      <c r="N3440" s="879"/>
      <c r="O3440" s="880"/>
    </row>
    <row r="3441" spans="1:16" x14ac:dyDescent="0.25">
      <c r="B3441" s="1127" t="s">
        <v>1396</v>
      </c>
      <c r="C3441" s="1127"/>
      <c r="D3441" s="1127"/>
      <c r="E3441" s="1127"/>
      <c r="F3441" s="1127"/>
      <c r="G3441" s="1127"/>
      <c r="H3441" s="1127"/>
      <c r="I3441" s="1127"/>
      <c r="J3441" s="1127"/>
      <c r="K3441" s="1127"/>
      <c r="L3441" s="1127"/>
      <c r="M3441" s="1127"/>
      <c r="N3441" s="1127"/>
      <c r="O3441" s="1127"/>
    </row>
    <row r="3442" spans="1:16" x14ac:dyDescent="0.25">
      <c r="B3442" s="854" t="s">
        <v>1855</v>
      </c>
      <c r="C3442" s="1041"/>
      <c r="D3442" s="855"/>
      <c r="E3442" s="855"/>
      <c r="F3442" s="855"/>
      <c r="G3442" s="855"/>
      <c r="H3442" s="856"/>
      <c r="I3442" s="856"/>
      <c r="J3442" s="856"/>
      <c r="K3442" s="856"/>
      <c r="L3442" s="856"/>
      <c r="M3442" s="856"/>
      <c r="N3442" s="856"/>
      <c r="O3442" s="857"/>
    </row>
    <row r="3443" spans="1:16" s="800" customFormat="1" ht="45" x14ac:dyDescent="0.25">
      <c r="B3443" s="1122" t="s">
        <v>971</v>
      </c>
      <c r="C3443" s="1085" t="s">
        <v>939</v>
      </c>
      <c r="D3443" s="1085" t="s">
        <v>1025</v>
      </c>
      <c r="E3443" s="1124" t="s">
        <v>1026</v>
      </c>
      <c r="F3443" s="1085" t="s">
        <v>1027</v>
      </c>
      <c r="G3443" s="1120" t="s">
        <v>1028</v>
      </c>
      <c r="H3443" s="801" t="s">
        <v>1868</v>
      </c>
      <c r="I3443" s="802" t="s">
        <v>1839</v>
      </c>
      <c r="J3443" s="801" t="s">
        <v>1868</v>
      </c>
      <c r="K3443" s="1128" t="s">
        <v>1957</v>
      </c>
      <c r="L3443" s="1128" t="s">
        <v>1956</v>
      </c>
      <c r="M3443" s="802" t="s">
        <v>1905</v>
      </c>
      <c r="N3443" s="1128" t="s">
        <v>1825</v>
      </c>
      <c r="O3443" s="835" t="s">
        <v>1856</v>
      </c>
    </row>
    <row r="3444" spans="1:16" s="800" customFormat="1" x14ac:dyDescent="0.25">
      <c r="B3444" s="1123"/>
      <c r="C3444" s="1086"/>
      <c r="D3444" s="1086"/>
      <c r="E3444" s="1125"/>
      <c r="F3444" s="1086"/>
      <c r="G3444" s="1121"/>
      <c r="H3444" s="803"/>
      <c r="I3444" s="803" t="s">
        <v>940</v>
      </c>
      <c r="J3444" s="803"/>
      <c r="K3444" s="1129"/>
      <c r="L3444" s="1129"/>
      <c r="M3444" s="803" t="s">
        <v>940</v>
      </c>
      <c r="N3444" s="1129"/>
      <c r="O3444" s="804"/>
    </row>
    <row r="3445" spans="1:16" x14ac:dyDescent="0.25">
      <c r="A3445" s="836" t="s">
        <v>1854</v>
      </c>
      <c r="B3445" s="806" t="s">
        <v>2</v>
      </c>
      <c r="C3445" s="1039" t="s">
        <v>60</v>
      </c>
      <c r="D3445" s="814" t="s">
        <v>115</v>
      </c>
      <c r="E3445" s="1025">
        <v>0</v>
      </c>
      <c r="F3445" s="806">
        <v>23540000</v>
      </c>
      <c r="G3445" s="809" t="s">
        <v>266</v>
      </c>
      <c r="H3445" s="980"/>
      <c r="I3445" s="980"/>
      <c r="J3445" s="980"/>
      <c r="K3445" s="980">
        <f t="shared" ref="K3445:K3456" si="244">M3445-L3445</f>
        <v>2100000</v>
      </c>
      <c r="L3445" s="815"/>
      <c r="M3445" s="815">
        <v>2100000</v>
      </c>
      <c r="N3445" s="815"/>
      <c r="O3445" s="811"/>
    </row>
    <row r="3446" spans="1:16" x14ac:dyDescent="0.25">
      <c r="A3446" s="836" t="s">
        <v>1854</v>
      </c>
      <c r="B3446" s="806" t="s">
        <v>3</v>
      </c>
      <c r="C3446" s="1039" t="s">
        <v>4</v>
      </c>
      <c r="D3446" s="814" t="s">
        <v>115</v>
      </c>
      <c r="E3446" s="883">
        <v>0</v>
      </c>
      <c r="F3446" s="806">
        <v>23540000</v>
      </c>
      <c r="G3446" s="809" t="s">
        <v>266</v>
      </c>
      <c r="H3446" s="980"/>
      <c r="I3446" s="980"/>
      <c r="J3446" s="980"/>
      <c r="K3446" s="980">
        <f t="shared" si="244"/>
        <v>1800000</v>
      </c>
      <c r="L3446" s="815"/>
      <c r="M3446" s="815">
        <v>1800000</v>
      </c>
      <c r="N3446" s="815"/>
      <c r="O3446" s="811"/>
    </row>
    <row r="3447" spans="1:16" s="887" customFormat="1" ht="45" x14ac:dyDescent="0.25">
      <c r="A3447" s="917" t="s">
        <v>1854</v>
      </c>
      <c r="B3447" s="934" t="s">
        <v>106</v>
      </c>
      <c r="C3447" s="967" t="s">
        <v>107</v>
      </c>
      <c r="D3447" s="863" t="s">
        <v>115</v>
      </c>
      <c r="E3447" s="883">
        <v>0</v>
      </c>
      <c r="F3447" s="934">
        <v>23540000</v>
      </c>
      <c r="G3447" s="935" t="s">
        <v>266</v>
      </c>
      <c r="H3447" s="900"/>
      <c r="I3447" s="900"/>
      <c r="J3447" s="900"/>
      <c r="K3447" s="900">
        <f t="shared" si="244"/>
        <v>0</v>
      </c>
      <c r="L3447" s="922">
        <v>140000000</v>
      </c>
      <c r="M3447" s="922">
        <v>140000000</v>
      </c>
      <c r="N3447" s="922">
        <v>140000000</v>
      </c>
      <c r="O3447" s="1028" t="s">
        <v>2006</v>
      </c>
      <c r="P3447" s="923"/>
    </row>
    <row r="3448" spans="1:16" s="816" customFormat="1" x14ac:dyDescent="0.25">
      <c r="A3448" s="836" t="s">
        <v>1854</v>
      </c>
      <c r="B3448" s="806" t="s">
        <v>5</v>
      </c>
      <c r="C3448" s="1039" t="s">
        <v>6</v>
      </c>
      <c r="D3448" s="814" t="s">
        <v>115</v>
      </c>
      <c r="E3448" s="883">
        <v>0</v>
      </c>
      <c r="F3448" s="806">
        <v>23540000</v>
      </c>
      <c r="G3448" s="809" t="s">
        <v>266</v>
      </c>
      <c r="H3448" s="980"/>
      <c r="I3448" s="980"/>
      <c r="J3448" s="980"/>
      <c r="K3448" s="980">
        <f t="shared" si="244"/>
        <v>240000</v>
      </c>
      <c r="L3448" s="815"/>
      <c r="M3448" s="815">
        <v>240000</v>
      </c>
      <c r="N3448" s="815"/>
      <c r="O3448" s="811"/>
    </row>
    <row r="3449" spans="1:16" x14ac:dyDescent="0.25">
      <c r="A3449" s="836" t="s">
        <v>1854</v>
      </c>
      <c r="B3449" s="806" t="s">
        <v>32</v>
      </c>
      <c r="C3449" s="1039" t="s">
        <v>33</v>
      </c>
      <c r="D3449" s="814" t="s">
        <v>115</v>
      </c>
      <c r="E3449" s="883">
        <v>0</v>
      </c>
      <c r="F3449" s="806">
        <v>23540000</v>
      </c>
      <c r="G3449" s="809" t="s">
        <v>266</v>
      </c>
      <c r="H3449" s="980"/>
      <c r="I3449" s="980"/>
      <c r="J3449" s="980"/>
      <c r="K3449" s="980">
        <f t="shared" si="244"/>
        <v>1800000</v>
      </c>
      <c r="L3449" s="815"/>
      <c r="M3449" s="815">
        <v>1800000</v>
      </c>
      <c r="N3449" s="815"/>
      <c r="O3449" s="811"/>
    </row>
    <row r="3450" spans="1:16" x14ac:dyDescent="0.25">
      <c r="A3450" s="836" t="s">
        <v>1854</v>
      </c>
      <c r="B3450" s="806" t="s">
        <v>7</v>
      </c>
      <c r="C3450" s="1039" t="s">
        <v>8</v>
      </c>
      <c r="D3450" s="814" t="s">
        <v>115</v>
      </c>
      <c r="E3450" s="883">
        <v>0</v>
      </c>
      <c r="F3450" s="806">
        <v>23540000</v>
      </c>
      <c r="G3450" s="809" t="s">
        <v>266</v>
      </c>
      <c r="H3450" s="980"/>
      <c r="I3450" s="980"/>
      <c r="J3450" s="980"/>
      <c r="K3450" s="980">
        <f t="shared" si="244"/>
        <v>3600000</v>
      </c>
      <c r="L3450" s="815"/>
      <c r="M3450" s="815">
        <v>3600000</v>
      </c>
      <c r="N3450" s="815"/>
      <c r="O3450" s="811"/>
    </row>
    <row r="3451" spans="1:16" x14ac:dyDescent="0.25">
      <c r="A3451" s="836" t="s">
        <v>1854</v>
      </c>
      <c r="B3451" s="806" t="s">
        <v>34</v>
      </c>
      <c r="C3451" s="1039" t="s">
        <v>761</v>
      </c>
      <c r="D3451" s="814" t="s">
        <v>115</v>
      </c>
      <c r="E3451" s="883">
        <v>0</v>
      </c>
      <c r="F3451" s="806">
        <v>23540000</v>
      </c>
      <c r="G3451" s="809" t="s">
        <v>266</v>
      </c>
      <c r="H3451" s="980"/>
      <c r="I3451" s="980"/>
      <c r="J3451" s="980"/>
      <c r="K3451" s="980">
        <f t="shared" si="244"/>
        <v>300000</v>
      </c>
      <c r="L3451" s="815"/>
      <c r="M3451" s="815">
        <v>300000</v>
      </c>
      <c r="N3451" s="815"/>
      <c r="O3451" s="811"/>
    </row>
    <row r="3452" spans="1:16" x14ac:dyDescent="0.25">
      <c r="A3452" s="836" t="s">
        <v>1854</v>
      </c>
      <c r="B3452" s="806" t="s">
        <v>9</v>
      </c>
      <c r="C3452" s="1039" t="s">
        <v>10</v>
      </c>
      <c r="D3452" s="814" t="s">
        <v>115</v>
      </c>
      <c r="E3452" s="883">
        <v>0</v>
      </c>
      <c r="F3452" s="806">
        <v>23540000</v>
      </c>
      <c r="G3452" s="809" t="s">
        <v>266</v>
      </c>
      <c r="H3452" s="980"/>
      <c r="I3452" s="980"/>
      <c r="J3452" s="980"/>
      <c r="K3452" s="980">
        <f t="shared" si="244"/>
        <v>900000</v>
      </c>
      <c r="L3452" s="815"/>
      <c r="M3452" s="815">
        <v>900000</v>
      </c>
      <c r="N3452" s="815"/>
      <c r="O3452" s="811"/>
    </row>
    <row r="3453" spans="1:16" x14ac:dyDescent="0.25">
      <c r="A3453" s="836" t="s">
        <v>1854</v>
      </c>
      <c r="B3453" s="806" t="s">
        <v>11</v>
      </c>
      <c r="C3453" s="1039" t="s">
        <v>12</v>
      </c>
      <c r="D3453" s="814" t="s">
        <v>115</v>
      </c>
      <c r="E3453" s="883">
        <v>0</v>
      </c>
      <c r="F3453" s="806">
        <v>23540000</v>
      </c>
      <c r="G3453" s="809" t="s">
        <v>266</v>
      </c>
      <c r="H3453" s="980"/>
      <c r="I3453" s="980"/>
      <c r="J3453" s="980"/>
      <c r="K3453" s="980">
        <f t="shared" si="244"/>
        <v>8000000</v>
      </c>
      <c r="L3453" s="815"/>
      <c r="M3453" s="815">
        <v>8000000</v>
      </c>
      <c r="N3453" s="815"/>
      <c r="O3453" s="811"/>
    </row>
    <row r="3454" spans="1:16" x14ac:dyDescent="0.25">
      <c r="A3454" s="836" t="s">
        <v>1854</v>
      </c>
      <c r="B3454" s="806" t="s">
        <v>13</v>
      </c>
      <c r="C3454" s="1039" t="s">
        <v>14</v>
      </c>
      <c r="D3454" s="814" t="s">
        <v>115</v>
      </c>
      <c r="E3454" s="883">
        <v>0</v>
      </c>
      <c r="F3454" s="806">
        <v>23540000</v>
      </c>
      <c r="G3454" s="809" t="s">
        <v>266</v>
      </c>
      <c r="H3454" s="980"/>
      <c r="I3454" s="980"/>
      <c r="J3454" s="980"/>
      <c r="K3454" s="980">
        <f t="shared" si="244"/>
        <v>300000</v>
      </c>
      <c r="L3454" s="815"/>
      <c r="M3454" s="815">
        <v>300000</v>
      </c>
      <c r="N3454" s="815"/>
      <c r="O3454" s="811"/>
    </row>
    <row r="3455" spans="1:16" x14ac:dyDescent="0.25">
      <c r="A3455" s="836" t="s">
        <v>1854</v>
      </c>
      <c r="B3455" s="806" t="s">
        <v>19</v>
      </c>
      <c r="C3455" s="1039" t="s">
        <v>20</v>
      </c>
      <c r="D3455" s="814" t="s">
        <v>115</v>
      </c>
      <c r="E3455" s="883">
        <v>0</v>
      </c>
      <c r="F3455" s="806">
        <v>23540000</v>
      </c>
      <c r="G3455" s="809" t="s">
        <v>266</v>
      </c>
      <c r="H3455" s="980"/>
      <c r="I3455" s="980"/>
      <c r="J3455" s="980"/>
      <c r="K3455" s="980">
        <f t="shared" si="244"/>
        <v>60000</v>
      </c>
      <c r="L3455" s="815"/>
      <c r="M3455" s="815">
        <v>60000</v>
      </c>
      <c r="N3455" s="815"/>
      <c r="O3455" s="811"/>
    </row>
    <row r="3456" spans="1:16" x14ac:dyDescent="0.25">
      <c r="A3456" s="836" t="s">
        <v>1854</v>
      </c>
      <c r="B3456" s="806" t="s">
        <v>37</v>
      </c>
      <c r="C3456" s="1039" t="s">
        <v>38</v>
      </c>
      <c r="D3456" s="814" t="s">
        <v>115</v>
      </c>
      <c r="E3456" s="883">
        <v>0</v>
      </c>
      <c r="F3456" s="806">
        <v>23540000</v>
      </c>
      <c r="G3456" s="809" t="s">
        <v>266</v>
      </c>
      <c r="H3456" s="980"/>
      <c r="I3456" s="980"/>
      <c r="J3456" s="980"/>
      <c r="K3456" s="980">
        <f t="shared" si="244"/>
        <v>900000</v>
      </c>
      <c r="L3456" s="815"/>
      <c r="M3456" s="815">
        <v>900000</v>
      </c>
      <c r="N3456" s="815"/>
      <c r="O3456" s="811"/>
    </row>
    <row r="3457" spans="1:16" x14ac:dyDescent="0.25">
      <c r="A3457" s="836" t="s">
        <v>1854</v>
      </c>
      <c r="B3457" s="838"/>
      <c r="C3457" s="968" t="s">
        <v>312</v>
      </c>
      <c r="D3457" s="839"/>
      <c r="E3457" s="840"/>
      <c r="F3457" s="838"/>
      <c r="G3457" s="895"/>
      <c r="H3457" s="969"/>
      <c r="I3457" s="969">
        <f>SUM(I3445:I3456)</f>
        <v>0</v>
      </c>
      <c r="J3457" s="969"/>
      <c r="K3457" s="969">
        <f>SUM(K3445:K3456)</f>
        <v>20000000</v>
      </c>
      <c r="L3457" s="821">
        <f>SUM(L3445:L3456)</f>
        <v>140000000</v>
      </c>
      <c r="M3457" s="821">
        <f>SUM(M3445:M3456)</f>
        <v>160000000</v>
      </c>
      <c r="N3457" s="821">
        <f>SUM(N3445:N3456)</f>
        <v>140000000</v>
      </c>
      <c r="O3457" s="822"/>
    </row>
    <row r="3458" spans="1:16" s="887" customFormat="1" x14ac:dyDescent="0.25">
      <c r="B3458" s="627"/>
      <c r="C3458" s="1050"/>
      <c r="D3458" s="875"/>
      <c r="E3458" s="877"/>
      <c r="F3458" s="875"/>
      <c r="G3458" s="878"/>
      <c r="H3458" s="902"/>
      <c r="I3458" s="902"/>
      <c r="J3458" s="902"/>
      <c r="K3458" s="902"/>
      <c r="L3458" s="879"/>
      <c r="M3458" s="879"/>
      <c r="N3458" s="879"/>
      <c r="O3458" s="880"/>
    </row>
    <row r="3459" spans="1:16" s="887" customFormat="1" x14ac:dyDescent="0.25">
      <c r="B3459" s="627"/>
      <c r="C3459" s="1050"/>
      <c r="D3459" s="875"/>
      <c r="E3459" s="877"/>
      <c r="F3459" s="875"/>
      <c r="G3459" s="878"/>
      <c r="H3459" s="902"/>
      <c r="I3459" s="902"/>
      <c r="J3459" s="902"/>
      <c r="K3459" s="902"/>
      <c r="L3459" s="879"/>
      <c r="M3459" s="879"/>
      <c r="N3459" s="879"/>
      <c r="O3459" s="880"/>
    </row>
    <row r="3460" spans="1:16" x14ac:dyDescent="0.25">
      <c r="B3460" s="1127" t="s">
        <v>1396</v>
      </c>
      <c r="C3460" s="1127"/>
      <c r="D3460" s="1127"/>
      <c r="E3460" s="1127"/>
      <c r="F3460" s="1127"/>
      <c r="G3460" s="1127"/>
      <c r="H3460" s="1127"/>
      <c r="I3460" s="1127"/>
      <c r="J3460" s="1127"/>
      <c r="K3460" s="1127"/>
      <c r="L3460" s="1127"/>
      <c r="M3460" s="1127"/>
      <c r="N3460" s="1127"/>
      <c r="O3460" s="1127"/>
    </row>
    <row r="3461" spans="1:16" x14ac:dyDescent="0.25">
      <c r="B3461" s="854" t="s">
        <v>1659</v>
      </c>
      <c r="C3461" s="1041"/>
      <c r="D3461" s="855"/>
      <c r="E3461" s="855"/>
      <c r="F3461" s="855"/>
      <c r="G3461" s="855"/>
      <c r="H3461" s="856"/>
      <c r="I3461" s="856"/>
      <c r="J3461" s="856"/>
      <c r="K3461" s="856"/>
      <c r="L3461" s="856"/>
      <c r="M3461" s="856"/>
      <c r="N3461" s="856"/>
      <c r="O3461" s="857"/>
    </row>
    <row r="3462" spans="1:16" s="800" customFormat="1" ht="45" x14ac:dyDescent="0.25">
      <c r="B3462" s="1122" t="s">
        <v>971</v>
      </c>
      <c r="C3462" s="1085" t="s">
        <v>939</v>
      </c>
      <c r="D3462" s="1085" t="s">
        <v>1025</v>
      </c>
      <c r="E3462" s="1124" t="s">
        <v>1026</v>
      </c>
      <c r="F3462" s="1085" t="s">
        <v>1027</v>
      </c>
      <c r="G3462" s="1120" t="s">
        <v>1028</v>
      </c>
      <c r="H3462" s="801" t="s">
        <v>1868</v>
      </c>
      <c r="I3462" s="802" t="s">
        <v>1839</v>
      </c>
      <c r="J3462" s="801" t="s">
        <v>1868</v>
      </c>
      <c r="K3462" s="1128" t="s">
        <v>1957</v>
      </c>
      <c r="L3462" s="1128" t="s">
        <v>1956</v>
      </c>
      <c r="M3462" s="802" t="s">
        <v>1905</v>
      </c>
      <c r="N3462" s="1128" t="s">
        <v>1825</v>
      </c>
      <c r="O3462" s="835" t="s">
        <v>1856</v>
      </c>
    </row>
    <row r="3463" spans="1:16" s="800" customFormat="1" x14ac:dyDescent="0.25">
      <c r="B3463" s="1123"/>
      <c r="C3463" s="1086"/>
      <c r="D3463" s="1086"/>
      <c r="E3463" s="1125"/>
      <c r="F3463" s="1086"/>
      <c r="G3463" s="1121"/>
      <c r="H3463" s="803"/>
      <c r="I3463" s="803" t="s">
        <v>940</v>
      </c>
      <c r="J3463" s="803"/>
      <c r="K3463" s="1129"/>
      <c r="L3463" s="1129"/>
      <c r="M3463" s="803" t="s">
        <v>940</v>
      </c>
      <c r="N3463" s="1129"/>
      <c r="O3463" s="804"/>
    </row>
    <row r="3464" spans="1:16" s="887" customFormat="1" ht="30" x14ac:dyDescent="0.25">
      <c r="A3464" s="917" t="s">
        <v>199</v>
      </c>
      <c r="B3464" s="934" t="s">
        <v>24</v>
      </c>
      <c r="C3464" s="1049" t="s">
        <v>290</v>
      </c>
      <c r="D3464" s="865" t="s">
        <v>1</v>
      </c>
      <c r="E3464" s="883">
        <v>0</v>
      </c>
      <c r="F3464" s="934" t="s">
        <v>27</v>
      </c>
      <c r="G3464" s="935" t="s">
        <v>266</v>
      </c>
      <c r="H3464" s="1015">
        <v>209746298</v>
      </c>
      <c r="I3464" s="1015">
        <v>623595000</v>
      </c>
      <c r="J3464" s="1015">
        <v>209746298</v>
      </c>
      <c r="K3464" s="1015">
        <f t="shared" ref="K3464:K3478" si="245">M3464-L3464</f>
        <v>373595000</v>
      </c>
      <c r="L3464" s="1004">
        <v>200000000</v>
      </c>
      <c r="M3464" s="1004">
        <f>623595000-50000000</f>
        <v>573595000</v>
      </c>
      <c r="N3464" s="1004">
        <v>200000000</v>
      </c>
      <c r="O3464" s="1027" t="s">
        <v>2007</v>
      </c>
      <c r="P3464" s="923"/>
    </row>
    <row r="3465" spans="1:16" x14ac:dyDescent="0.25">
      <c r="A3465" s="836" t="s">
        <v>199</v>
      </c>
      <c r="B3465" s="809" t="s">
        <v>25</v>
      </c>
      <c r="C3465" s="1039" t="s">
        <v>59</v>
      </c>
      <c r="D3465" s="814">
        <v>70541</v>
      </c>
      <c r="E3465" s="945">
        <v>0</v>
      </c>
      <c r="F3465" s="806" t="s">
        <v>27</v>
      </c>
      <c r="G3465" s="809" t="s">
        <v>266</v>
      </c>
      <c r="H3465" s="980">
        <v>1000000</v>
      </c>
      <c r="I3465" s="980">
        <v>2300000</v>
      </c>
      <c r="J3465" s="980">
        <v>1000000</v>
      </c>
      <c r="K3465" s="980">
        <f t="shared" si="245"/>
        <v>2300000</v>
      </c>
      <c r="L3465" s="815"/>
      <c r="M3465" s="815">
        <v>2300000</v>
      </c>
      <c r="N3465" s="815"/>
      <c r="O3465" s="811"/>
    </row>
    <row r="3466" spans="1:16" x14ac:dyDescent="0.25">
      <c r="A3466" s="836" t="s">
        <v>199</v>
      </c>
      <c r="B3466" s="806" t="s">
        <v>2</v>
      </c>
      <c r="C3466" s="1039" t="s">
        <v>60</v>
      </c>
      <c r="D3466" s="814">
        <v>70541</v>
      </c>
      <c r="E3466" s="945">
        <v>0</v>
      </c>
      <c r="F3466" s="806" t="s">
        <v>27</v>
      </c>
      <c r="G3466" s="809" t="s">
        <v>266</v>
      </c>
      <c r="H3466" s="980"/>
      <c r="I3466" s="980">
        <v>1600000</v>
      </c>
      <c r="J3466" s="980"/>
      <c r="K3466" s="980">
        <f t="shared" si="245"/>
        <v>1600000</v>
      </c>
      <c r="L3466" s="815"/>
      <c r="M3466" s="815">
        <v>1600000</v>
      </c>
      <c r="N3466" s="815"/>
      <c r="O3466" s="811"/>
    </row>
    <row r="3467" spans="1:16" x14ac:dyDescent="0.25">
      <c r="A3467" s="836" t="s">
        <v>199</v>
      </c>
      <c r="B3467" s="806" t="s">
        <v>3</v>
      </c>
      <c r="C3467" s="1039" t="s">
        <v>4</v>
      </c>
      <c r="D3467" s="814">
        <v>70541</v>
      </c>
      <c r="E3467" s="945">
        <v>0</v>
      </c>
      <c r="F3467" s="806" t="s">
        <v>27</v>
      </c>
      <c r="G3467" s="809" t="s">
        <v>266</v>
      </c>
      <c r="H3467" s="980">
        <v>1500000</v>
      </c>
      <c r="I3467" s="980">
        <v>4800000</v>
      </c>
      <c r="J3467" s="980">
        <v>1500000</v>
      </c>
      <c r="K3467" s="980">
        <f t="shared" si="245"/>
        <v>4800000</v>
      </c>
      <c r="L3467" s="815"/>
      <c r="M3467" s="815">
        <v>4800000</v>
      </c>
      <c r="N3467" s="815"/>
      <c r="O3467" s="811"/>
    </row>
    <row r="3468" spans="1:16" x14ac:dyDescent="0.25">
      <c r="A3468" s="836" t="s">
        <v>199</v>
      </c>
      <c r="B3468" s="806" t="s">
        <v>71</v>
      </c>
      <c r="C3468" s="1039" t="s">
        <v>72</v>
      </c>
      <c r="D3468" s="814">
        <v>70541</v>
      </c>
      <c r="E3468" s="945">
        <v>0</v>
      </c>
      <c r="F3468" s="806" t="s">
        <v>27</v>
      </c>
      <c r="G3468" s="809" t="s">
        <v>266</v>
      </c>
      <c r="H3468" s="980"/>
      <c r="I3468" s="980">
        <v>1575000</v>
      </c>
      <c r="J3468" s="980"/>
      <c r="K3468" s="980">
        <f t="shared" si="245"/>
        <v>1575000</v>
      </c>
      <c r="L3468" s="815"/>
      <c r="M3468" s="815">
        <v>1575000</v>
      </c>
      <c r="N3468" s="815"/>
      <c r="O3468" s="811"/>
    </row>
    <row r="3469" spans="1:16" x14ac:dyDescent="0.25">
      <c r="A3469" s="836" t="s">
        <v>199</v>
      </c>
      <c r="B3469" s="806" t="s">
        <v>171</v>
      </c>
      <c r="C3469" s="1039" t="s">
        <v>172</v>
      </c>
      <c r="D3469" s="814">
        <v>70541</v>
      </c>
      <c r="E3469" s="945">
        <v>0</v>
      </c>
      <c r="F3469" s="806" t="s">
        <v>27</v>
      </c>
      <c r="G3469" s="809" t="s">
        <v>266</v>
      </c>
      <c r="H3469" s="980">
        <v>1000000</v>
      </c>
      <c r="I3469" s="980">
        <v>10000000</v>
      </c>
      <c r="J3469" s="980">
        <v>1000000</v>
      </c>
      <c r="K3469" s="980">
        <f t="shared" si="245"/>
        <v>5000000</v>
      </c>
      <c r="L3469" s="815"/>
      <c r="M3469" s="815">
        <v>5000000</v>
      </c>
      <c r="N3469" s="815"/>
      <c r="O3469" s="811"/>
    </row>
    <row r="3470" spans="1:16" x14ac:dyDescent="0.25">
      <c r="A3470" s="836" t="s">
        <v>199</v>
      </c>
      <c r="B3470" s="806" t="s">
        <v>201</v>
      </c>
      <c r="C3470" s="1039" t="s">
        <v>202</v>
      </c>
      <c r="D3470" s="814">
        <v>70541</v>
      </c>
      <c r="E3470" s="945">
        <v>0</v>
      </c>
      <c r="F3470" s="806" t="s">
        <v>27</v>
      </c>
      <c r="G3470" s="809" t="s">
        <v>266</v>
      </c>
      <c r="H3470" s="980"/>
      <c r="I3470" s="980">
        <v>13000000</v>
      </c>
      <c r="J3470" s="980"/>
      <c r="K3470" s="980">
        <f t="shared" si="245"/>
        <v>5000000</v>
      </c>
      <c r="L3470" s="815"/>
      <c r="M3470" s="815">
        <v>5000000</v>
      </c>
      <c r="N3470" s="815"/>
      <c r="O3470" s="811"/>
    </row>
    <row r="3471" spans="1:16" x14ac:dyDescent="0.25">
      <c r="A3471" s="836" t="s">
        <v>199</v>
      </c>
      <c r="B3471" s="806" t="s">
        <v>32</v>
      </c>
      <c r="C3471" s="1039" t="s">
        <v>33</v>
      </c>
      <c r="D3471" s="814">
        <v>70541</v>
      </c>
      <c r="E3471" s="945">
        <v>0</v>
      </c>
      <c r="F3471" s="806" t="s">
        <v>27</v>
      </c>
      <c r="G3471" s="809" t="s">
        <v>266</v>
      </c>
      <c r="H3471" s="980">
        <v>7597625</v>
      </c>
      <c r="I3471" s="980">
        <v>9000000</v>
      </c>
      <c r="J3471" s="980">
        <v>7597625</v>
      </c>
      <c r="K3471" s="980">
        <f t="shared" si="245"/>
        <v>9000000</v>
      </c>
      <c r="L3471" s="980"/>
      <c r="M3471" s="980">
        <v>9000000</v>
      </c>
      <c r="N3471" s="980"/>
      <c r="O3471" s="811"/>
    </row>
    <row r="3472" spans="1:16" x14ac:dyDescent="0.25">
      <c r="A3472" s="836" t="s">
        <v>199</v>
      </c>
      <c r="B3472" s="806" t="s">
        <v>61</v>
      </c>
      <c r="C3472" s="1039" t="s">
        <v>75</v>
      </c>
      <c r="D3472" s="814">
        <v>70541</v>
      </c>
      <c r="E3472" s="945">
        <v>0</v>
      </c>
      <c r="F3472" s="806" t="s">
        <v>27</v>
      </c>
      <c r="G3472" s="809" t="s">
        <v>266</v>
      </c>
      <c r="H3472" s="980"/>
      <c r="I3472" s="980">
        <v>850000</v>
      </c>
      <c r="J3472" s="980"/>
      <c r="K3472" s="980">
        <f t="shared" si="245"/>
        <v>850000</v>
      </c>
      <c r="L3472" s="815"/>
      <c r="M3472" s="815">
        <v>850000</v>
      </c>
      <c r="N3472" s="815"/>
      <c r="O3472" s="811"/>
    </row>
    <row r="3473" spans="1:16" x14ac:dyDescent="0.25">
      <c r="A3473" s="836" t="s">
        <v>199</v>
      </c>
      <c r="B3473" s="806" t="s">
        <v>11</v>
      </c>
      <c r="C3473" s="1039" t="s">
        <v>12</v>
      </c>
      <c r="D3473" s="814">
        <v>70541</v>
      </c>
      <c r="E3473" s="945">
        <v>0</v>
      </c>
      <c r="F3473" s="806" t="s">
        <v>27</v>
      </c>
      <c r="G3473" s="809" t="s">
        <v>266</v>
      </c>
      <c r="H3473" s="980">
        <v>21500000</v>
      </c>
      <c r="I3473" s="980">
        <v>100675000</v>
      </c>
      <c r="J3473" s="980">
        <v>21500000</v>
      </c>
      <c r="K3473" s="980">
        <f t="shared" si="245"/>
        <v>80675000</v>
      </c>
      <c r="L3473" s="815"/>
      <c r="M3473" s="815">
        <v>80675000</v>
      </c>
      <c r="N3473" s="815"/>
      <c r="O3473" s="811"/>
    </row>
    <row r="3474" spans="1:16" x14ac:dyDescent="0.25">
      <c r="A3474" s="836" t="s">
        <v>199</v>
      </c>
      <c r="B3474" s="806" t="s">
        <v>13</v>
      </c>
      <c r="C3474" s="1039" t="s">
        <v>14</v>
      </c>
      <c r="D3474" s="814">
        <v>70541</v>
      </c>
      <c r="E3474" s="945">
        <v>0</v>
      </c>
      <c r="F3474" s="806" t="s">
        <v>27</v>
      </c>
      <c r="G3474" s="809" t="s">
        <v>266</v>
      </c>
      <c r="H3474" s="980"/>
      <c r="I3474" s="980">
        <v>3450000</v>
      </c>
      <c r="J3474" s="980"/>
      <c r="K3474" s="980">
        <f t="shared" si="245"/>
        <v>2000000</v>
      </c>
      <c r="L3474" s="815"/>
      <c r="M3474" s="815">
        <v>2000000</v>
      </c>
      <c r="N3474" s="815"/>
      <c r="O3474" s="811"/>
    </row>
    <row r="3475" spans="1:16" x14ac:dyDescent="0.25">
      <c r="A3475" s="836" t="s">
        <v>199</v>
      </c>
      <c r="B3475" s="806" t="s">
        <v>15</v>
      </c>
      <c r="C3475" s="1039" t="s">
        <v>436</v>
      </c>
      <c r="D3475" s="814">
        <v>70541</v>
      </c>
      <c r="E3475" s="945">
        <v>0</v>
      </c>
      <c r="F3475" s="806" t="s">
        <v>27</v>
      </c>
      <c r="G3475" s="809" t="s">
        <v>266</v>
      </c>
      <c r="H3475" s="980"/>
      <c r="I3475" s="980">
        <v>1200000</v>
      </c>
      <c r="J3475" s="980"/>
      <c r="K3475" s="980">
        <f t="shared" si="245"/>
        <v>1200000</v>
      </c>
      <c r="L3475" s="815"/>
      <c r="M3475" s="815">
        <v>1200000</v>
      </c>
      <c r="N3475" s="815"/>
      <c r="O3475" s="811"/>
    </row>
    <row r="3476" spans="1:16" x14ac:dyDescent="0.25">
      <c r="A3476" s="836" t="s">
        <v>199</v>
      </c>
      <c r="B3476" s="806" t="s">
        <v>17</v>
      </c>
      <c r="C3476" s="1039" t="s">
        <v>18</v>
      </c>
      <c r="D3476" s="814">
        <v>70541</v>
      </c>
      <c r="E3476" s="945">
        <v>0</v>
      </c>
      <c r="F3476" s="806" t="s">
        <v>27</v>
      </c>
      <c r="G3476" s="809" t="s">
        <v>266</v>
      </c>
      <c r="H3476" s="980"/>
      <c r="I3476" s="980">
        <v>5000000</v>
      </c>
      <c r="J3476" s="980"/>
      <c r="K3476" s="980">
        <f t="shared" si="245"/>
        <v>5000000</v>
      </c>
      <c r="L3476" s="815"/>
      <c r="M3476" s="815">
        <v>5000000</v>
      </c>
      <c r="N3476" s="815"/>
      <c r="O3476" s="811"/>
    </row>
    <row r="3477" spans="1:16" x14ac:dyDescent="0.25">
      <c r="A3477" s="836" t="s">
        <v>199</v>
      </c>
      <c r="B3477" s="806" t="s">
        <v>19</v>
      </c>
      <c r="C3477" s="1039" t="s">
        <v>20</v>
      </c>
      <c r="D3477" s="814">
        <v>70541</v>
      </c>
      <c r="E3477" s="945">
        <v>0</v>
      </c>
      <c r="F3477" s="806" t="s">
        <v>27</v>
      </c>
      <c r="G3477" s="809" t="s">
        <v>266</v>
      </c>
      <c r="H3477" s="980"/>
      <c r="I3477" s="980">
        <v>50000</v>
      </c>
      <c r="J3477" s="980"/>
      <c r="K3477" s="980">
        <f t="shared" si="245"/>
        <v>50000</v>
      </c>
      <c r="L3477" s="815"/>
      <c r="M3477" s="815">
        <v>50000</v>
      </c>
      <c r="N3477" s="815"/>
      <c r="O3477" s="811"/>
    </row>
    <row r="3478" spans="1:16" s="816" customFormat="1" x14ac:dyDescent="0.25">
      <c r="A3478" s="836" t="s">
        <v>199</v>
      </c>
      <c r="B3478" s="806" t="s">
        <v>37</v>
      </c>
      <c r="C3478" s="1039" t="s">
        <v>38</v>
      </c>
      <c r="D3478" s="814">
        <v>70541</v>
      </c>
      <c r="E3478" s="945">
        <v>0</v>
      </c>
      <c r="F3478" s="806" t="s">
        <v>27</v>
      </c>
      <c r="G3478" s="809" t="s">
        <v>266</v>
      </c>
      <c r="H3478" s="980"/>
      <c r="I3478" s="980">
        <v>2400000</v>
      </c>
      <c r="J3478" s="980"/>
      <c r="K3478" s="980">
        <f t="shared" si="245"/>
        <v>1000000</v>
      </c>
      <c r="L3478" s="815"/>
      <c r="M3478" s="815">
        <v>1000000</v>
      </c>
      <c r="N3478" s="815"/>
      <c r="O3478" s="811"/>
    </row>
    <row r="3479" spans="1:16" x14ac:dyDescent="0.25">
      <c r="A3479" s="836" t="s">
        <v>199</v>
      </c>
      <c r="B3479" s="838"/>
      <c r="C3479" s="968" t="s">
        <v>312</v>
      </c>
      <c r="D3479" s="839"/>
      <c r="E3479" s="840"/>
      <c r="F3479" s="838"/>
      <c r="G3479" s="895"/>
      <c r="H3479" s="969">
        <f>SUM(H3465:H3478)</f>
        <v>32597625</v>
      </c>
      <c r="I3479" s="969">
        <f>SUM(I3465:I3478)</f>
        <v>155900000</v>
      </c>
      <c r="J3479" s="969">
        <f>SUM(J3465:J3478)</f>
        <v>32597625</v>
      </c>
      <c r="K3479" s="969">
        <f>SUM(K3465:K3478)</f>
        <v>120050000</v>
      </c>
      <c r="L3479" s="821"/>
      <c r="M3479" s="821">
        <f>SUM(M3465:M3478)</f>
        <v>120050000</v>
      </c>
      <c r="N3479" s="821"/>
      <c r="O3479" s="822"/>
    </row>
    <row r="3480" spans="1:16" s="887" customFormat="1" x14ac:dyDescent="0.25">
      <c r="B3480" s="627"/>
      <c r="C3480" s="1050"/>
      <c r="D3480" s="875"/>
      <c r="E3480" s="877"/>
      <c r="F3480" s="875"/>
      <c r="G3480" s="878"/>
      <c r="H3480" s="902"/>
      <c r="I3480" s="902"/>
      <c r="J3480" s="902"/>
      <c r="K3480" s="902"/>
      <c r="L3480" s="879"/>
      <c r="M3480" s="879"/>
      <c r="N3480" s="879"/>
      <c r="O3480" s="880"/>
    </row>
    <row r="3481" spans="1:16" s="887" customFormat="1" x14ac:dyDescent="0.25">
      <c r="B3481" s="627"/>
      <c r="C3481" s="1050"/>
      <c r="D3481" s="875"/>
      <c r="E3481" s="877"/>
      <c r="F3481" s="875"/>
      <c r="G3481" s="878"/>
      <c r="H3481" s="902"/>
      <c r="I3481" s="902"/>
      <c r="J3481" s="902"/>
      <c r="K3481" s="902"/>
      <c r="L3481" s="879"/>
      <c r="M3481" s="879"/>
      <c r="N3481" s="879"/>
      <c r="O3481" s="880"/>
    </row>
    <row r="3482" spans="1:16" x14ac:dyDescent="0.25">
      <c r="B3482" s="1127" t="s">
        <v>1397</v>
      </c>
      <c r="C3482" s="1127"/>
      <c r="D3482" s="1127"/>
      <c r="E3482" s="1127"/>
      <c r="F3482" s="1127"/>
      <c r="G3482" s="1127"/>
      <c r="H3482" s="1127"/>
      <c r="I3482" s="1127"/>
      <c r="J3482" s="1127"/>
      <c r="K3482" s="1127"/>
      <c r="L3482" s="1127"/>
      <c r="M3482" s="1127"/>
      <c r="N3482" s="1127"/>
      <c r="O3482" s="1127"/>
    </row>
    <row r="3483" spans="1:16" x14ac:dyDescent="0.25">
      <c r="B3483" s="854" t="s">
        <v>1659</v>
      </c>
      <c r="C3483" s="1041"/>
      <c r="D3483" s="855"/>
      <c r="E3483" s="855"/>
      <c r="F3483" s="855"/>
      <c r="G3483" s="855"/>
      <c r="H3483" s="856"/>
      <c r="I3483" s="856"/>
      <c r="J3483" s="856"/>
      <c r="K3483" s="856"/>
      <c r="L3483" s="856"/>
      <c r="M3483" s="856"/>
      <c r="N3483" s="856"/>
      <c r="O3483" s="857"/>
    </row>
    <row r="3484" spans="1:16" s="800" customFormat="1" ht="45" x14ac:dyDescent="0.25">
      <c r="B3484" s="1122" t="s">
        <v>971</v>
      </c>
      <c r="C3484" s="1085" t="s">
        <v>939</v>
      </c>
      <c r="D3484" s="1085" t="s">
        <v>1025</v>
      </c>
      <c r="E3484" s="1124" t="s">
        <v>1026</v>
      </c>
      <c r="F3484" s="1085" t="s">
        <v>1027</v>
      </c>
      <c r="G3484" s="1120" t="s">
        <v>1028</v>
      </c>
      <c r="H3484" s="801" t="s">
        <v>1868</v>
      </c>
      <c r="I3484" s="802" t="s">
        <v>1839</v>
      </c>
      <c r="J3484" s="801" t="s">
        <v>1868</v>
      </c>
      <c r="K3484" s="1128" t="s">
        <v>1957</v>
      </c>
      <c r="L3484" s="1128" t="s">
        <v>1956</v>
      </c>
      <c r="M3484" s="802" t="s">
        <v>1905</v>
      </c>
      <c r="N3484" s="1128" t="s">
        <v>1825</v>
      </c>
      <c r="O3484" s="835" t="s">
        <v>1856</v>
      </c>
    </row>
    <row r="3485" spans="1:16" s="800" customFormat="1" x14ac:dyDescent="0.25">
      <c r="B3485" s="1123"/>
      <c r="C3485" s="1086"/>
      <c r="D3485" s="1086"/>
      <c r="E3485" s="1125"/>
      <c r="F3485" s="1086"/>
      <c r="G3485" s="1121"/>
      <c r="H3485" s="803"/>
      <c r="I3485" s="803" t="s">
        <v>940</v>
      </c>
      <c r="J3485" s="803"/>
      <c r="K3485" s="1129"/>
      <c r="L3485" s="1129"/>
      <c r="M3485" s="803" t="s">
        <v>940</v>
      </c>
      <c r="N3485" s="1129"/>
      <c r="O3485" s="804"/>
    </row>
    <row r="3486" spans="1:16" s="887" customFormat="1" x14ac:dyDescent="0.25">
      <c r="A3486" s="836" t="s">
        <v>199</v>
      </c>
      <c r="B3486" s="863" t="s">
        <v>161</v>
      </c>
      <c r="C3486" s="967" t="s">
        <v>233</v>
      </c>
      <c r="D3486" s="814">
        <v>70541</v>
      </c>
      <c r="E3486" s="883">
        <v>0</v>
      </c>
      <c r="F3486" s="863" t="s">
        <v>27</v>
      </c>
      <c r="G3486" s="866" t="s">
        <v>235</v>
      </c>
      <c r="H3486" s="900">
        <v>5325000</v>
      </c>
      <c r="I3486" s="900">
        <v>10000000</v>
      </c>
      <c r="J3486" s="900">
        <v>5325000</v>
      </c>
      <c r="K3486" s="980">
        <f t="shared" ref="K3486:K3495" si="246">M3486-L3486</f>
        <v>6000000</v>
      </c>
      <c r="L3486" s="867"/>
      <c r="M3486" s="867">
        <v>6000000</v>
      </c>
      <c r="N3486" s="867"/>
      <c r="O3486" s="868"/>
    </row>
    <row r="3487" spans="1:16" s="887" customFormat="1" ht="30" x14ac:dyDescent="0.25">
      <c r="A3487" s="836" t="s">
        <v>199</v>
      </c>
      <c r="B3487" s="865" t="s">
        <v>350</v>
      </c>
      <c r="C3487" s="967" t="s">
        <v>743</v>
      </c>
      <c r="D3487" s="814">
        <v>70541</v>
      </c>
      <c r="E3487" s="883">
        <v>0</v>
      </c>
      <c r="F3487" s="863" t="s">
        <v>27</v>
      </c>
      <c r="G3487" s="866" t="s">
        <v>235</v>
      </c>
      <c r="H3487" s="900">
        <v>56950000</v>
      </c>
      <c r="I3487" s="900">
        <v>51000000</v>
      </c>
      <c r="J3487" s="900">
        <v>56950000</v>
      </c>
      <c r="K3487" s="980">
        <f t="shared" si="246"/>
        <v>81000000</v>
      </c>
      <c r="L3487" s="867">
        <v>0</v>
      </c>
      <c r="M3487" s="867">
        <v>81000000</v>
      </c>
      <c r="N3487" s="867">
        <v>50000000</v>
      </c>
      <c r="O3487" s="868" t="s">
        <v>2142</v>
      </c>
      <c r="P3487" s="923"/>
    </row>
    <row r="3488" spans="1:16" s="887" customFormat="1" x14ac:dyDescent="0.25">
      <c r="A3488" s="836" t="s">
        <v>199</v>
      </c>
      <c r="B3488" s="865" t="s">
        <v>519</v>
      </c>
      <c r="C3488" s="967" t="s">
        <v>520</v>
      </c>
      <c r="D3488" s="814">
        <v>70541</v>
      </c>
      <c r="E3488" s="883">
        <v>0</v>
      </c>
      <c r="F3488" s="863" t="s">
        <v>27</v>
      </c>
      <c r="G3488" s="866" t="s">
        <v>235</v>
      </c>
      <c r="H3488" s="900"/>
      <c r="I3488" s="900">
        <v>15000000</v>
      </c>
      <c r="J3488" s="900"/>
      <c r="K3488" s="980">
        <f t="shared" si="246"/>
        <v>0</v>
      </c>
      <c r="L3488" s="867"/>
      <c r="M3488" s="867">
        <v>0</v>
      </c>
      <c r="N3488" s="867"/>
      <c r="O3488" s="868"/>
    </row>
    <row r="3489" spans="1:16" s="887" customFormat="1" x14ac:dyDescent="0.25">
      <c r="A3489" s="836" t="s">
        <v>199</v>
      </c>
      <c r="B3489" s="865" t="s">
        <v>496</v>
      </c>
      <c r="C3489" s="967" t="s">
        <v>1065</v>
      </c>
      <c r="D3489" s="814">
        <v>70541</v>
      </c>
      <c r="E3489" s="883">
        <v>0</v>
      </c>
      <c r="F3489" s="863" t="s">
        <v>27</v>
      </c>
      <c r="G3489" s="866" t="s">
        <v>235</v>
      </c>
      <c r="H3489" s="900">
        <v>10000000</v>
      </c>
      <c r="I3489" s="900">
        <v>23000000</v>
      </c>
      <c r="J3489" s="900">
        <v>10000000</v>
      </c>
      <c r="K3489" s="980">
        <f t="shared" si="246"/>
        <v>20000000</v>
      </c>
      <c r="L3489" s="867"/>
      <c r="M3489" s="867">
        <v>20000000</v>
      </c>
      <c r="N3489" s="867"/>
      <c r="O3489" s="868"/>
    </row>
    <row r="3490" spans="1:16" s="887" customFormat="1" x14ac:dyDescent="0.25">
      <c r="A3490" s="836" t="s">
        <v>199</v>
      </c>
      <c r="B3490" s="865" t="s">
        <v>756</v>
      </c>
      <c r="C3490" s="967" t="s">
        <v>690</v>
      </c>
      <c r="D3490" s="814">
        <v>70541</v>
      </c>
      <c r="E3490" s="883">
        <v>0</v>
      </c>
      <c r="F3490" s="863" t="s">
        <v>372</v>
      </c>
      <c r="G3490" s="866" t="s">
        <v>235</v>
      </c>
      <c r="H3490" s="900">
        <v>16000000</v>
      </c>
      <c r="I3490" s="900">
        <v>45000000</v>
      </c>
      <c r="J3490" s="900">
        <v>16000000</v>
      </c>
      <c r="K3490" s="980">
        <f t="shared" si="246"/>
        <v>55000000</v>
      </c>
      <c r="L3490" s="867">
        <v>0</v>
      </c>
      <c r="M3490" s="867">
        <v>55000000</v>
      </c>
      <c r="N3490" s="867">
        <v>50000000</v>
      </c>
      <c r="O3490" s="868"/>
      <c r="P3490" s="923"/>
    </row>
    <row r="3491" spans="1:16" s="887" customFormat="1" x14ac:dyDescent="0.25">
      <c r="A3491" s="836" t="s">
        <v>199</v>
      </c>
      <c r="B3491" s="865" t="s">
        <v>682</v>
      </c>
      <c r="C3491" s="967" t="s">
        <v>773</v>
      </c>
      <c r="D3491" s="814">
        <v>70541</v>
      </c>
      <c r="E3491" s="883">
        <v>0</v>
      </c>
      <c r="F3491" s="863" t="s">
        <v>27</v>
      </c>
      <c r="G3491" s="866" t="s">
        <v>235</v>
      </c>
      <c r="H3491" s="1031"/>
      <c r="I3491" s="1031">
        <v>10000000</v>
      </c>
      <c r="J3491" s="1031"/>
      <c r="K3491" s="980">
        <f t="shared" si="246"/>
        <v>0</v>
      </c>
      <c r="L3491" s="1032"/>
      <c r="M3491" s="1032">
        <v>0</v>
      </c>
      <c r="N3491" s="1032"/>
      <c r="O3491" s="868"/>
    </row>
    <row r="3492" spans="1:16" s="887" customFormat="1" x14ac:dyDescent="0.25">
      <c r="A3492" s="836" t="s">
        <v>199</v>
      </c>
      <c r="B3492" s="865" t="s">
        <v>685</v>
      </c>
      <c r="C3492" s="967" t="s">
        <v>514</v>
      </c>
      <c r="D3492" s="814">
        <v>70541</v>
      </c>
      <c r="E3492" s="883">
        <v>0</v>
      </c>
      <c r="F3492" s="863" t="s">
        <v>27</v>
      </c>
      <c r="G3492" s="866" t="s">
        <v>235</v>
      </c>
      <c r="H3492" s="900"/>
      <c r="I3492" s="900">
        <v>10000000</v>
      </c>
      <c r="J3492" s="900"/>
      <c r="K3492" s="980">
        <f t="shared" si="246"/>
        <v>0</v>
      </c>
      <c r="L3492" s="867"/>
      <c r="M3492" s="867">
        <v>0</v>
      </c>
      <c r="N3492" s="867"/>
      <c r="O3492" s="868"/>
    </row>
    <row r="3493" spans="1:16" s="887" customFormat="1" x14ac:dyDescent="0.25">
      <c r="A3493" s="836" t="s">
        <v>199</v>
      </c>
      <c r="B3493" s="865" t="s">
        <v>684</v>
      </c>
      <c r="C3493" s="967" t="s">
        <v>681</v>
      </c>
      <c r="D3493" s="814">
        <v>70541</v>
      </c>
      <c r="E3493" s="883">
        <v>0</v>
      </c>
      <c r="F3493" s="863" t="s">
        <v>27</v>
      </c>
      <c r="G3493" s="866" t="s">
        <v>235</v>
      </c>
      <c r="H3493" s="900">
        <v>2970000</v>
      </c>
      <c r="I3493" s="900">
        <v>3000000</v>
      </c>
      <c r="J3493" s="900">
        <v>2970000</v>
      </c>
      <c r="K3493" s="980">
        <f t="shared" si="246"/>
        <v>3000000</v>
      </c>
      <c r="L3493" s="867"/>
      <c r="M3493" s="867">
        <v>3000000</v>
      </c>
      <c r="N3493" s="867"/>
      <c r="O3493" s="868"/>
    </row>
    <row r="3494" spans="1:16" s="887" customFormat="1" x14ac:dyDescent="0.25">
      <c r="A3494" s="836" t="s">
        <v>199</v>
      </c>
      <c r="B3494" s="865" t="s">
        <v>467</v>
      </c>
      <c r="C3494" s="967" t="s">
        <v>163</v>
      </c>
      <c r="D3494" s="814">
        <v>70541</v>
      </c>
      <c r="E3494" s="883">
        <v>0</v>
      </c>
      <c r="F3494" s="863" t="s">
        <v>27</v>
      </c>
      <c r="G3494" s="866" t="s">
        <v>235</v>
      </c>
      <c r="H3494" s="900"/>
      <c r="I3494" s="900">
        <v>2000000</v>
      </c>
      <c r="J3494" s="900"/>
      <c r="K3494" s="980">
        <f t="shared" si="246"/>
        <v>10000000</v>
      </c>
      <c r="L3494" s="867"/>
      <c r="M3494" s="867">
        <v>10000000</v>
      </c>
      <c r="N3494" s="867"/>
      <c r="O3494" s="868"/>
    </row>
    <row r="3495" spans="1:16" s="887" customFormat="1" x14ac:dyDescent="0.25">
      <c r="A3495" s="836" t="s">
        <v>199</v>
      </c>
      <c r="B3495" s="865" t="s">
        <v>468</v>
      </c>
      <c r="C3495" s="967" t="s">
        <v>466</v>
      </c>
      <c r="D3495" s="814">
        <v>70541</v>
      </c>
      <c r="E3495" s="883">
        <v>0</v>
      </c>
      <c r="F3495" s="863" t="s">
        <v>27</v>
      </c>
      <c r="G3495" s="866" t="s">
        <v>235</v>
      </c>
      <c r="H3495" s="900"/>
      <c r="I3495" s="900">
        <v>10000000</v>
      </c>
      <c r="J3495" s="900"/>
      <c r="K3495" s="980">
        <f t="shared" si="246"/>
        <v>20000000</v>
      </c>
      <c r="L3495" s="867"/>
      <c r="M3495" s="867">
        <v>20000000</v>
      </c>
      <c r="N3495" s="867"/>
      <c r="O3495" s="868"/>
    </row>
    <row r="3496" spans="1:16" s="887" customFormat="1" x14ac:dyDescent="0.25">
      <c r="A3496" s="836" t="s">
        <v>199</v>
      </c>
      <c r="B3496" s="869"/>
      <c r="C3496" s="1042" t="s">
        <v>26</v>
      </c>
      <c r="D3496" s="869"/>
      <c r="E3496" s="870"/>
      <c r="F3496" s="869"/>
      <c r="G3496" s="871"/>
      <c r="H3496" s="965">
        <f t="shared" ref="H3496:N3496" si="247">SUM(H3486:H3495)</f>
        <v>91245000</v>
      </c>
      <c r="I3496" s="965">
        <f t="shared" si="247"/>
        <v>179000000</v>
      </c>
      <c r="J3496" s="965">
        <f t="shared" si="247"/>
        <v>91245000</v>
      </c>
      <c r="K3496" s="965">
        <f t="shared" si="247"/>
        <v>195000000</v>
      </c>
      <c r="L3496" s="872">
        <f t="shared" si="247"/>
        <v>0</v>
      </c>
      <c r="M3496" s="872">
        <f t="shared" si="247"/>
        <v>195000000</v>
      </c>
      <c r="N3496" s="872">
        <f t="shared" si="247"/>
        <v>100000000</v>
      </c>
      <c r="O3496" s="884"/>
    </row>
    <row r="3497" spans="1:16" s="887" customFormat="1" x14ac:dyDescent="0.25">
      <c r="A3497" s="836"/>
      <c r="B3497" s="875"/>
      <c r="C3497" s="1043"/>
      <c r="D3497" s="875"/>
      <c r="E3497" s="877"/>
      <c r="F3497" s="875"/>
      <c r="G3497" s="878"/>
      <c r="H3497" s="894"/>
      <c r="I3497" s="894"/>
      <c r="J3497" s="894"/>
      <c r="K3497" s="894"/>
      <c r="L3497" s="879"/>
      <c r="M3497" s="879"/>
      <c r="N3497" s="879"/>
      <c r="O3497" s="880"/>
    </row>
    <row r="3498" spans="1:16" s="887" customFormat="1" x14ac:dyDescent="0.25">
      <c r="A3498" s="836"/>
      <c r="B3498" s="875"/>
      <c r="C3498" s="1043"/>
      <c r="D3498" s="875"/>
      <c r="E3498" s="877"/>
      <c r="F3498" s="875"/>
      <c r="G3498" s="878"/>
      <c r="H3498" s="894"/>
      <c r="I3498" s="894"/>
      <c r="J3498" s="894"/>
      <c r="K3498" s="894"/>
      <c r="L3498" s="879"/>
      <c r="M3498" s="879"/>
      <c r="N3498" s="879"/>
      <c r="O3498" s="880"/>
    </row>
    <row r="3499" spans="1:16" x14ac:dyDescent="0.25">
      <c r="B3499" s="1127" t="s">
        <v>1396</v>
      </c>
      <c r="C3499" s="1127"/>
      <c r="D3499" s="1127"/>
      <c r="E3499" s="1127"/>
      <c r="F3499" s="1127"/>
      <c r="G3499" s="1127"/>
      <c r="H3499" s="1127"/>
      <c r="I3499" s="1127"/>
      <c r="J3499" s="1127"/>
      <c r="K3499" s="1127"/>
      <c r="L3499" s="1127"/>
      <c r="M3499" s="1127"/>
      <c r="N3499" s="1127"/>
      <c r="O3499" s="1127"/>
    </row>
    <row r="3500" spans="1:16" x14ac:dyDescent="0.25">
      <c r="B3500" s="854" t="s">
        <v>1660</v>
      </c>
      <c r="C3500" s="1041"/>
      <c r="D3500" s="855"/>
      <c r="E3500" s="855"/>
      <c r="F3500" s="855"/>
      <c r="G3500" s="855"/>
      <c r="H3500" s="856"/>
      <c r="I3500" s="856"/>
      <c r="J3500" s="856"/>
      <c r="K3500" s="856"/>
      <c r="L3500" s="856"/>
      <c r="M3500" s="856"/>
      <c r="N3500" s="856"/>
      <c r="O3500" s="857"/>
    </row>
    <row r="3501" spans="1:16" s="800" customFormat="1" ht="45" x14ac:dyDescent="0.25">
      <c r="B3501" s="1122" t="s">
        <v>971</v>
      </c>
      <c r="C3501" s="1085" t="s">
        <v>939</v>
      </c>
      <c r="D3501" s="1085" t="s">
        <v>1025</v>
      </c>
      <c r="E3501" s="1124" t="s">
        <v>1026</v>
      </c>
      <c r="F3501" s="1085" t="s">
        <v>1027</v>
      </c>
      <c r="G3501" s="1120" t="s">
        <v>1028</v>
      </c>
      <c r="H3501" s="801" t="s">
        <v>1868</v>
      </c>
      <c r="I3501" s="802" t="s">
        <v>1839</v>
      </c>
      <c r="J3501" s="801" t="s">
        <v>1868</v>
      </c>
      <c r="K3501" s="1128" t="s">
        <v>1957</v>
      </c>
      <c r="L3501" s="1128" t="s">
        <v>1956</v>
      </c>
      <c r="M3501" s="802" t="s">
        <v>1905</v>
      </c>
      <c r="N3501" s="1128" t="s">
        <v>1825</v>
      </c>
      <c r="O3501" s="835" t="s">
        <v>1856</v>
      </c>
    </row>
    <row r="3502" spans="1:16" s="800" customFormat="1" x14ac:dyDescent="0.25">
      <c r="B3502" s="1123"/>
      <c r="C3502" s="1086"/>
      <c r="D3502" s="1086"/>
      <c r="E3502" s="1125"/>
      <c r="F3502" s="1086"/>
      <c r="G3502" s="1121"/>
      <c r="H3502" s="803"/>
      <c r="I3502" s="803" t="s">
        <v>940</v>
      </c>
      <c r="J3502" s="803"/>
      <c r="K3502" s="1129"/>
      <c r="L3502" s="1129"/>
      <c r="M3502" s="803" t="s">
        <v>940</v>
      </c>
      <c r="N3502" s="1129"/>
      <c r="O3502" s="804"/>
    </row>
    <row r="3503" spans="1:16" x14ac:dyDescent="0.25">
      <c r="A3503" s="836" t="s">
        <v>143</v>
      </c>
      <c r="B3503" s="806" t="s">
        <v>24</v>
      </c>
      <c r="C3503" s="966" t="s">
        <v>290</v>
      </c>
      <c r="D3503" s="807" t="s">
        <v>1</v>
      </c>
      <c r="E3503" s="945">
        <v>0</v>
      </c>
      <c r="F3503" s="806" t="s">
        <v>144</v>
      </c>
      <c r="G3503" s="809" t="s">
        <v>266</v>
      </c>
      <c r="H3503" s="981">
        <v>26056085</v>
      </c>
      <c r="I3503" s="981">
        <v>81263950</v>
      </c>
      <c r="J3503" s="981">
        <v>26056085</v>
      </c>
      <c r="K3503" s="981">
        <f t="shared" ref="K3503:K3515" si="248">M3503-L3503</f>
        <v>81263950</v>
      </c>
      <c r="L3503" s="810"/>
      <c r="M3503" s="810">
        <v>81263950</v>
      </c>
      <c r="N3503" s="810"/>
      <c r="O3503" s="885"/>
    </row>
    <row r="3504" spans="1:16" x14ac:dyDescent="0.25">
      <c r="A3504" s="836" t="s">
        <v>143</v>
      </c>
      <c r="B3504" s="809" t="s">
        <v>25</v>
      </c>
      <c r="C3504" s="1039" t="s">
        <v>59</v>
      </c>
      <c r="D3504" s="814" t="s">
        <v>145</v>
      </c>
      <c r="E3504" s="945">
        <v>0</v>
      </c>
      <c r="F3504" s="806" t="s">
        <v>144</v>
      </c>
      <c r="G3504" s="809" t="s">
        <v>266</v>
      </c>
      <c r="H3504" s="980"/>
      <c r="I3504" s="980">
        <v>300000</v>
      </c>
      <c r="J3504" s="980"/>
      <c r="K3504" s="980">
        <f t="shared" si="248"/>
        <v>300000</v>
      </c>
      <c r="L3504" s="815"/>
      <c r="M3504" s="815">
        <v>300000</v>
      </c>
      <c r="N3504" s="815"/>
      <c r="O3504" s="811"/>
    </row>
    <row r="3505" spans="1:15" x14ac:dyDescent="0.25">
      <c r="A3505" s="836" t="s">
        <v>143</v>
      </c>
      <c r="B3505" s="806" t="s">
        <v>2</v>
      </c>
      <c r="C3505" s="1039" t="s">
        <v>60</v>
      </c>
      <c r="D3505" s="814" t="s">
        <v>145</v>
      </c>
      <c r="E3505" s="945">
        <v>0</v>
      </c>
      <c r="F3505" s="806" t="s">
        <v>144</v>
      </c>
      <c r="G3505" s="809" t="s">
        <v>266</v>
      </c>
      <c r="H3505" s="980"/>
      <c r="I3505" s="980">
        <v>300000</v>
      </c>
      <c r="J3505" s="980"/>
      <c r="K3505" s="980">
        <f t="shared" si="248"/>
        <v>300000</v>
      </c>
      <c r="L3505" s="815"/>
      <c r="M3505" s="815">
        <v>300000</v>
      </c>
      <c r="N3505" s="815"/>
      <c r="O3505" s="811"/>
    </row>
    <row r="3506" spans="1:15" x14ac:dyDescent="0.25">
      <c r="A3506" s="836" t="s">
        <v>143</v>
      </c>
      <c r="B3506" s="806" t="s">
        <v>67</v>
      </c>
      <c r="C3506" s="1039" t="s">
        <v>92</v>
      </c>
      <c r="D3506" s="814" t="s">
        <v>145</v>
      </c>
      <c r="E3506" s="945">
        <v>0</v>
      </c>
      <c r="F3506" s="806" t="s">
        <v>144</v>
      </c>
      <c r="G3506" s="809" t="s">
        <v>266</v>
      </c>
      <c r="H3506" s="980"/>
      <c r="I3506" s="980">
        <v>480000</v>
      </c>
      <c r="J3506" s="980"/>
      <c r="K3506" s="980">
        <f t="shared" si="248"/>
        <v>480000</v>
      </c>
      <c r="L3506" s="815"/>
      <c r="M3506" s="815">
        <v>480000</v>
      </c>
      <c r="N3506" s="815"/>
      <c r="O3506" s="811"/>
    </row>
    <row r="3507" spans="1:15" x14ac:dyDescent="0.25">
      <c r="A3507" s="836" t="s">
        <v>143</v>
      </c>
      <c r="B3507" s="806" t="s">
        <v>3</v>
      </c>
      <c r="C3507" s="1039" t="s">
        <v>4</v>
      </c>
      <c r="D3507" s="814" t="s">
        <v>145</v>
      </c>
      <c r="E3507" s="945">
        <v>0</v>
      </c>
      <c r="F3507" s="806" t="s">
        <v>144</v>
      </c>
      <c r="G3507" s="809" t="s">
        <v>266</v>
      </c>
      <c r="H3507" s="980"/>
      <c r="I3507" s="980">
        <v>300000</v>
      </c>
      <c r="J3507" s="980"/>
      <c r="K3507" s="980">
        <f t="shared" si="248"/>
        <v>300000</v>
      </c>
      <c r="L3507" s="815"/>
      <c r="M3507" s="815">
        <v>300000</v>
      </c>
      <c r="N3507" s="815"/>
      <c r="O3507" s="811"/>
    </row>
    <row r="3508" spans="1:15" x14ac:dyDescent="0.25">
      <c r="A3508" s="836" t="s">
        <v>143</v>
      </c>
      <c r="B3508" s="806" t="s">
        <v>32</v>
      </c>
      <c r="C3508" s="1039" t="s">
        <v>33</v>
      </c>
      <c r="D3508" s="814" t="s">
        <v>145</v>
      </c>
      <c r="E3508" s="945">
        <v>0</v>
      </c>
      <c r="F3508" s="806" t="s">
        <v>144</v>
      </c>
      <c r="G3508" s="809" t="s">
        <v>266</v>
      </c>
      <c r="H3508" s="980"/>
      <c r="I3508" s="980">
        <v>820000</v>
      </c>
      <c r="J3508" s="980"/>
      <c r="K3508" s="980">
        <f t="shared" si="248"/>
        <v>820000</v>
      </c>
      <c r="L3508" s="815"/>
      <c r="M3508" s="815">
        <v>820000</v>
      </c>
      <c r="N3508" s="815"/>
      <c r="O3508" s="811"/>
    </row>
    <row r="3509" spans="1:15" x14ac:dyDescent="0.25">
      <c r="A3509" s="836" t="s">
        <v>143</v>
      </c>
      <c r="B3509" s="806" t="s">
        <v>9</v>
      </c>
      <c r="C3509" s="1039" t="s">
        <v>10</v>
      </c>
      <c r="D3509" s="814" t="s">
        <v>145</v>
      </c>
      <c r="E3509" s="945">
        <v>0</v>
      </c>
      <c r="F3509" s="806" t="s">
        <v>144</v>
      </c>
      <c r="G3509" s="809" t="s">
        <v>266</v>
      </c>
      <c r="H3509" s="980"/>
      <c r="I3509" s="980">
        <v>500000</v>
      </c>
      <c r="J3509" s="980"/>
      <c r="K3509" s="980">
        <f t="shared" si="248"/>
        <v>500000</v>
      </c>
      <c r="L3509" s="815"/>
      <c r="M3509" s="815">
        <v>500000</v>
      </c>
      <c r="N3509" s="815"/>
      <c r="O3509" s="811"/>
    </row>
    <row r="3510" spans="1:15" x14ac:dyDescent="0.25">
      <c r="A3510" s="836" t="s">
        <v>143</v>
      </c>
      <c r="B3510" s="806" t="s">
        <v>147</v>
      </c>
      <c r="C3510" s="1039" t="s">
        <v>148</v>
      </c>
      <c r="D3510" s="814" t="s">
        <v>145</v>
      </c>
      <c r="E3510" s="945">
        <v>0</v>
      </c>
      <c r="F3510" s="806" t="s">
        <v>144</v>
      </c>
      <c r="G3510" s="809" t="s">
        <v>266</v>
      </c>
      <c r="H3510" s="980"/>
      <c r="I3510" s="980">
        <v>2570000</v>
      </c>
      <c r="J3510" s="980"/>
      <c r="K3510" s="980">
        <f t="shared" si="248"/>
        <v>1570000</v>
      </c>
      <c r="L3510" s="815"/>
      <c r="M3510" s="815">
        <v>1570000</v>
      </c>
      <c r="N3510" s="815"/>
      <c r="O3510" s="811"/>
    </row>
    <row r="3511" spans="1:15" x14ac:dyDescent="0.25">
      <c r="A3511" s="836" t="s">
        <v>143</v>
      </c>
      <c r="B3511" s="806" t="s">
        <v>13</v>
      </c>
      <c r="C3511" s="1039" t="s">
        <v>14</v>
      </c>
      <c r="D3511" s="814" t="s">
        <v>145</v>
      </c>
      <c r="E3511" s="945">
        <v>0</v>
      </c>
      <c r="F3511" s="806" t="s">
        <v>144</v>
      </c>
      <c r="G3511" s="809" t="s">
        <v>266</v>
      </c>
      <c r="H3511" s="980"/>
      <c r="I3511" s="980">
        <v>200000</v>
      </c>
      <c r="J3511" s="980"/>
      <c r="K3511" s="980">
        <f t="shared" si="248"/>
        <v>200000</v>
      </c>
      <c r="L3511" s="815"/>
      <c r="M3511" s="815">
        <v>200000</v>
      </c>
      <c r="N3511" s="815"/>
      <c r="O3511" s="811"/>
    </row>
    <row r="3512" spans="1:15" x14ac:dyDescent="0.25">
      <c r="A3512" s="836" t="s">
        <v>143</v>
      </c>
      <c r="B3512" s="806" t="s">
        <v>15</v>
      </c>
      <c r="C3512" s="1039" t="s">
        <v>436</v>
      </c>
      <c r="D3512" s="814" t="s">
        <v>145</v>
      </c>
      <c r="E3512" s="945">
        <v>0</v>
      </c>
      <c r="F3512" s="806" t="s">
        <v>144</v>
      </c>
      <c r="G3512" s="809" t="s">
        <v>266</v>
      </c>
      <c r="H3512" s="980"/>
      <c r="I3512" s="980">
        <v>750000</v>
      </c>
      <c r="J3512" s="980"/>
      <c r="K3512" s="980">
        <f t="shared" si="248"/>
        <v>750000</v>
      </c>
      <c r="L3512" s="815"/>
      <c r="M3512" s="815">
        <v>750000</v>
      </c>
      <c r="N3512" s="815"/>
      <c r="O3512" s="811"/>
    </row>
    <row r="3513" spans="1:15" x14ac:dyDescent="0.25">
      <c r="A3513" s="836" t="s">
        <v>143</v>
      </c>
      <c r="B3513" s="806" t="s">
        <v>17</v>
      </c>
      <c r="C3513" s="1039" t="s">
        <v>18</v>
      </c>
      <c r="D3513" s="814" t="s">
        <v>145</v>
      </c>
      <c r="E3513" s="945">
        <v>0</v>
      </c>
      <c r="F3513" s="806" t="s">
        <v>144</v>
      </c>
      <c r="G3513" s="809" t="s">
        <v>266</v>
      </c>
      <c r="H3513" s="980"/>
      <c r="I3513" s="980">
        <v>800000</v>
      </c>
      <c r="J3513" s="980"/>
      <c r="K3513" s="980">
        <f t="shared" si="248"/>
        <v>800000</v>
      </c>
      <c r="L3513" s="815"/>
      <c r="M3513" s="815">
        <v>800000</v>
      </c>
      <c r="N3513" s="815"/>
      <c r="O3513" s="811"/>
    </row>
    <row r="3514" spans="1:15" x14ac:dyDescent="0.25">
      <c r="A3514" s="836" t="s">
        <v>143</v>
      </c>
      <c r="B3514" s="806" t="s">
        <v>19</v>
      </c>
      <c r="C3514" s="1039" t="s">
        <v>20</v>
      </c>
      <c r="D3514" s="814" t="s">
        <v>145</v>
      </c>
      <c r="E3514" s="945">
        <v>0</v>
      </c>
      <c r="F3514" s="806" t="s">
        <v>144</v>
      </c>
      <c r="G3514" s="809" t="s">
        <v>266</v>
      </c>
      <c r="H3514" s="980"/>
      <c r="I3514" s="980">
        <v>50000</v>
      </c>
      <c r="J3514" s="980"/>
      <c r="K3514" s="980">
        <f t="shared" si="248"/>
        <v>50000</v>
      </c>
      <c r="L3514" s="815"/>
      <c r="M3514" s="815">
        <v>50000</v>
      </c>
      <c r="N3514" s="815"/>
      <c r="O3514" s="811"/>
    </row>
    <row r="3515" spans="1:15" x14ac:dyDescent="0.25">
      <c r="A3515" s="836" t="s">
        <v>143</v>
      </c>
      <c r="B3515" s="806" t="s">
        <v>37</v>
      </c>
      <c r="C3515" s="1039" t="s">
        <v>38</v>
      </c>
      <c r="D3515" s="814" t="s">
        <v>145</v>
      </c>
      <c r="E3515" s="945">
        <v>0</v>
      </c>
      <c r="F3515" s="806" t="s">
        <v>144</v>
      </c>
      <c r="G3515" s="809" t="s">
        <v>266</v>
      </c>
      <c r="H3515" s="980"/>
      <c r="I3515" s="980">
        <v>300000</v>
      </c>
      <c r="J3515" s="980"/>
      <c r="K3515" s="980">
        <f t="shared" si="248"/>
        <v>300000</v>
      </c>
      <c r="L3515" s="815"/>
      <c r="M3515" s="815">
        <v>300000</v>
      </c>
      <c r="N3515" s="815"/>
      <c r="O3515" s="811"/>
    </row>
    <row r="3516" spans="1:15" x14ac:dyDescent="0.25">
      <c r="A3516" s="836" t="s">
        <v>143</v>
      </c>
      <c r="B3516" s="838"/>
      <c r="C3516" s="968" t="s">
        <v>312</v>
      </c>
      <c r="D3516" s="839"/>
      <c r="E3516" s="840"/>
      <c r="F3516" s="838"/>
      <c r="G3516" s="895"/>
      <c r="H3516" s="969">
        <v>700000</v>
      </c>
      <c r="I3516" s="969">
        <f>SUM(I3504:I3515)</f>
        <v>7370000</v>
      </c>
      <c r="J3516" s="969">
        <v>700000</v>
      </c>
      <c r="K3516" s="969">
        <f>SUM(K3504:K3515)</f>
        <v>6370000</v>
      </c>
      <c r="L3516" s="821"/>
      <c r="M3516" s="821">
        <f>SUM(M3504:M3515)</f>
        <v>6370000</v>
      </c>
      <c r="N3516" s="821"/>
      <c r="O3516" s="822"/>
    </row>
    <row r="3517" spans="1:15" s="887" customFormat="1" x14ac:dyDescent="0.25">
      <c r="B3517" s="798"/>
      <c r="C3517" s="970"/>
      <c r="D3517" s="875"/>
      <c r="E3517" s="877"/>
      <c r="F3517" s="875"/>
      <c r="G3517" s="878"/>
      <c r="H3517" s="902"/>
      <c r="I3517" s="902"/>
      <c r="J3517" s="902"/>
      <c r="K3517" s="902"/>
      <c r="L3517" s="879"/>
      <c r="M3517" s="879"/>
      <c r="N3517" s="879"/>
      <c r="O3517" s="880"/>
    </row>
    <row r="3518" spans="1:15" s="887" customFormat="1" x14ac:dyDescent="0.25">
      <c r="B3518" s="798"/>
      <c r="C3518" s="970"/>
      <c r="D3518" s="875"/>
      <c r="E3518" s="877"/>
      <c r="F3518" s="875"/>
      <c r="G3518" s="878"/>
      <c r="H3518" s="902"/>
      <c r="I3518" s="902"/>
      <c r="J3518" s="902"/>
      <c r="K3518" s="902"/>
      <c r="L3518" s="879"/>
      <c r="M3518" s="879"/>
      <c r="N3518" s="879"/>
      <c r="O3518" s="880"/>
    </row>
    <row r="3519" spans="1:15" x14ac:dyDescent="0.25">
      <c r="B3519" s="1127" t="s">
        <v>1397</v>
      </c>
      <c r="C3519" s="1127"/>
      <c r="D3519" s="1127"/>
      <c r="E3519" s="1127"/>
      <c r="F3519" s="1127"/>
      <c r="G3519" s="1127"/>
      <c r="H3519" s="1127"/>
      <c r="I3519" s="1127"/>
      <c r="J3519" s="1127"/>
      <c r="K3519" s="1127"/>
      <c r="L3519" s="1127"/>
      <c r="M3519" s="1127"/>
      <c r="N3519" s="1127"/>
      <c r="O3519" s="1127"/>
    </row>
    <row r="3520" spans="1:15" x14ac:dyDescent="0.25">
      <c r="B3520" s="854" t="s">
        <v>1660</v>
      </c>
      <c r="C3520" s="1041"/>
      <c r="D3520" s="855"/>
      <c r="E3520" s="855"/>
      <c r="F3520" s="855"/>
      <c r="G3520" s="855"/>
      <c r="H3520" s="856"/>
      <c r="I3520" s="856"/>
      <c r="J3520" s="856"/>
      <c r="K3520" s="856"/>
      <c r="L3520" s="856"/>
      <c r="M3520" s="856"/>
      <c r="N3520" s="856"/>
      <c r="O3520" s="857"/>
    </row>
    <row r="3521" spans="1:15" s="800" customFormat="1" ht="45" x14ac:dyDescent="0.25">
      <c r="B3521" s="1122" t="s">
        <v>971</v>
      </c>
      <c r="C3521" s="1085" t="s">
        <v>939</v>
      </c>
      <c r="D3521" s="1085" t="s">
        <v>1025</v>
      </c>
      <c r="E3521" s="1124" t="s">
        <v>1026</v>
      </c>
      <c r="F3521" s="1085" t="s">
        <v>1027</v>
      </c>
      <c r="G3521" s="1120" t="s">
        <v>1028</v>
      </c>
      <c r="H3521" s="801" t="s">
        <v>1868</v>
      </c>
      <c r="I3521" s="802" t="s">
        <v>1839</v>
      </c>
      <c r="J3521" s="801" t="s">
        <v>1868</v>
      </c>
      <c r="K3521" s="1128" t="s">
        <v>1957</v>
      </c>
      <c r="L3521" s="1128" t="s">
        <v>1956</v>
      </c>
      <c r="M3521" s="802" t="s">
        <v>1905</v>
      </c>
      <c r="N3521" s="1128" t="s">
        <v>1825</v>
      </c>
      <c r="O3521" s="835" t="s">
        <v>1856</v>
      </c>
    </row>
    <row r="3522" spans="1:15" s="800" customFormat="1" x14ac:dyDescent="0.25">
      <c r="B3522" s="1123"/>
      <c r="C3522" s="1086"/>
      <c r="D3522" s="1086"/>
      <c r="E3522" s="1125"/>
      <c r="F3522" s="1086"/>
      <c r="G3522" s="1121"/>
      <c r="H3522" s="803"/>
      <c r="I3522" s="803" t="s">
        <v>940</v>
      </c>
      <c r="J3522" s="803"/>
      <c r="K3522" s="1129"/>
      <c r="L3522" s="1129"/>
      <c r="M3522" s="803" t="s">
        <v>940</v>
      </c>
      <c r="N3522" s="1129"/>
      <c r="O3522" s="804"/>
    </row>
    <row r="3523" spans="1:15" s="887" customFormat="1" x14ac:dyDescent="0.25">
      <c r="A3523" s="836" t="s">
        <v>143</v>
      </c>
      <c r="B3523" s="865" t="s">
        <v>350</v>
      </c>
      <c r="C3523" s="967" t="s">
        <v>743</v>
      </c>
      <c r="D3523" s="863" t="s">
        <v>145</v>
      </c>
      <c r="E3523" s="883">
        <v>0</v>
      </c>
      <c r="F3523" s="865" t="s">
        <v>144</v>
      </c>
      <c r="G3523" s="866" t="s">
        <v>235</v>
      </c>
      <c r="H3523" s="900"/>
      <c r="I3523" s="900">
        <v>8000000</v>
      </c>
      <c r="J3523" s="900"/>
      <c r="K3523" s="900">
        <f>M3523-L3523</f>
        <v>8000000</v>
      </c>
      <c r="L3523" s="867"/>
      <c r="M3523" s="867">
        <v>8000000</v>
      </c>
      <c r="N3523" s="867"/>
      <c r="O3523" s="868" t="s">
        <v>2143</v>
      </c>
    </row>
    <row r="3524" spans="1:15" s="887" customFormat="1" x14ac:dyDescent="0.25">
      <c r="A3524" s="836" t="s">
        <v>143</v>
      </c>
      <c r="B3524" s="865" t="s">
        <v>692</v>
      </c>
      <c r="C3524" s="967" t="s">
        <v>691</v>
      </c>
      <c r="D3524" s="863" t="s">
        <v>145</v>
      </c>
      <c r="E3524" s="883">
        <v>0</v>
      </c>
      <c r="F3524" s="865" t="s">
        <v>144</v>
      </c>
      <c r="G3524" s="866" t="s">
        <v>235</v>
      </c>
      <c r="H3524" s="900"/>
      <c r="I3524" s="900">
        <v>10000000</v>
      </c>
      <c r="J3524" s="900"/>
      <c r="K3524" s="900">
        <f t="shared" ref="K3524:K3525" si="249">M3524-L3524</f>
        <v>0</v>
      </c>
      <c r="L3524" s="867"/>
      <c r="M3524" s="867">
        <v>0</v>
      </c>
      <c r="N3524" s="867"/>
      <c r="O3524" s="868"/>
    </row>
    <row r="3525" spans="1:15" s="887" customFormat="1" x14ac:dyDescent="0.25">
      <c r="A3525" s="836" t="s">
        <v>143</v>
      </c>
      <c r="B3525" s="865" t="s">
        <v>467</v>
      </c>
      <c r="C3525" s="967" t="s">
        <v>163</v>
      </c>
      <c r="D3525" s="863" t="s">
        <v>145</v>
      </c>
      <c r="E3525" s="883">
        <v>0</v>
      </c>
      <c r="F3525" s="865" t="s">
        <v>144</v>
      </c>
      <c r="G3525" s="866" t="s">
        <v>235</v>
      </c>
      <c r="H3525" s="900"/>
      <c r="I3525" s="900">
        <v>2000000</v>
      </c>
      <c r="J3525" s="900"/>
      <c r="K3525" s="900">
        <f t="shared" si="249"/>
        <v>2000000</v>
      </c>
      <c r="L3525" s="867"/>
      <c r="M3525" s="867">
        <v>2000000</v>
      </c>
      <c r="N3525" s="867"/>
      <c r="O3525" s="868"/>
    </row>
    <row r="3526" spans="1:15" s="887" customFormat="1" x14ac:dyDescent="0.25">
      <c r="A3526" s="836" t="s">
        <v>143</v>
      </c>
      <c r="B3526" s="869"/>
      <c r="C3526" s="1042" t="s">
        <v>26</v>
      </c>
      <c r="D3526" s="869"/>
      <c r="E3526" s="870"/>
      <c r="F3526" s="869"/>
      <c r="G3526" s="871"/>
      <c r="H3526" s="965">
        <f>SUM(H3523:H3525)</f>
        <v>0</v>
      </c>
      <c r="I3526" s="965">
        <f>SUM(I3523:I3525)</f>
        <v>20000000</v>
      </c>
      <c r="J3526" s="965">
        <f>SUM(J3523:J3525)</f>
        <v>0</v>
      </c>
      <c r="K3526" s="965">
        <f>SUM(K3523:K3525)</f>
        <v>10000000</v>
      </c>
      <c r="L3526" s="965"/>
      <c r="M3526" s="965">
        <f>SUM(M3523:M3525)</f>
        <v>10000000</v>
      </c>
      <c r="N3526" s="965"/>
      <c r="O3526" s="884"/>
    </row>
    <row r="3527" spans="1:15" s="887" customFormat="1" x14ac:dyDescent="0.25">
      <c r="A3527" s="836"/>
      <c r="B3527" s="875"/>
      <c r="C3527" s="1043"/>
      <c r="D3527" s="875"/>
      <c r="E3527" s="877"/>
      <c r="F3527" s="875"/>
      <c r="G3527" s="878"/>
      <c r="H3527" s="894"/>
      <c r="I3527" s="894"/>
      <c r="J3527" s="894"/>
      <c r="K3527" s="894"/>
      <c r="L3527" s="879"/>
      <c r="M3527" s="879"/>
      <c r="N3527" s="879"/>
      <c r="O3527" s="880"/>
    </row>
    <row r="3528" spans="1:15" s="887" customFormat="1" x14ac:dyDescent="0.25">
      <c r="A3528" s="836"/>
      <c r="B3528" s="875"/>
      <c r="C3528" s="1043"/>
      <c r="D3528" s="875"/>
      <c r="E3528" s="877"/>
      <c r="F3528" s="875"/>
      <c r="G3528" s="878"/>
      <c r="H3528" s="894"/>
      <c r="I3528" s="894"/>
      <c r="J3528" s="894"/>
      <c r="K3528" s="894"/>
      <c r="L3528" s="879"/>
      <c r="M3528" s="879"/>
      <c r="N3528" s="879"/>
      <c r="O3528" s="880"/>
    </row>
    <row r="3529" spans="1:15" x14ac:dyDescent="0.25">
      <c r="B3529" s="1127" t="s">
        <v>1396</v>
      </c>
      <c r="C3529" s="1127"/>
      <c r="D3529" s="1127"/>
      <c r="E3529" s="1127"/>
      <c r="F3529" s="1127"/>
      <c r="G3529" s="1127"/>
      <c r="H3529" s="1127"/>
      <c r="I3529" s="1127"/>
      <c r="J3529" s="1127"/>
      <c r="K3529" s="1127"/>
      <c r="L3529" s="1127"/>
      <c r="M3529" s="1127"/>
      <c r="N3529" s="1127"/>
      <c r="O3529" s="1127"/>
    </row>
    <row r="3530" spans="1:15" x14ac:dyDescent="0.25">
      <c r="B3530" s="854" t="s">
        <v>1661</v>
      </c>
      <c r="C3530" s="1041"/>
      <c r="D3530" s="855"/>
      <c r="E3530" s="855"/>
      <c r="F3530" s="855"/>
      <c r="G3530" s="855"/>
      <c r="H3530" s="856"/>
      <c r="I3530" s="856"/>
      <c r="J3530" s="856"/>
      <c r="K3530" s="856"/>
      <c r="L3530" s="856"/>
      <c r="M3530" s="856"/>
      <c r="N3530" s="856"/>
      <c r="O3530" s="857"/>
    </row>
    <row r="3531" spans="1:15" s="800" customFormat="1" ht="45" x14ac:dyDescent="0.25">
      <c r="B3531" s="1122" t="s">
        <v>971</v>
      </c>
      <c r="C3531" s="1085" t="s">
        <v>939</v>
      </c>
      <c r="D3531" s="1085" t="s">
        <v>1025</v>
      </c>
      <c r="E3531" s="1124" t="s">
        <v>1026</v>
      </c>
      <c r="F3531" s="1085" t="s">
        <v>1027</v>
      </c>
      <c r="G3531" s="1120" t="s">
        <v>1028</v>
      </c>
      <c r="H3531" s="801" t="s">
        <v>1868</v>
      </c>
      <c r="I3531" s="802" t="s">
        <v>1839</v>
      </c>
      <c r="J3531" s="801" t="s">
        <v>1868</v>
      </c>
      <c r="K3531" s="1128" t="s">
        <v>1957</v>
      </c>
      <c r="L3531" s="1128" t="s">
        <v>1956</v>
      </c>
      <c r="M3531" s="802" t="s">
        <v>1905</v>
      </c>
      <c r="N3531" s="1128" t="s">
        <v>1825</v>
      </c>
      <c r="O3531" s="835" t="s">
        <v>1856</v>
      </c>
    </row>
    <row r="3532" spans="1:15" s="800" customFormat="1" x14ac:dyDescent="0.25">
      <c r="B3532" s="1123"/>
      <c r="C3532" s="1086"/>
      <c r="D3532" s="1086"/>
      <c r="E3532" s="1125"/>
      <c r="F3532" s="1086"/>
      <c r="G3532" s="1121"/>
      <c r="H3532" s="803"/>
      <c r="I3532" s="803" t="s">
        <v>940</v>
      </c>
      <c r="J3532" s="803"/>
      <c r="K3532" s="1129"/>
      <c r="L3532" s="1129"/>
      <c r="M3532" s="803" t="s">
        <v>940</v>
      </c>
      <c r="N3532" s="1129"/>
      <c r="O3532" s="804"/>
    </row>
    <row r="3533" spans="1:15" x14ac:dyDescent="0.25">
      <c r="A3533" s="836" t="s">
        <v>140</v>
      </c>
      <c r="B3533" s="809" t="s">
        <v>25</v>
      </c>
      <c r="C3533" s="1039" t="s">
        <v>59</v>
      </c>
      <c r="D3533" s="814">
        <v>70541</v>
      </c>
      <c r="E3533" s="945">
        <v>0</v>
      </c>
      <c r="F3533" s="806" t="s">
        <v>27</v>
      </c>
      <c r="G3533" s="809" t="s">
        <v>266</v>
      </c>
      <c r="H3533" s="980"/>
      <c r="I3533" s="980">
        <v>300000</v>
      </c>
      <c r="J3533" s="980"/>
      <c r="K3533" s="900">
        <f t="shared" ref="K3533:K3542" si="250">M3533-L3533</f>
        <v>300000</v>
      </c>
      <c r="L3533" s="815"/>
      <c r="M3533" s="815">
        <v>300000</v>
      </c>
      <c r="N3533" s="815"/>
      <c r="O3533" s="811"/>
    </row>
    <row r="3534" spans="1:15" x14ac:dyDescent="0.25">
      <c r="A3534" s="836" t="s">
        <v>140</v>
      </c>
      <c r="B3534" s="806" t="s">
        <v>3</v>
      </c>
      <c r="C3534" s="1039" t="s">
        <v>4</v>
      </c>
      <c r="D3534" s="814">
        <v>70541</v>
      </c>
      <c r="E3534" s="945">
        <v>0</v>
      </c>
      <c r="F3534" s="806" t="s">
        <v>27</v>
      </c>
      <c r="G3534" s="809" t="s">
        <v>266</v>
      </c>
      <c r="H3534" s="980"/>
      <c r="I3534" s="980">
        <v>375000</v>
      </c>
      <c r="J3534" s="980"/>
      <c r="K3534" s="900">
        <f t="shared" si="250"/>
        <v>375000</v>
      </c>
      <c r="L3534" s="815"/>
      <c r="M3534" s="815">
        <v>375000</v>
      </c>
      <c r="N3534" s="815"/>
      <c r="O3534" s="811"/>
    </row>
    <row r="3535" spans="1:15" x14ac:dyDescent="0.25">
      <c r="A3535" s="836" t="s">
        <v>140</v>
      </c>
      <c r="B3535" s="806" t="s">
        <v>32</v>
      </c>
      <c r="C3535" s="1039" t="s">
        <v>33</v>
      </c>
      <c r="D3535" s="814">
        <v>70541</v>
      </c>
      <c r="E3535" s="945">
        <v>0</v>
      </c>
      <c r="F3535" s="806" t="s">
        <v>27</v>
      </c>
      <c r="G3535" s="809" t="s">
        <v>266</v>
      </c>
      <c r="H3535" s="980"/>
      <c r="I3535" s="980">
        <v>100000</v>
      </c>
      <c r="J3535" s="980"/>
      <c r="K3535" s="900">
        <f t="shared" si="250"/>
        <v>100000</v>
      </c>
      <c r="L3535" s="815"/>
      <c r="M3535" s="815">
        <v>100000</v>
      </c>
      <c r="N3535" s="815"/>
      <c r="O3535" s="811"/>
    </row>
    <row r="3536" spans="1:15" x14ac:dyDescent="0.25">
      <c r="A3536" s="836" t="s">
        <v>140</v>
      </c>
      <c r="B3536" s="806" t="s">
        <v>61</v>
      </c>
      <c r="C3536" s="1039" t="s">
        <v>75</v>
      </c>
      <c r="D3536" s="814">
        <v>70541</v>
      </c>
      <c r="E3536" s="945">
        <v>0</v>
      </c>
      <c r="F3536" s="806" t="s">
        <v>27</v>
      </c>
      <c r="G3536" s="809" t="s">
        <v>266</v>
      </c>
      <c r="H3536" s="980"/>
      <c r="I3536" s="980">
        <v>150000</v>
      </c>
      <c r="J3536" s="980"/>
      <c r="K3536" s="900">
        <f t="shared" si="250"/>
        <v>150000</v>
      </c>
      <c r="L3536" s="815"/>
      <c r="M3536" s="815">
        <v>150000</v>
      </c>
      <c r="N3536" s="815"/>
      <c r="O3536" s="811"/>
    </row>
    <row r="3537" spans="1:15" x14ac:dyDescent="0.25">
      <c r="A3537" s="836" t="s">
        <v>140</v>
      </c>
      <c r="B3537" s="806" t="s">
        <v>11</v>
      </c>
      <c r="C3537" s="1039" t="s">
        <v>12</v>
      </c>
      <c r="D3537" s="814">
        <v>70541</v>
      </c>
      <c r="E3537" s="945">
        <v>0</v>
      </c>
      <c r="F3537" s="806" t="s">
        <v>27</v>
      </c>
      <c r="G3537" s="809" t="s">
        <v>266</v>
      </c>
      <c r="H3537" s="980"/>
      <c r="I3537" s="980">
        <v>3000000</v>
      </c>
      <c r="J3537" s="980"/>
      <c r="K3537" s="900">
        <f t="shared" si="250"/>
        <v>3000000</v>
      </c>
      <c r="L3537" s="815"/>
      <c r="M3537" s="815">
        <v>3000000</v>
      </c>
      <c r="N3537" s="815"/>
      <c r="O3537" s="811"/>
    </row>
    <row r="3538" spans="1:15" x14ac:dyDescent="0.25">
      <c r="A3538" s="836" t="s">
        <v>140</v>
      </c>
      <c r="B3538" s="806" t="s">
        <v>13</v>
      </c>
      <c r="C3538" s="1039" t="s">
        <v>14</v>
      </c>
      <c r="D3538" s="814">
        <v>70541</v>
      </c>
      <c r="E3538" s="945">
        <v>0</v>
      </c>
      <c r="F3538" s="806" t="s">
        <v>27</v>
      </c>
      <c r="G3538" s="809" t="s">
        <v>266</v>
      </c>
      <c r="H3538" s="980"/>
      <c r="I3538" s="980">
        <v>2000000</v>
      </c>
      <c r="J3538" s="980"/>
      <c r="K3538" s="900">
        <f t="shared" si="250"/>
        <v>1500000</v>
      </c>
      <c r="L3538" s="815"/>
      <c r="M3538" s="815">
        <v>1500000</v>
      </c>
      <c r="N3538" s="815"/>
      <c r="O3538" s="811"/>
    </row>
    <row r="3539" spans="1:15" x14ac:dyDescent="0.25">
      <c r="A3539" s="836" t="s">
        <v>140</v>
      </c>
      <c r="B3539" s="806" t="s">
        <v>123</v>
      </c>
      <c r="C3539" s="1039" t="s">
        <v>124</v>
      </c>
      <c r="D3539" s="814">
        <v>70541</v>
      </c>
      <c r="E3539" s="945">
        <v>0</v>
      </c>
      <c r="F3539" s="806" t="s">
        <v>27</v>
      </c>
      <c r="G3539" s="809" t="s">
        <v>266</v>
      </c>
      <c r="H3539" s="980"/>
      <c r="I3539" s="980">
        <v>150000</v>
      </c>
      <c r="J3539" s="980"/>
      <c r="K3539" s="900">
        <f t="shared" si="250"/>
        <v>150000</v>
      </c>
      <c r="L3539" s="815"/>
      <c r="M3539" s="815">
        <v>150000</v>
      </c>
      <c r="N3539" s="815"/>
      <c r="O3539" s="811"/>
    </row>
    <row r="3540" spans="1:15" x14ac:dyDescent="0.25">
      <c r="A3540" s="836" t="s">
        <v>140</v>
      </c>
      <c r="B3540" s="806" t="s">
        <v>17</v>
      </c>
      <c r="C3540" s="1039" t="s">
        <v>18</v>
      </c>
      <c r="D3540" s="814">
        <v>70541</v>
      </c>
      <c r="E3540" s="945">
        <v>0</v>
      </c>
      <c r="F3540" s="806" t="s">
        <v>27</v>
      </c>
      <c r="G3540" s="809" t="s">
        <v>266</v>
      </c>
      <c r="H3540" s="980"/>
      <c r="I3540" s="980">
        <v>20000</v>
      </c>
      <c r="J3540" s="980"/>
      <c r="K3540" s="900">
        <f t="shared" si="250"/>
        <v>20000</v>
      </c>
      <c r="L3540" s="815"/>
      <c r="M3540" s="815">
        <v>20000</v>
      </c>
      <c r="N3540" s="815"/>
      <c r="O3540" s="811"/>
    </row>
    <row r="3541" spans="1:15" x14ac:dyDescent="0.25">
      <c r="A3541" s="836" t="s">
        <v>140</v>
      </c>
      <c r="B3541" s="806" t="s">
        <v>19</v>
      </c>
      <c r="C3541" s="1039" t="s">
        <v>20</v>
      </c>
      <c r="D3541" s="814">
        <v>70541</v>
      </c>
      <c r="E3541" s="945">
        <v>0</v>
      </c>
      <c r="F3541" s="806" t="s">
        <v>27</v>
      </c>
      <c r="G3541" s="809" t="s">
        <v>266</v>
      </c>
      <c r="H3541" s="980"/>
      <c r="I3541" s="980">
        <v>5000</v>
      </c>
      <c r="J3541" s="980"/>
      <c r="K3541" s="900">
        <f t="shared" si="250"/>
        <v>5000</v>
      </c>
      <c r="L3541" s="815"/>
      <c r="M3541" s="815">
        <v>5000</v>
      </c>
      <c r="N3541" s="815"/>
      <c r="O3541" s="811"/>
    </row>
    <row r="3542" spans="1:15" x14ac:dyDescent="0.25">
      <c r="A3542" s="836" t="s">
        <v>140</v>
      </c>
      <c r="B3542" s="806" t="s">
        <v>37</v>
      </c>
      <c r="C3542" s="1039" t="s">
        <v>38</v>
      </c>
      <c r="D3542" s="814">
        <v>70541</v>
      </c>
      <c r="E3542" s="945">
        <v>0</v>
      </c>
      <c r="F3542" s="806" t="s">
        <v>27</v>
      </c>
      <c r="G3542" s="809" t="s">
        <v>266</v>
      </c>
      <c r="H3542" s="980"/>
      <c r="I3542" s="980">
        <v>100000</v>
      </c>
      <c r="J3542" s="980"/>
      <c r="K3542" s="900">
        <f t="shared" si="250"/>
        <v>100000</v>
      </c>
      <c r="L3542" s="815"/>
      <c r="M3542" s="815">
        <v>100000</v>
      </c>
      <c r="N3542" s="815"/>
      <c r="O3542" s="811"/>
    </row>
    <row r="3543" spans="1:15" x14ac:dyDescent="0.25">
      <c r="A3543" s="836" t="s">
        <v>140</v>
      </c>
      <c r="B3543" s="838"/>
      <c r="C3543" s="968" t="s">
        <v>312</v>
      </c>
      <c r="D3543" s="839"/>
      <c r="E3543" s="840"/>
      <c r="F3543" s="838"/>
      <c r="G3543" s="895"/>
      <c r="H3543" s="969">
        <v>350000</v>
      </c>
      <c r="I3543" s="969">
        <f>SUM(I3533:I3542)</f>
        <v>6200000</v>
      </c>
      <c r="J3543" s="969">
        <v>350000</v>
      </c>
      <c r="K3543" s="969">
        <f>SUM(K3533:K3542)</f>
        <v>5700000</v>
      </c>
      <c r="L3543" s="969"/>
      <c r="M3543" s="969">
        <f>SUM(M3533:M3542)</f>
        <v>5700000</v>
      </c>
      <c r="N3543" s="969"/>
      <c r="O3543" s="822"/>
    </row>
    <row r="3544" spans="1:15" s="887" customFormat="1" x14ac:dyDescent="0.25">
      <c r="B3544" s="627"/>
      <c r="C3544" s="1050"/>
      <c r="D3544" s="875"/>
      <c r="E3544" s="877"/>
      <c r="F3544" s="875"/>
      <c r="G3544" s="878"/>
      <c r="H3544" s="902"/>
      <c r="I3544" s="902"/>
      <c r="J3544" s="902"/>
      <c r="K3544" s="902"/>
      <c r="L3544" s="879"/>
      <c r="M3544" s="879"/>
      <c r="N3544" s="879"/>
      <c r="O3544" s="880"/>
    </row>
    <row r="3545" spans="1:15" s="887" customFormat="1" x14ac:dyDescent="0.25">
      <c r="B3545" s="627"/>
      <c r="C3545" s="1050"/>
      <c r="D3545" s="875"/>
      <c r="E3545" s="877"/>
      <c r="F3545" s="875"/>
      <c r="G3545" s="878"/>
      <c r="H3545" s="902"/>
      <c r="I3545" s="902"/>
      <c r="J3545" s="902"/>
      <c r="K3545" s="902"/>
      <c r="L3545" s="879"/>
      <c r="M3545" s="879"/>
      <c r="N3545" s="879"/>
      <c r="O3545" s="880"/>
    </row>
    <row r="3546" spans="1:15" x14ac:dyDescent="0.25">
      <c r="B3546" s="1127" t="s">
        <v>1397</v>
      </c>
      <c r="C3546" s="1127"/>
      <c r="D3546" s="1127"/>
      <c r="E3546" s="1127"/>
      <c r="F3546" s="1127"/>
      <c r="G3546" s="1127"/>
      <c r="H3546" s="1127"/>
      <c r="I3546" s="1127"/>
      <c r="J3546" s="1127"/>
      <c r="K3546" s="1127"/>
      <c r="L3546" s="1127"/>
      <c r="M3546" s="1127"/>
      <c r="N3546" s="1127"/>
      <c r="O3546" s="1127"/>
    </row>
    <row r="3547" spans="1:15" x14ac:dyDescent="0.25">
      <c r="B3547" s="854" t="s">
        <v>1661</v>
      </c>
      <c r="C3547" s="1041"/>
      <c r="D3547" s="855"/>
      <c r="E3547" s="855"/>
      <c r="F3547" s="855"/>
      <c r="G3547" s="855"/>
      <c r="H3547" s="856"/>
      <c r="I3547" s="856"/>
      <c r="J3547" s="856"/>
      <c r="K3547" s="856"/>
      <c r="L3547" s="856"/>
      <c r="M3547" s="856"/>
      <c r="N3547" s="856"/>
      <c r="O3547" s="857"/>
    </row>
    <row r="3548" spans="1:15" s="800" customFormat="1" ht="45" x14ac:dyDescent="0.25">
      <c r="B3548" s="1122" t="s">
        <v>971</v>
      </c>
      <c r="C3548" s="1085" t="s">
        <v>939</v>
      </c>
      <c r="D3548" s="1085" t="s">
        <v>1025</v>
      </c>
      <c r="E3548" s="1124" t="s">
        <v>1026</v>
      </c>
      <c r="F3548" s="1085" t="s">
        <v>1027</v>
      </c>
      <c r="G3548" s="1120" t="s">
        <v>1028</v>
      </c>
      <c r="H3548" s="801" t="s">
        <v>1868</v>
      </c>
      <c r="I3548" s="802" t="s">
        <v>1839</v>
      </c>
      <c r="J3548" s="801" t="s">
        <v>1868</v>
      </c>
      <c r="K3548" s="1128" t="s">
        <v>1957</v>
      </c>
      <c r="L3548" s="1128" t="s">
        <v>1956</v>
      </c>
      <c r="M3548" s="802" t="s">
        <v>1905</v>
      </c>
      <c r="N3548" s="1128" t="s">
        <v>1825</v>
      </c>
      <c r="O3548" s="835" t="s">
        <v>1856</v>
      </c>
    </row>
    <row r="3549" spans="1:15" s="800" customFormat="1" x14ac:dyDescent="0.25">
      <c r="B3549" s="1123"/>
      <c r="C3549" s="1086"/>
      <c r="D3549" s="1086"/>
      <c r="E3549" s="1125"/>
      <c r="F3549" s="1086"/>
      <c r="G3549" s="1121"/>
      <c r="H3549" s="803"/>
      <c r="I3549" s="803" t="s">
        <v>940</v>
      </c>
      <c r="J3549" s="803"/>
      <c r="K3549" s="1129"/>
      <c r="L3549" s="1129"/>
      <c r="M3549" s="803" t="s">
        <v>940</v>
      </c>
      <c r="N3549" s="1129"/>
      <c r="O3549" s="804"/>
    </row>
    <row r="3550" spans="1:15" s="887" customFormat="1" x14ac:dyDescent="0.25">
      <c r="A3550" s="917" t="s">
        <v>140</v>
      </c>
      <c r="B3550" s="865" t="s">
        <v>350</v>
      </c>
      <c r="C3550" s="967" t="s">
        <v>743</v>
      </c>
      <c r="D3550" s="814">
        <v>70541</v>
      </c>
      <c r="E3550" s="883">
        <v>0</v>
      </c>
      <c r="F3550" s="863" t="s">
        <v>27</v>
      </c>
      <c r="G3550" s="866" t="s">
        <v>235</v>
      </c>
      <c r="H3550" s="900"/>
      <c r="I3550" s="900">
        <v>18000000</v>
      </c>
      <c r="J3550" s="900"/>
      <c r="K3550" s="900">
        <f t="shared" ref="K3550:K3552" si="251">M3550-L3550</f>
        <v>8000000</v>
      </c>
      <c r="L3550" s="867"/>
      <c r="M3550" s="867">
        <v>8000000</v>
      </c>
      <c r="N3550" s="867"/>
      <c r="O3550" s="868"/>
    </row>
    <row r="3551" spans="1:15" s="887" customFormat="1" x14ac:dyDescent="0.25">
      <c r="A3551" s="917" t="s">
        <v>140</v>
      </c>
      <c r="B3551" s="865" t="s">
        <v>239</v>
      </c>
      <c r="C3551" s="967" t="s">
        <v>485</v>
      </c>
      <c r="D3551" s="814">
        <v>70541</v>
      </c>
      <c r="E3551" s="883">
        <v>0</v>
      </c>
      <c r="F3551" s="863" t="s">
        <v>27</v>
      </c>
      <c r="G3551" s="866" t="s">
        <v>235</v>
      </c>
      <c r="H3551" s="900"/>
      <c r="I3551" s="900">
        <v>1000000</v>
      </c>
      <c r="J3551" s="900"/>
      <c r="K3551" s="900">
        <f t="shared" si="251"/>
        <v>1000000</v>
      </c>
      <c r="L3551" s="867"/>
      <c r="M3551" s="867">
        <v>1000000</v>
      </c>
      <c r="N3551" s="867"/>
      <c r="O3551" s="868"/>
    </row>
    <row r="3552" spans="1:15" s="887" customFormat="1" x14ac:dyDescent="0.25">
      <c r="A3552" s="917" t="s">
        <v>140</v>
      </c>
      <c r="B3552" s="865" t="s">
        <v>158</v>
      </c>
      <c r="C3552" s="967" t="s">
        <v>366</v>
      </c>
      <c r="D3552" s="814">
        <v>70541</v>
      </c>
      <c r="E3552" s="883">
        <v>0</v>
      </c>
      <c r="F3552" s="863" t="s">
        <v>27</v>
      </c>
      <c r="G3552" s="866" t="s">
        <v>235</v>
      </c>
      <c r="H3552" s="900"/>
      <c r="I3552" s="900">
        <v>1000000</v>
      </c>
      <c r="J3552" s="900"/>
      <c r="K3552" s="900">
        <f t="shared" si="251"/>
        <v>1000000</v>
      </c>
      <c r="L3552" s="867"/>
      <c r="M3552" s="867">
        <v>1000000</v>
      </c>
      <c r="N3552" s="867"/>
      <c r="O3552" s="868"/>
    </row>
    <row r="3553" spans="1:16" s="887" customFormat="1" x14ac:dyDescent="0.25">
      <c r="A3553" s="917" t="s">
        <v>140</v>
      </c>
      <c r="B3553" s="869"/>
      <c r="C3553" s="1042" t="s">
        <v>26</v>
      </c>
      <c r="D3553" s="869"/>
      <c r="E3553" s="870"/>
      <c r="F3553" s="869"/>
      <c r="G3553" s="871"/>
      <c r="H3553" s="965">
        <f>SUM(H3550:H3552)</f>
        <v>0</v>
      </c>
      <c r="I3553" s="965">
        <f>SUM(I3550:I3552)</f>
        <v>20000000</v>
      </c>
      <c r="J3553" s="965">
        <f>SUM(J3550:J3552)</f>
        <v>0</v>
      </c>
      <c r="K3553" s="965">
        <f>SUM(K3550:K3552)</f>
        <v>10000000</v>
      </c>
      <c r="L3553" s="872"/>
      <c r="M3553" s="872">
        <f>SUM(M3550:M3552)</f>
        <v>10000000</v>
      </c>
      <c r="N3553" s="872"/>
      <c r="O3553" s="884"/>
    </row>
    <row r="3554" spans="1:16" s="887" customFormat="1" x14ac:dyDescent="0.25">
      <c r="B3554" s="627"/>
      <c r="C3554" s="1050"/>
      <c r="D3554" s="875"/>
      <c r="E3554" s="877"/>
      <c r="F3554" s="875"/>
      <c r="G3554" s="878"/>
      <c r="H3554" s="902"/>
      <c r="I3554" s="902"/>
      <c r="J3554" s="902"/>
      <c r="K3554" s="902"/>
      <c r="L3554" s="879"/>
      <c r="M3554" s="879"/>
      <c r="N3554" s="879"/>
      <c r="O3554" s="880"/>
    </row>
    <row r="3555" spans="1:16" s="887" customFormat="1" x14ac:dyDescent="0.25">
      <c r="B3555" s="627"/>
      <c r="C3555" s="1050"/>
      <c r="D3555" s="875"/>
      <c r="E3555" s="877"/>
      <c r="F3555" s="875"/>
      <c r="G3555" s="878"/>
      <c r="H3555" s="902"/>
      <c r="I3555" s="902"/>
      <c r="J3555" s="902"/>
      <c r="K3555" s="902"/>
      <c r="L3555" s="879"/>
      <c r="M3555" s="879"/>
      <c r="N3555" s="879"/>
      <c r="O3555" s="880"/>
    </row>
    <row r="3556" spans="1:16" x14ac:dyDescent="0.25">
      <c r="B3556" s="1127" t="s">
        <v>1396</v>
      </c>
      <c r="C3556" s="1127"/>
      <c r="D3556" s="1127"/>
      <c r="E3556" s="1127"/>
      <c r="F3556" s="1127"/>
      <c r="G3556" s="1127"/>
      <c r="H3556" s="1127"/>
      <c r="I3556" s="1127"/>
      <c r="J3556" s="1127"/>
      <c r="K3556" s="1127"/>
      <c r="L3556" s="1127"/>
      <c r="M3556" s="1127"/>
      <c r="N3556" s="1127"/>
      <c r="O3556" s="1127"/>
    </row>
    <row r="3557" spans="1:16" x14ac:dyDescent="0.25">
      <c r="B3557" s="854" t="s">
        <v>1662</v>
      </c>
      <c r="C3557" s="1041"/>
      <c r="D3557" s="855"/>
      <c r="E3557" s="855"/>
      <c r="F3557" s="855"/>
      <c r="G3557" s="855"/>
      <c r="H3557" s="856"/>
      <c r="I3557" s="856"/>
      <c r="J3557" s="856"/>
      <c r="K3557" s="856"/>
      <c r="L3557" s="856"/>
      <c r="M3557" s="856"/>
      <c r="N3557" s="856"/>
      <c r="O3557" s="857"/>
    </row>
    <row r="3558" spans="1:16" s="800" customFormat="1" ht="45" x14ac:dyDescent="0.25">
      <c r="B3558" s="1122" t="s">
        <v>971</v>
      </c>
      <c r="C3558" s="1085" t="s">
        <v>939</v>
      </c>
      <c r="D3558" s="1085" t="s">
        <v>1025</v>
      </c>
      <c r="E3558" s="1124" t="s">
        <v>1026</v>
      </c>
      <c r="F3558" s="1085" t="s">
        <v>1027</v>
      </c>
      <c r="G3558" s="1120" t="s">
        <v>1028</v>
      </c>
      <c r="H3558" s="801" t="s">
        <v>1868</v>
      </c>
      <c r="I3558" s="802" t="s">
        <v>1839</v>
      </c>
      <c r="J3558" s="801" t="s">
        <v>1868</v>
      </c>
      <c r="K3558" s="1128" t="s">
        <v>1957</v>
      </c>
      <c r="L3558" s="1128" t="s">
        <v>1956</v>
      </c>
      <c r="M3558" s="802" t="s">
        <v>1905</v>
      </c>
      <c r="N3558" s="1128" t="s">
        <v>1825</v>
      </c>
      <c r="O3558" s="835" t="s">
        <v>1856</v>
      </c>
    </row>
    <row r="3559" spans="1:16" s="800" customFormat="1" x14ac:dyDescent="0.25">
      <c r="B3559" s="1123"/>
      <c r="C3559" s="1086"/>
      <c r="D3559" s="1086"/>
      <c r="E3559" s="1125"/>
      <c r="F3559" s="1086"/>
      <c r="G3559" s="1121"/>
      <c r="H3559" s="803"/>
      <c r="I3559" s="803" t="s">
        <v>940</v>
      </c>
      <c r="J3559" s="803"/>
      <c r="K3559" s="1129"/>
      <c r="L3559" s="1129"/>
      <c r="M3559" s="803" t="s">
        <v>940</v>
      </c>
      <c r="N3559" s="1129"/>
      <c r="O3559" s="804"/>
    </row>
    <row r="3560" spans="1:16" s="887" customFormat="1" ht="30" x14ac:dyDescent="0.25">
      <c r="A3560" s="917" t="s">
        <v>707</v>
      </c>
      <c r="B3560" s="934" t="s">
        <v>24</v>
      </c>
      <c r="C3560" s="1049" t="s">
        <v>290</v>
      </c>
      <c r="D3560" s="865" t="s">
        <v>1</v>
      </c>
      <c r="E3560" s="883">
        <v>0</v>
      </c>
      <c r="F3560" s="934" t="s">
        <v>27</v>
      </c>
      <c r="G3560" s="935" t="s">
        <v>266</v>
      </c>
      <c r="H3560" s="1015">
        <v>157933489</v>
      </c>
      <c r="I3560" s="1015">
        <v>330862870</v>
      </c>
      <c r="J3560" s="1015">
        <v>157933489</v>
      </c>
      <c r="K3560" s="1015">
        <f t="shared" ref="K3560:K3574" si="252">M3560-L3560</f>
        <v>300862870</v>
      </c>
      <c r="L3560" s="1004">
        <v>90000000</v>
      </c>
      <c r="M3560" s="1004">
        <v>390862870</v>
      </c>
      <c r="N3560" s="1004">
        <v>90000000</v>
      </c>
      <c r="O3560" s="1027" t="s">
        <v>2008</v>
      </c>
      <c r="P3560" s="923"/>
    </row>
    <row r="3561" spans="1:16" x14ac:dyDescent="0.25">
      <c r="A3561" s="836" t="s">
        <v>707</v>
      </c>
      <c r="B3561" s="809" t="s">
        <v>25</v>
      </c>
      <c r="C3561" s="1039" t="s">
        <v>59</v>
      </c>
      <c r="D3561" s="814">
        <v>70561</v>
      </c>
      <c r="E3561" s="945">
        <v>0</v>
      </c>
      <c r="F3561" s="806" t="s">
        <v>27</v>
      </c>
      <c r="G3561" s="809" t="s">
        <v>266</v>
      </c>
      <c r="H3561" s="980">
        <v>100000</v>
      </c>
      <c r="I3561" s="980">
        <v>400000</v>
      </c>
      <c r="J3561" s="980">
        <v>100000</v>
      </c>
      <c r="K3561" s="900">
        <f t="shared" si="252"/>
        <v>400000</v>
      </c>
      <c r="L3561" s="815"/>
      <c r="M3561" s="815">
        <v>400000</v>
      </c>
      <c r="N3561" s="815"/>
      <c r="O3561" s="811"/>
    </row>
    <row r="3562" spans="1:16" x14ac:dyDescent="0.25">
      <c r="A3562" s="836" t="s">
        <v>707</v>
      </c>
      <c r="B3562" s="806" t="s">
        <v>3</v>
      </c>
      <c r="C3562" s="1039" t="s">
        <v>4</v>
      </c>
      <c r="D3562" s="814">
        <v>70561</v>
      </c>
      <c r="E3562" s="945">
        <v>0</v>
      </c>
      <c r="F3562" s="806" t="s">
        <v>27</v>
      </c>
      <c r="G3562" s="809" t="s">
        <v>266</v>
      </c>
      <c r="H3562" s="980">
        <v>300000</v>
      </c>
      <c r="I3562" s="980">
        <v>995000</v>
      </c>
      <c r="J3562" s="980">
        <v>300000</v>
      </c>
      <c r="K3562" s="900">
        <f t="shared" si="252"/>
        <v>995000</v>
      </c>
      <c r="L3562" s="815"/>
      <c r="M3562" s="815">
        <v>995000</v>
      </c>
      <c r="N3562" s="815"/>
      <c r="O3562" s="811"/>
    </row>
    <row r="3563" spans="1:16" x14ac:dyDescent="0.25">
      <c r="A3563" s="836" t="s">
        <v>707</v>
      </c>
      <c r="B3563" s="806" t="s">
        <v>106</v>
      </c>
      <c r="C3563" s="1039" t="s">
        <v>107</v>
      </c>
      <c r="D3563" s="814" t="s">
        <v>217</v>
      </c>
      <c r="E3563" s="945">
        <v>0</v>
      </c>
      <c r="F3563" s="806" t="s">
        <v>27</v>
      </c>
      <c r="G3563" s="809" t="s">
        <v>266</v>
      </c>
      <c r="H3563" s="980">
        <v>300000</v>
      </c>
      <c r="I3563" s="980">
        <v>3500000</v>
      </c>
      <c r="J3563" s="980">
        <v>300000</v>
      </c>
      <c r="K3563" s="900">
        <f t="shared" si="252"/>
        <v>1500000</v>
      </c>
      <c r="L3563" s="815"/>
      <c r="M3563" s="815">
        <v>1500000</v>
      </c>
      <c r="N3563" s="815"/>
      <c r="O3563" s="811"/>
    </row>
    <row r="3564" spans="1:16" x14ac:dyDescent="0.25">
      <c r="A3564" s="836" t="s">
        <v>707</v>
      </c>
      <c r="B3564" s="806" t="s">
        <v>136</v>
      </c>
      <c r="C3564" s="1039" t="s">
        <v>137</v>
      </c>
      <c r="D3564" s="814">
        <v>70561</v>
      </c>
      <c r="E3564" s="945">
        <v>0</v>
      </c>
      <c r="F3564" s="806" t="s">
        <v>27</v>
      </c>
      <c r="G3564" s="809" t="s">
        <v>266</v>
      </c>
      <c r="H3564" s="980">
        <v>87500</v>
      </c>
      <c r="I3564" s="980">
        <v>115000</v>
      </c>
      <c r="J3564" s="980">
        <v>87500</v>
      </c>
      <c r="K3564" s="900">
        <f t="shared" si="252"/>
        <v>115000</v>
      </c>
      <c r="L3564" s="815"/>
      <c r="M3564" s="815">
        <v>115000</v>
      </c>
      <c r="N3564" s="815"/>
      <c r="O3564" s="811"/>
    </row>
    <row r="3565" spans="1:16" x14ac:dyDescent="0.25">
      <c r="A3565" s="836" t="s">
        <v>707</v>
      </c>
      <c r="B3565" s="806" t="s">
        <v>5</v>
      </c>
      <c r="C3565" s="1039" t="s">
        <v>6</v>
      </c>
      <c r="D3565" s="814">
        <v>70561</v>
      </c>
      <c r="E3565" s="945">
        <v>0</v>
      </c>
      <c r="F3565" s="806" t="s">
        <v>27</v>
      </c>
      <c r="G3565" s="809" t="s">
        <v>266</v>
      </c>
      <c r="H3565" s="980"/>
      <c r="I3565" s="980">
        <v>50000</v>
      </c>
      <c r="J3565" s="980"/>
      <c r="K3565" s="900">
        <f t="shared" si="252"/>
        <v>50000</v>
      </c>
      <c r="L3565" s="815"/>
      <c r="M3565" s="815">
        <v>50000</v>
      </c>
      <c r="N3565" s="815"/>
      <c r="O3565" s="811"/>
    </row>
    <row r="3566" spans="1:16" s="816" customFormat="1" x14ac:dyDescent="0.25">
      <c r="A3566" s="836" t="s">
        <v>707</v>
      </c>
      <c r="B3566" s="806" t="s">
        <v>32</v>
      </c>
      <c r="C3566" s="1039" t="s">
        <v>33</v>
      </c>
      <c r="D3566" s="814">
        <v>70561</v>
      </c>
      <c r="E3566" s="945">
        <v>0</v>
      </c>
      <c r="F3566" s="806" t="s">
        <v>27</v>
      </c>
      <c r="G3566" s="809" t="s">
        <v>266</v>
      </c>
      <c r="H3566" s="980"/>
      <c r="I3566" s="980">
        <v>3150000</v>
      </c>
      <c r="J3566" s="980"/>
      <c r="K3566" s="900">
        <f t="shared" si="252"/>
        <v>2150000</v>
      </c>
      <c r="L3566" s="815"/>
      <c r="M3566" s="815">
        <v>2150000</v>
      </c>
      <c r="N3566" s="815"/>
      <c r="O3566" s="811"/>
    </row>
    <row r="3567" spans="1:16" x14ac:dyDescent="0.25">
      <c r="A3567" s="836" t="s">
        <v>707</v>
      </c>
      <c r="B3567" s="806" t="s">
        <v>9</v>
      </c>
      <c r="C3567" s="1039" t="s">
        <v>10</v>
      </c>
      <c r="D3567" s="814">
        <v>70561</v>
      </c>
      <c r="E3567" s="945">
        <v>0</v>
      </c>
      <c r="F3567" s="806" t="s">
        <v>27</v>
      </c>
      <c r="G3567" s="809" t="s">
        <v>266</v>
      </c>
      <c r="H3567" s="980"/>
      <c r="I3567" s="980">
        <v>150000</v>
      </c>
      <c r="J3567" s="980"/>
      <c r="K3567" s="900">
        <f t="shared" si="252"/>
        <v>150000</v>
      </c>
      <c r="L3567" s="815"/>
      <c r="M3567" s="815">
        <v>150000</v>
      </c>
      <c r="N3567" s="815"/>
      <c r="O3567" s="811"/>
    </row>
    <row r="3568" spans="1:16" s="887" customFormat="1" x14ac:dyDescent="0.25">
      <c r="A3568" s="917" t="s">
        <v>707</v>
      </c>
      <c r="B3568" s="934" t="s">
        <v>11</v>
      </c>
      <c r="C3568" s="967" t="s">
        <v>12</v>
      </c>
      <c r="D3568" s="863">
        <v>70561</v>
      </c>
      <c r="E3568" s="883">
        <v>0</v>
      </c>
      <c r="F3568" s="934" t="s">
        <v>27</v>
      </c>
      <c r="G3568" s="935" t="s">
        <v>266</v>
      </c>
      <c r="H3568" s="900">
        <v>22500000</v>
      </c>
      <c r="I3568" s="900">
        <v>60225000</v>
      </c>
      <c r="J3568" s="900">
        <v>22500000</v>
      </c>
      <c r="K3568" s="900">
        <f t="shared" si="252"/>
        <v>30225000</v>
      </c>
      <c r="L3568" s="922">
        <v>30000000</v>
      </c>
      <c r="M3568" s="922">
        <v>60225000</v>
      </c>
      <c r="N3568" s="922">
        <v>30000000</v>
      </c>
      <c r="O3568" s="868" t="s">
        <v>2010</v>
      </c>
      <c r="P3568" s="923"/>
    </row>
    <row r="3569" spans="1:16" s="816" customFormat="1" x14ac:dyDescent="0.25">
      <c r="A3569" s="836" t="s">
        <v>707</v>
      </c>
      <c r="B3569" s="806" t="s">
        <v>123</v>
      </c>
      <c r="C3569" s="1039" t="s">
        <v>124</v>
      </c>
      <c r="D3569" s="814">
        <v>70561</v>
      </c>
      <c r="E3569" s="945">
        <v>0</v>
      </c>
      <c r="F3569" s="806" t="s">
        <v>27</v>
      </c>
      <c r="G3569" s="809" t="s">
        <v>266</v>
      </c>
      <c r="H3569" s="980"/>
      <c r="I3569" s="980">
        <v>220000</v>
      </c>
      <c r="J3569" s="980"/>
      <c r="K3569" s="900">
        <f t="shared" si="252"/>
        <v>220000</v>
      </c>
      <c r="L3569" s="815"/>
      <c r="M3569" s="815">
        <v>220000</v>
      </c>
      <c r="N3569" s="815"/>
      <c r="O3569" s="811"/>
    </row>
    <row r="3570" spans="1:16" x14ac:dyDescent="0.25">
      <c r="A3570" s="836" t="s">
        <v>707</v>
      </c>
      <c r="B3570" s="806" t="s">
        <v>35</v>
      </c>
      <c r="C3570" s="1039" t="s">
        <v>36</v>
      </c>
      <c r="D3570" s="814">
        <v>70561</v>
      </c>
      <c r="E3570" s="945">
        <v>0</v>
      </c>
      <c r="F3570" s="806" t="s">
        <v>27</v>
      </c>
      <c r="G3570" s="809" t="s">
        <v>266</v>
      </c>
      <c r="H3570" s="980"/>
      <c r="I3570" s="980">
        <v>240000</v>
      </c>
      <c r="J3570" s="980"/>
      <c r="K3570" s="900">
        <f t="shared" si="252"/>
        <v>240000</v>
      </c>
      <c r="L3570" s="815"/>
      <c r="M3570" s="815">
        <v>240000</v>
      </c>
      <c r="N3570" s="815"/>
      <c r="O3570" s="811"/>
    </row>
    <row r="3571" spans="1:16" x14ac:dyDescent="0.25">
      <c r="A3571" s="836" t="s">
        <v>707</v>
      </c>
      <c r="B3571" s="806" t="s">
        <v>17</v>
      </c>
      <c r="C3571" s="1039" t="s">
        <v>18</v>
      </c>
      <c r="D3571" s="814">
        <v>70561</v>
      </c>
      <c r="E3571" s="945">
        <v>0</v>
      </c>
      <c r="F3571" s="806" t="s">
        <v>27</v>
      </c>
      <c r="G3571" s="809" t="s">
        <v>266</v>
      </c>
      <c r="H3571" s="980"/>
      <c r="I3571" s="980">
        <v>380000</v>
      </c>
      <c r="J3571" s="980"/>
      <c r="K3571" s="900">
        <f t="shared" si="252"/>
        <v>380000</v>
      </c>
      <c r="L3571" s="815"/>
      <c r="M3571" s="815">
        <v>380000</v>
      </c>
      <c r="N3571" s="815"/>
      <c r="O3571" s="811"/>
    </row>
    <row r="3572" spans="1:16" x14ac:dyDescent="0.25">
      <c r="A3572" s="836" t="s">
        <v>707</v>
      </c>
      <c r="B3572" s="806" t="s">
        <v>19</v>
      </c>
      <c r="C3572" s="1039" t="s">
        <v>20</v>
      </c>
      <c r="D3572" s="814">
        <v>70561</v>
      </c>
      <c r="E3572" s="945">
        <v>0</v>
      </c>
      <c r="F3572" s="806" t="s">
        <v>27</v>
      </c>
      <c r="G3572" s="809" t="s">
        <v>266</v>
      </c>
      <c r="H3572" s="980"/>
      <c r="I3572" s="980">
        <v>25000</v>
      </c>
      <c r="J3572" s="980"/>
      <c r="K3572" s="900">
        <f t="shared" si="252"/>
        <v>25000</v>
      </c>
      <c r="L3572" s="815"/>
      <c r="M3572" s="815">
        <v>25000</v>
      </c>
      <c r="N3572" s="815"/>
      <c r="O3572" s="811"/>
    </row>
    <row r="3573" spans="1:16" x14ac:dyDescent="0.25">
      <c r="A3573" s="836" t="s">
        <v>707</v>
      </c>
      <c r="B3573" s="806" t="s">
        <v>37</v>
      </c>
      <c r="C3573" s="1039" t="s">
        <v>38</v>
      </c>
      <c r="D3573" s="814">
        <v>70561</v>
      </c>
      <c r="E3573" s="945">
        <v>0</v>
      </c>
      <c r="F3573" s="806" t="s">
        <v>27</v>
      </c>
      <c r="G3573" s="809" t="s">
        <v>266</v>
      </c>
      <c r="H3573" s="980"/>
      <c r="I3573" s="980">
        <v>250000</v>
      </c>
      <c r="J3573" s="980"/>
      <c r="K3573" s="900">
        <f t="shared" si="252"/>
        <v>250000</v>
      </c>
      <c r="L3573" s="815"/>
      <c r="M3573" s="815">
        <v>250000</v>
      </c>
      <c r="N3573" s="815"/>
      <c r="O3573" s="811"/>
    </row>
    <row r="3574" spans="1:16" x14ac:dyDescent="0.25">
      <c r="A3574" s="836" t="s">
        <v>707</v>
      </c>
      <c r="B3574" s="806" t="s">
        <v>99</v>
      </c>
      <c r="C3574" s="1039" t="s">
        <v>100</v>
      </c>
      <c r="D3574" s="814">
        <v>70561</v>
      </c>
      <c r="E3574" s="945">
        <v>0</v>
      </c>
      <c r="F3574" s="806" t="s">
        <v>27</v>
      </c>
      <c r="G3574" s="809" t="s">
        <v>266</v>
      </c>
      <c r="H3574" s="980"/>
      <c r="I3574" s="980">
        <v>300000</v>
      </c>
      <c r="J3574" s="980"/>
      <c r="K3574" s="900">
        <f t="shared" si="252"/>
        <v>300000</v>
      </c>
      <c r="L3574" s="815"/>
      <c r="M3574" s="815">
        <v>300000</v>
      </c>
      <c r="N3574" s="815"/>
      <c r="O3574" s="811"/>
    </row>
    <row r="3575" spans="1:16" x14ac:dyDescent="0.25">
      <c r="A3575" s="836" t="s">
        <v>707</v>
      </c>
      <c r="B3575" s="817"/>
      <c r="C3575" s="968" t="s">
        <v>312</v>
      </c>
      <c r="D3575" s="819"/>
      <c r="E3575" s="820"/>
      <c r="F3575" s="817"/>
      <c r="G3575" s="895"/>
      <c r="H3575" s="969">
        <f t="shared" ref="H3575:N3575" si="253">SUM(H3561:H3574)</f>
        <v>23287500</v>
      </c>
      <c r="I3575" s="969">
        <f t="shared" si="253"/>
        <v>70000000</v>
      </c>
      <c r="J3575" s="969">
        <f t="shared" si="253"/>
        <v>23287500</v>
      </c>
      <c r="K3575" s="969">
        <f t="shared" si="253"/>
        <v>37000000</v>
      </c>
      <c r="L3575" s="821">
        <f t="shared" si="253"/>
        <v>30000000</v>
      </c>
      <c r="M3575" s="821">
        <f t="shared" si="253"/>
        <v>67000000</v>
      </c>
      <c r="N3575" s="821">
        <f t="shared" si="253"/>
        <v>30000000</v>
      </c>
      <c r="O3575" s="822"/>
    </row>
    <row r="3576" spans="1:16" s="887" customFormat="1" x14ac:dyDescent="0.25">
      <c r="B3576" s="627"/>
      <c r="C3576" s="1050"/>
      <c r="D3576" s="875"/>
      <c r="E3576" s="877"/>
      <c r="F3576" s="875"/>
      <c r="G3576" s="878"/>
      <c r="H3576" s="902"/>
      <c r="I3576" s="902"/>
      <c r="J3576" s="902"/>
      <c r="K3576" s="902"/>
      <c r="L3576" s="879"/>
      <c r="M3576" s="879"/>
      <c r="N3576" s="879"/>
      <c r="O3576" s="880"/>
    </row>
    <row r="3577" spans="1:16" s="887" customFormat="1" x14ac:dyDescent="0.25">
      <c r="B3577" s="627"/>
      <c r="C3577" s="1050"/>
      <c r="D3577" s="875"/>
      <c r="E3577" s="877"/>
      <c r="F3577" s="875"/>
      <c r="G3577" s="878"/>
      <c r="H3577" s="902"/>
      <c r="I3577" s="902"/>
      <c r="J3577" s="902"/>
      <c r="K3577" s="902"/>
      <c r="L3577" s="879"/>
      <c r="M3577" s="879"/>
      <c r="N3577" s="879"/>
      <c r="O3577" s="880"/>
    </row>
    <row r="3578" spans="1:16" x14ac:dyDescent="0.25">
      <c r="B3578" s="1127" t="s">
        <v>1397</v>
      </c>
      <c r="C3578" s="1127"/>
      <c r="D3578" s="1127"/>
      <c r="E3578" s="1127"/>
      <c r="F3578" s="1127"/>
      <c r="G3578" s="1127"/>
      <c r="H3578" s="1127"/>
      <c r="I3578" s="1127"/>
      <c r="J3578" s="1127"/>
      <c r="K3578" s="1127"/>
      <c r="L3578" s="1127"/>
      <c r="M3578" s="1127"/>
      <c r="N3578" s="1127"/>
      <c r="O3578" s="1127"/>
    </row>
    <row r="3579" spans="1:16" x14ac:dyDescent="0.25">
      <c r="B3579" s="854" t="s">
        <v>1662</v>
      </c>
      <c r="C3579" s="1041"/>
      <c r="D3579" s="855"/>
      <c r="E3579" s="855"/>
      <c r="F3579" s="855"/>
      <c r="G3579" s="855"/>
      <c r="H3579" s="856"/>
      <c r="I3579" s="856"/>
      <c r="J3579" s="856"/>
      <c r="K3579" s="856"/>
      <c r="L3579" s="856"/>
      <c r="M3579" s="856"/>
      <c r="N3579" s="856"/>
      <c r="O3579" s="857"/>
    </row>
    <row r="3580" spans="1:16" s="800" customFormat="1" ht="45" x14ac:dyDescent="0.25">
      <c r="B3580" s="1122" t="s">
        <v>971</v>
      </c>
      <c r="C3580" s="1085" t="s">
        <v>939</v>
      </c>
      <c r="D3580" s="1085" t="s">
        <v>1025</v>
      </c>
      <c r="E3580" s="1124" t="s">
        <v>1026</v>
      </c>
      <c r="F3580" s="1085" t="s">
        <v>1027</v>
      </c>
      <c r="G3580" s="1120" t="s">
        <v>1028</v>
      </c>
      <c r="H3580" s="801" t="s">
        <v>1868</v>
      </c>
      <c r="I3580" s="802" t="s">
        <v>1839</v>
      </c>
      <c r="J3580" s="801" t="s">
        <v>1868</v>
      </c>
      <c r="K3580" s="1128" t="s">
        <v>1957</v>
      </c>
      <c r="L3580" s="1128" t="s">
        <v>1956</v>
      </c>
      <c r="M3580" s="802" t="s">
        <v>1905</v>
      </c>
      <c r="N3580" s="1128" t="s">
        <v>1825</v>
      </c>
      <c r="O3580" s="835" t="s">
        <v>1856</v>
      </c>
    </row>
    <row r="3581" spans="1:16" s="800" customFormat="1" x14ac:dyDescent="0.25">
      <c r="B3581" s="1123"/>
      <c r="C3581" s="1086"/>
      <c r="D3581" s="1086"/>
      <c r="E3581" s="1125"/>
      <c r="F3581" s="1086"/>
      <c r="G3581" s="1121"/>
      <c r="H3581" s="803"/>
      <c r="I3581" s="803" t="s">
        <v>940</v>
      </c>
      <c r="J3581" s="803"/>
      <c r="K3581" s="1129"/>
      <c r="L3581" s="1129"/>
      <c r="M3581" s="803" t="s">
        <v>940</v>
      </c>
      <c r="N3581" s="1129"/>
      <c r="O3581" s="804"/>
    </row>
    <row r="3582" spans="1:16" s="887" customFormat="1" x14ac:dyDescent="0.25">
      <c r="A3582" s="836" t="s">
        <v>707</v>
      </c>
      <c r="B3582" s="863" t="s">
        <v>242</v>
      </c>
      <c r="C3582" s="967" t="s">
        <v>699</v>
      </c>
      <c r="D3582" s="814">
        <v>70561</v>
      </c>
      <c r="E3582" s="883">
        <v>0</v>
      </c>
      <c r="F3582" s="863" t="s">
        <v>27</v>
      </c>
      <c r="G3582" s="866" t="s">
        <v>235</v>
      </c>
      <c r="H3582" s="900">
        <v>7963500</v>
      </c>
      <c r="I3582" s="900">
        <v>10000000</v>
      </c>
      <c r="J3582" s="900">
        <v>7963500</v>
      </c>
      <c r="K3582" s="900">
        <f t="shared" ref="K3582:K3585" si="254">M3582-L3582</f>
        <v>10000000</v>
      </c>
      <c r="L3582" s="867">
        <v>0</v>
      </c>
      <c r="M3582" s="867">
        <v>10000000</v>
      </c>
      <c r="N3582" s="867">
        <v>10000000</v>
      </c>
      <c r="O3582" s="868">
        <v>0</v>
      </c>
      <c r="P3582" s="923"/>
    </row>
    <row r="3583" spans="1:16" s="887" customFormat="1" x14ac:dyDescent="0.25">
      <c r="A3583" s="836" t="s">
        <v>707</v>
      </c>
      <c r="B3583" s="863" t="s">
        <v>210</v>
      </c>
      <c r="C3583" s="967" t="s">
        <v>1405</v>
      </c>
      <c r="D3583" s="814">
        <v>70561</v>
      </c>
      <c r="E3583" s="883">
        <v>0</v>
      </c>
      <c r="F3583" s="863" t="s">
        <v>27</v>
      </c>
      <c r="G3583" s="866" t="s">
        <v>235</v>
      </c>
      <c r="H3583" s="900"/>
      <c r="I3583" s="900">
        <v>57500000</v>
      </c>
      <c r="J3583" s="900"/>
      <c r="K3583" s="900">
        <f t="shared" si="254"/>
        <v>20000000</v>
      </c>
      <c r="L3583" s="867"/>
      <c r="M3583" s="867">
        <v>20000000</v>
      </c>
      <c r="N3583" s="867"/>
      <c r="O3583" s="868"/>
    </row>
    <row r="3584" spans="1:16" s="887" customFormat="1" ht="30" x14ac:dyDescent="0.25">
      <c r="A3584" s="836" t="s">
        <v>707</v>
      </c>
      <c r="B3584" s="865" t="s">
        <v>524</v>
      </c>
      <c r="C3584" s="967" t="s">
        <v>979</v>
      </c>
      <c r="D3584" s="814">
        <v>70561</v>
      </c>
      <c r="E3584" s="883">
        <v>0</v>
      </c>
      <c r="F3584" s="863" t="s">
        <v>27</v>
      </c>
      <c r="G3584" s="866" t="s">
        <v>235</v>
      </c>
      <c r="H3584" s="900"/>
      <c r="I3584" s="900">
        <v>27500000</v>
      </c>
      <c r="J3584" s="900"/>
      <c r="K3584" s="900">
        <f t="shared" si="254"/>
        <v>0</v>
      </c>
      <c r="L3584" s="867">
        <v>20000000</v>
      </c>
      <c r="M3584" s="867">
        <v>20000000</v>
      </c>
      <c r="N3584" s="867">
        <v>20000000</v>
      </c>
      <c r="O3584" s="868" t="s">
        <v>2009</v>
      </c>
      <c r="P3584" s="923"/>
    </row>
    <row r="3585" spans="1:15" s="887" customFormat="1" x14ac:dyDescent="0.25">
      <c r="A3585" s="836" t="s">
        <v>707</v>
      </c>
      <c r="B3585" s="865" t="s">
        <v>522</v>
      </c>
      <c r="C3585" s="967" t="s">
        <v>241</v>
      </c>
      <c r="D3585" s="814">
        <v>70561</v>
      </c>
      <c r="E3585" s="883">
        <v>0</v>
      </c>
      <c r="F3585" s="863" t="s">
        <v>27</v>
      </c>
      <c r="G3585" s="866" t="s">
        <v>235</v>
      </c>
      <c r="H3585" s="900">
        <v>5000000</v>
      </c>
      <c r="I3585" s="900">
        <v>5000000</v>
      </c>
      <c r="J3585" s="900">
        <v>5000000</v>
      </c>
      <c r="K3585" s="900">
        <f t="shared" si="254"/>
        <v>12000000</v>
      </c>
      <c r="L3585" s="867"/>
      <c r="M3585" s="867">
        <v>12000000</v>
      </c>
      <c r="N3585" s="867"/>
      <c r="O3585" s="868"/>
    </row>
    <row r="3586" spans="1:15" s="887" customFormat="1" x14ac:dyDescent="0.25">
      <c r="A3586" s="836" t="s">
        <v>707</v>
      </c>
      <c r="B3586" s="869"/>
      <c r="C3586" s="1042" t="s">
        <v>26</v>
      </c>
      <c r="D3586" s="869"/>
      <c r="E3586" s="870"/>
      <c r="F3586" s="869"/>
      <c r="G3586" s="871"/>
      <c r="H3586" s="965">
        <f t="shared" ref="H3586:N3586" si="255">SUM(H3582:H3585)</f>
        <v>12963500</v>
      </c>
      <c r="I3586" s="965">
        <f t="shared" si="255"/>
        <v>100000000</v>
      </c>
      <c r="J3586" s="965">
        <f t="shared" si="255"/>
        <v>12963500</v>
      </c>
      <c r="K3586" s="965">
        <f t="shared" si="255"/>
        <v>42000000</v>
      </c>
      <c r="L3586" s="965">
        <f t="shared" si="255"/>
        <v>20000000</v>
      </c>
      <c r="M3586" s="965">
        <f t="shared" si="255"/>
        <v>62000000</v>
      </c>
      <c r="N3586" s="965">
        <f t="shared" si="255"/>
        <v>30000000</v>
      </c>
      <c r="O3586" s="884"/>
    </row>
    <row r="3587" spans="1:15" s="887" customFormat="1" x14ac:dyDescent="0.25">
      <c r="A3587" s="836"/>
      <c r="B3587" s="875"/>
      <c r="C3587" s="1043"/>
      <c r="D3587" s="875"/>
      <c r="E3587" s="877"/>
      <c r="F3587" s="875"/>
      <c r="G3587" s="878"/>
      <c r="H3587" s="894"/>
      <c r="I3587" s="894"/>
      <c r="J3587" s="894"/>
      <c r="K3587" s="894"/>
      <c r="L3587" s="894"/>
      <c r="M3587" s="894"/>
      <c r="N3587" s="894"/>
      <c r="O3587" s="880"/>
    </row>
    <row r="3588" spans="1:15" s="887" customFormat="1" x14ac:dyDescent="0.25">
      <c r="A3588" s="836"/>
      <c r="B3588" s="875"/>
      <c r="C3588" s="1043"/>
      <c r="D3588" s="875"/>
      <c r="E3588" s="877"/>
      <c r="F3588" s="875"/>
      <c r="G3588" s="878"/>
      <c r="H3588" s="894"/>
      <c r="I3588" s="894"/>
      <c r="J3588" s="894"/>
      <c r="K3588" s="894"/>
      <c r="L3588" s="894"/>
      <c r="M3588" s="894"/>
      <c r="N3588" s="894"/>
      <c r="O3588" s="880"/>
    </row>
    <row r="3589" spans="1:15" x14ac:dyDescent="0.25">
      <c r="B3589" s="1127" t="s">
        <v>1396</v>
      </c>
      <c r="C3589" s="1127"/>
      <c r="D3589" s="1127"/>
      <c r="E3589" s="1127"/>
      <c r="F3589" s="1127"/>
      <c r="G3589" s="1127"/>
      <c r="H3589" s="1127"/>
      <c r="I3589" s="1127"/>
      <c r="J3589" s="1127"/>
      <c r="K3589" s="1127"/>
      <c r="L3589" s="1127"/>
      <c r="M3589" s="1127"/>
      <c r="N3589" s="1127"/>
      <c r="O3589" s="1127"/>
    </row>
    <row r="3590" spans="1:15" x14ac:dyDescent="0.25">
      <c r="B3590" s="854" t="s">
        <v>1663</v>
      </c>
      <c r="C3590" s="1041"/>
      <c r="D3590" s="855"/>
      <c r="E3590" s="855"/>
      <c r="F3590" s="855"/>
      <c r="G3590" s="855"/>
      <c r="H3590" s="856"/>
      <c r="I3590" s="856"/>
      <c r="J3590" s="856"/>
      <c r="K3590" s="856"/>
      <c r="L3590" s="856"/>
      <c r="M3590" s="856"/>
      <c r="N3590" s="856"/>
      <c r="O3590" s="857"/>
    </row>
    <row r="3591" spans="1:15" s="800" customFormat="1" ht="45" x14ac:dyDescent="0.25">
      <c r="B3591" s="1122" t="s">
        <v>971</v>
      </c>
      <c r="C3591" s="1085" t="s">
        <v>939</v>
      </c>
      <c r="D3591" s="1085" t="s">
        <v>1025</v>
      </c>
      <c r="E3591" s="1124" t="s">
        <v>1026</v>
      </c>
      <c r="F3591" s="1085" t="s">
        <v>1027</v>
      </c>
      <c r="G3591" s="1120" t="s">
        <v>1028</v>
      </c>
      <c r="H3591" s="801" t="s">
        <v>1868</v>
      </c>
      <c r="I3591" s="802" t="s">
        <v>1839</v>
      </c>
      <c r="J3591" s="801" t="s">
        <v>1868</v>
      </c>
      <c r="K3591" s="1128" t="s">
        <v>1957</v>
      </c>
      <c r="L3591" s="1128" t="s">
        <v>1956</v>
      </c>
      <c r="M3591" s="802" t="s">
        <v>1905</v>
      </c>
      <c r="N3591" s="1128" t="s">
        <v>1825</v>
      </c>
      <c r="O3591" s="835" t="s">
        <v>1856</v>
      </c>
    </row>
    <row r="3592" spans="1:15" s="800" customFormat="1" x14ac:dyDescent="0.25">
      <c r="B3592" s="1123"/>
      <c r="C3592" s="1086"/>
      <c r="D3592" s="1086"/>
      <c r="E3592" s="1125"/>
      <c r="F3592" s="1086"/>
      <c r="G3592" s="1121"/>
      <c r="H3592" s="803"/>
      <c r="I3592" s="803" t="s">
        <v>940</v>
      </c>
      <c r="J3592" s="803"/>
      <c r="K3592" s="1129"/>
      <c r="L3592" s="1129"/>
      <c r="M3592" s="803" t="s">
        <v>940</v>
      </c>
      <c r="N3592" s="1129"/>
      <c r="O3592" s="804"/>
    </row>
    <row r="3593" spans="1:15" x14ac:dyDescent="0.25">
      <c r="A3593" s="836" t="s">
        <v>693</v>
      </c>
      <c r="B3593" s="806" t="s">
        <v>24</v>
      </c>
      <c r="C3593" s="966" t="s">
        <v>290</v>
      </c>
      <c r="D3593" s="807" t="s">
        <v>1</v>
      </c>
      <c r="E3593" s="945">
        <v>0</v>
      </c>
      <c r="F3593" s="806" t="s">
        <v>27</v>
      </c>
      <c r="G3593" s="809" t="s">
        <v>266</v>
      </c>
      <c r="H3593" s="981">
        <v>25107189</v>
      </c>
      <c r="I3593" s="981">
        <v>73069190</v>
      </c>
      <c r="J3593" s="981">
        <v>25107189</v>
      </c>
      <c r="K3593" s="1015">
        <f t="shared" ref="K3593:K3605" si="256">M3593-L3593</f>
        <v>73069190</v>
      </c>
      <c r="L3593" s="810"/>
      <c r="M3593" s="810">
        <v>73069190</v>
      </c>
      <c r="N3593" s="810"/>
      <c r="O3593" s="885"/>
    </row>
    <row r="3594" spans="1:15" x14ac:dyDescent="0.25">
      <c r="A3594" s="836" t="s">
        <v>693</v>
      </c>
      <c r="B3594" s="806" t="s">
        <v>2</v>
      </c>
      <c r="C3594" s="1039" t="s">
        <v>60</v>
      </c>
      <c r="D3594" s="807" t="s">
        <v>16</v>
      </c>
      <c r="E3594" s="808">
        <v>0</v>
      </c>
      <c r="F3594" s="806">
        <v>23540000</v>
      </c>
      <c r="G3594" s="809" t="s">
        <v>266</v>
      </c>
      <c r="H3594" s="980"/>
      <c r="I3594" s="980">
        <v>1700000</v>
      </c>
      <c r="J3594" s="980"/>
      <c r="K3594" s="900">
        <f t="shared" si="256"/>
        <v>1000000</v>
      </c>
      <c r="L3594" s="815"/>
      <c r="M3594" s="815">
        <v>1000000</v>
      </c>
      <c r="N3594" s="815"/>
      <c r="O3594" s="811"/>
    </row>
    <row r="3595" spans="1:15" x14ac:dyDescent="0.25">
      <c r="A3595" s="836" t="s">
        <v>693</v>
      </c>
      <c r="B3595" s="806" t="s">
        <v>267</v>
      </c>
      <c r="C3595" s="1039" t="s">
        <v>268</v>
      </c>
      <c r="D3595" s="807" t="s">
        <v>16</v>
      </c>
      <c r="E3595" s="808">
        <v>0</v>
      </c>
      <c r="F3595" s="806">
        <v>23540000</v>
      </c>
      <c r="G3595" s="809" t="s">
        <v>266</v>
      </c>
      <c r="H3595" s="980"/>
      <c r="I3595" s="980">
        <v>2500000</v>
      </c>
      <c r="J3595" s="980"/>
      <c r="K3595" s="900">
        <f t="shared" si="256"/>
        <v>900000</v>
      </c>
      <c r="L3595" s="815"/>
      <c r="M3595" s="815">
        <v>900000</v>
      </c>
      <c r="N3595" s="815"/>
      <c r="O3595" s="811"/>
    </row>
    <row r="3596" spans="1:15" x14ac:dyDescent="0.25">
      <c r="A3596" s="836" t="s">
        <v>693</v>
      </c>
      <c r="B3596" s="806" t="s">
        <v>3</v>
      </c>
      <c r="C3596" s="1039" t="s">
        <v>4</v>
      </c>
      <c r="D3596" s="807" t="s">
        <v>16</v>
      </c>
      <c r="E3596" s="808">
        <v>0</v>
      </c>
      <c r="F3596" s="806">
        <v>23540000</v>
      </c>
      <c r="G3596" s="809" t="s">
        <v>266</v>
      </c>
      <c r="H3596" s="980"/>
      <c r="I3596" s="980">
        <v>1800000</v>
      </c>
      <c r="J3596" s="980"/>
      <c r="K3596" s="900">
        <f t="shared" si="256"/>
        <v>700000</v>
      </c>
      <c r="L3596" s="815"/>
      <c r="M3596" s="815">
        <v>700000</v>
      </c>
      <c r="N3596" s="815"/>
      <c r="O3596" s="811"/>
    </row>
    <row r="3597" spans="1:15" x14ac:dyDescent="0.25">
      <c r="A3597" s="836" t="s">
        <v>693</v>
      </c>
      <c r="B3597" s="897" t="s">
        <v>85</v>
      </c>
      <c r="C3597" s="898" t="s">
        <v>86</v>
      </c>
      <c r="D3597" s="807" t="s">
        <v>16</v>
      </c>
      <c r="E3597" s="808">
        <v>0</v>
      </c>
      <c r="F3597" s="806">
        <v>23540000</v>
      </c>
      <c r="G3597" s="809" t="s">
        <v>266</v>
      </c>
      <c r="H3597" s="980"/>
      <c r="I3597" s="980">
        <v>20000</v>
      </c>
      <c r="J3597" s="980"/>
      <c r="K3597" s="900">
        <f t="shared" si="256"/>
        <v>20000</v>
      </c>
      <c r="L3597" s="899"/>
      <c r="M3597" s="899">
        <v>20000</v>
      </c>
      <c r="N3597" s="899"/>
      <c r="O3597" s="847"/>
    </row>
    <row r="3598" spans="1:15" x14ac:dyDescent="0.25">
      <c r="A3598" s="836" t="s">
        <v>693</v>
      </c>
      <c r="B3598" s="806" t="s">
        <v>7</v>
      </c>
      <c r="C3598" s="1039" t="s">
        <v>8</v>
      </c>
      <c r="D3598" s="807" t="s">
        <v>16</v>
      </c>
      <c r="E3598" s="808">
        <v>0</v>
      </c>
      <c r="F3598" s="806">
        <v>23540000</v>
      </c>
      <c r="G3598" s="809" t="s">
        <v>266</v>
      </c>
      <c r="H3598" s="980"/>
      <c r="I3598" s="980">
        <v>800000</v>
      </c>
      <c r="J3598" s="980"/>
      <c r="K3598" s="900">
        <f t="shared" si="256"/>
        <v>800000</v>
      </c>
      <c r="L3598" s="815"/>
      <c r="M3598" s="815">
        <v>800000</v>
      </c>
      <c r="N3598" s="815"/>
      <c r="O3598" s="811"/>
    </row>
    <row r="3599" spans="1:15" s="816" customFormat="1" x14ac:dyDescent="0.25">
      <c r="A3599" s="836" t="s">
        <v>693</v>
      </c>
      <c r="B3599" s="806" t="s">
        <v>34</v>
      </c>
      <c r="C3599" s="1039" t="s">
        <v>761</v>
      </c>
      <c r="D3599" s="807" t="s">
        <v>16</v>
      </c>
      <c r="E3599" s="808">
        <v>0</v>
      </c>
      <c r="F3599" s="806">
        <v>23540000</v>
      </c>
      <c r="G3599" s="809" t="s">
        <v>266</v>
      </c>
      <c r="H3599" s="980"/>
      <c r="I3599" s="980">
        <v>1200000</v>
      </c>
      <c r="J3599" s="980"/>
      <c r="K3599" s="900">
        <f t="shared" si="256"/>
        <v>800000</v>
      </c>
      <c r="L3599" s="815"/>
      <c r="M3599" s="815">
        <v>800000</v>
      </c>
      <c r="N3599" s="815"/>
      <c r="O3599" s="811"/>
    </row>
    <row r="3600" spans="1:15" x14ac:dyDescent="0.25">
      <c r="A3600" s="836" t="s">
        <v>693</v>
      </c>
      <c r="B3600" s="806" t="s">
        <v>11</v>
      </c>
      <c r="C3600" s="1039" t="s">
        <v>12</v>
      </c>
      <c r="D3600" s="807" t="s">
        <v>16</v>
      </c>
      <c r="E3600" s="808">
        <v>0</v>
      </c>
      <c r="F3600" s="806">
        <v>23540000</v>
      </c>
      <c r="G3600" s="809" t="s">
        <v>266</v>
      </c>
      <c r="H3600" s="980"/>
      <c r="I3600" s="980">
        <v>1000000</v>
      </c>
      <c r="J3600" s="980"/>
      <c r="K3600" s="900">
        <f t="shared" si="256"/>
        <v>500000</v>
      </c>
      <c r="L3600" s="815"/>
      <c r="M3600" s="815">
        <v>500000</v>
      </c>
      <c r="N3600" s="815"/>
      <c r="O3600" s="811"/>
    </row>
    <row r="3601" spans="1:15" x14ac:dyDescent="0.25">
      <c r="A3601" s="836" t="s">
        <v>693</v>
      </c>
      <c r="B3601" s="806" t="s">
        <v>15</v>
      </c>
      <c r="C3601" s="1039" t="s">
        <v>436</v>
      </c>
      <c r="D3601" s="807" t="s">
        <v>16</v>
      </c>
      <c r="E3601" s="808">
        <v>0</v>
      </c>
      <c r="F3601" s="806">
        <v>23540000</v>
      </c>
      <c r="G3601" s="809" t="s">
        <v>266</v>
      </c>
      <c r="H3601" s="980"/>
      <c r="I3601" s="980">
        <v>700000</v>
      </c>
      <c r="J3601" s="980"/>
      <c r="K3601" s="900">
        <f t="shared" si="256"/>
        <v>500000</v>
      </c>
      <c r="L3601" s="815"/>
      <c r="M3601" s="815">
        <v>500000</v>
      </c>
      <c r="N3601" s="815"/>
      <c r="O3601" s="811"/>
    </row>
    <row r="3602" spans="1:15" x14ac:dyDescent="0.25">
      <c r="A3602" s="836" t="s">
        <v>693</v>
      </c>
      <c r="B3602" s="806" t="s">
        <v>17</v>
      </c>
      <c r="C3602" s="1039" t="s">
        <v>18</v>
      </c>
      <c r="D3602" s="807" t="s">
        <v>16</v>
      </c>
      <c r="E3602" s="808">
        <v>0</v>
      </c>
      <c r="F3602" s="806">
        <v>23540000</v>
      </c>
      <c r="G3602" s="809" t="s">
        <v>266</v>
      </c>
      <c r="H3602" s="980"/>
      <c r="I3602" s="980">
        <v>20000</v>
      </c>
      <c r="J3602" s="980"/>
      <c r="K3602" s="900">
        <f t="shared" si="256"/>
        <v>20000</v>
      </c>
      <c r="L3602" s="815"/>
      <c r="M3602" s="815">
        <v>20000</v>
      </c>
      <c r="N3602" s="815"/>
      <c r="O3602" s="811"/>
    </row>
    <row r="3603" spans="1:15" x14ac:dyDescent="0.25">
      <c r="A3603" s="836" t="s">
        <v>693</v>
      </c>
      <c r="B3603" s="806" t="s">
        <v>19</v>
      </c>
      <c r="C3603" s="1039" t="s">
        <v>20</v>
      </c>
      <c r="D3603" s="807" t="s">
        <v>16</v>
      </c>
      <c r="E3603" s="808">
        <v>0</v>
      </c>
      <c r="F3603" s="806">
        <v>23540000</v>
      </c>
      <c r="G3603" s="809" t="s">
        <v>266</v>
      </c>
      <c r="H3603" s="980"/>
      <c r="I3603" s="980">
        <v>3000</v>
      </c>
      <c r="J3603" s="980"/>
      <c r="K3603" s="900">
        <f t="shared" si="256"/>
        <v>3000</v>
      </c>
      <c r="L3603" s="815"/>
      <c r="M3603" s="815">
        <v>3000</v>
      </c>
      <c r="N3603" s="815"/>
      <c r="O3603" s="811"/>
    </row>
    <row r="3604" spans="1:15" x14ac:dyDescent="0.25">
      <c r="A3604" s="836" t="s">
        <v>693</v>
      </c>
      <c r="B3604" s="806" t="s">
        <v>181</v>
      </c>
      <c r="C3604" s="1039" t="s">
        <v>182</v>
      </c>
      <c r="D3604" s="807" t="s">
        <v>16</v>
      </c>
      <c r="E3604" s="808">
        <v>0</v>
      </c>
      <c r="F3604" s="806">
        <v>23540000</v>
      </c>
      <c r="G3604" s="809" t="s">
        <v>266</v>
      </c>
      <c r="H3604" s="980"/>
      <c r="I3604" s="980">
        <v>1057000</v>
      </c>
      <c r="J3604" s="980"/>
      <c r="K3604" s="900">
        <f t="shared" si="256"/>
        <v>757000</v>
      </c>
      <c r="L3604" s="815"/>
      <c r="M3604" s="815">
        <v>757000</v>
      </c>
      <c r="N3604" s="815"/>
      <c r="O3604" s="811"/>
    </row>
    <row r="3605" spans="1:15" x14ac:dyDescent="0.25">
      <c r="A3605" s="836" t="s">
        <v>693</v>
      </c>
      <c r="B3605" s="806" t="s">
        <v>37</v>
      </c>
      <c r="C3605" s="1039" t="s">
        <v>38</v>
      </c>
      <c r="D3605" s="807" t="s">
        <v>16</v>
      </c>
      <c r="E3605" s="808">
        <v>0</v>
      </c>
      <c r="F3605" s="806">
        <v>23540000</v>
      </c>
      <c r="G3605" s="809" t="s">
        <v>266</v>
      </c>
      <c r="H3605" s="980"/>
      <c r="I3605" s="980">
        <v>1200000</v>
      </c>
      <c r="J3605" s="980"/>
      <c r="K3605" s="900">
        <f t="shared" si="256"/>
        <v>1000000</v>
      </c>
      <c r="L3605" s="815"/>
      <c r="M3605" s="815">
        <v>1000000</v>
      </c>
      <c r="N3605" s="815"/>
      <c r="O3605" s="811"/>
    </row>
    <row r="3606" spans="1:15" x14ac:dyDescent="0.25">
      <c r="A3606" s="836" t="s">
        <v>693</v>
      </c>
      <c r="B3606" s="838"/>
      <c r="C3606" s="968" t="s">
        <v>312</v>
      </c>
      <c r="D3606" s="839"/>
      <c r="E3606" s="840"/>
      <c r="F3606" s="838"/>
      <c r="G3606" s="895"/>
      <c r="H3606" s="969">
        <v>3500000</v>
      </c>
      <c r="I3606" s="969">
        <f>SUM(I3594:I3605)</f>
        <v>12000000</v>
      </c>
      <c r="J3606" s="969">
        <v>3500000</v>
      </c>
      <c r="K3606" s="969">
        <f>SUM(K3594:K3605)</f>
        <v>7000000</v>
      </c>
      <c r="L3606" s="821"/>
      <c r="M3606" s="821">
        <f>SUM(M3594:M3605)</f>
        <v>7000000</v>
      </c>
      <c r="N3606" s="821"/>
      <c r="O3606" s="822"/>
    </row>
    <row r="3607" spans="1:15" s="887" customFormat="1" x14ac:dyDescent="0.25">
      <c r="B3607" s="627"/>
      <c r="C3607" s="1050"/>
      <c r="D3607" s="875"/>
      <c r="E3607" s="877"/>
      <c r="F3607" s="875"/>
      <c r="G3607" s="878"/>
      <c r="H3607" s="902"/>
      <c r="I3607" s="902"/>
      <c r="J3607" s="902"/>
      <c r="K3607" s="902"/>
      <c r="L3607" s="879"/>
      <c r="M3607" s="879"/>
      <c r="N3607" s="879"/>
      <c r="O3607" s="880"/>
    </row>
    <row r="3608" spans="1:15" s="887" customFormat="1" x14ac:dyDescent="0.25">
      <c r="B3608" s="627"/>
      <c r="C3608" s="1050"/>
      <c r="D3608" s="875"/>
      <c r="E3608" s="877"/>
      <c r="F3608" s="875"/>
      <c r="G3608" s="878"/>
      <c r="H3608" s="902"/>
      <c r="I3608" s="902"/>
      <c r="J3608" s="902"/>
      <c r="K3608" s="902"/>
      <c r="L3608" s="879"/>
      <c r="M3608" s="879"/>
      <c r="N3608" s="879"/>
      <c r="O3608" s="880"/>
    </row>
    <row r="3609" spans="1:15" x14ac:dyDescent="0.25">
      <c r="B3609" s="1127" t="s">
        <v>1397</v>
      </c>
      <c r="C3609" s="1127"/>
      <c r="D3609" s="1127"/>
      <c r="E3609" s="1127"/>
      <c r="F3609" s="1127"/>
      <c r="G3609" s="1127"/>
      <c r="H3609" s="1127"/>
      <c r="I3609" s="1127"/>
      <c r="J3609" s="1127"/>
      <c r="K3609" s="1127"/>
      <c r="L3609" s="1127"/>
      <c r="M3609" s="1127"/>
      <c r="N3609" s="1127"/>
      <c r="O3609" s="1127"/>
    </row>
    <row r="3610" spans="1:15" x14ac:dyDescent="0.25">
      <c r="B3610" s="854" t="s">
        <v>1663</v>
      </c>
      <c r="C3610" s="1041"/>
      <c r="D3610" s="855"/>
      <c r="E3610" s="855"/>
      <c r="F3610" s="855"/>
      <c r="G3610" s="855"/>
      <c r="H3610" s="856"/>
      <c r="I3610" s="856"/>
      <c r="J3610" s="856"/>
      <c r="K3610" s="856"/>
      <c r="L3610" s="856"/>
      <c r="M3610" s="856"/>
      <c r="N3610" s="856"/>
      <c r="O3610" s="857"/>
    </row>
    <row r="3611" spans="1:15" s="800" customFormat="1" ht="45" x14ac:dyDescent="0.25">
      <c r="B3611" s="1122" t="s">
        <v>971</v>
      </c>
      <c r="C3611" s="1085" t="s">
        <v>939</v>
      </c>
      <c r="D3611" s="1085" t="s">
        <v>1025</v>
      </c>
      <c r="E3611" s="1124" t="s">
        <v>1026</v>
      </c>
      <c r="F3611" s="1085" t="s">
        <v>1027</v>
      </c>
      <c r="G3611" s="1120" t="s">
        <v>1028</v>
      </c>
      <c r="H3611" s="801" t="s">
        <v>1868</v>
      </c>
      <c r="I3611" s="802" t="s">
        <v>1839</v>
      </c>
      <c r="J3611" s="801" t="s">
        <v>1868</v>
      </c>
      <c r="K3611" s="1128" t="s">
        <v>1957</v>
      </c>
      <c r="L3611" s="1128" t="s">
        <v>1956</v>
      </c>
      <c r="M3611" s="802" t="s">
        <v>1905</v>
      </c>
      <c r="N3611" s="1128" t="s">
        <v>1825</v>
      </c>
      <c r="O3611" s="835" t="s">
        <v>1856</v>
      </c>
    </row>
    <row r="3612" spans="1:15" s="800" customFormat="1" x14ac:dyDescent="0.25">
      <c r="B3612" s="1123"/>
      <c r="C3612" s="1086"/>
      <c r="D3612" s="1086"/>
      <c r="E3612" s="1125"/>
      <c r="F3612" s="1086"/>
      <c r="G3612" s="1121"/>
      <c r="H3612" s="803"/>
      <c r="I3612" s="803" t="s">
        <v>940</v>
      </c>
      <c r="J3612" s="803"/>
      <c r="K3612" s="1129"/>
      <c r="L3612" s="1129"/>
      <c r="M3612" s="803" t="s">
        <v>940</v>
      </c>
      <c r="N3612" s="1129"/>
      <c r="O3612" s="804"/>
    </row>
    <row r="3613" spans="1:15" s="876" customFormat="1" x14ac:dyDescent="0.25">
      <c r="A3613" s="917" t="s">
        <v>693</v>
      </c>
      <c r="B3613" s="863" t="s">
        <v>161</v>
      </c>
      <c r="C3613" s="967" t="s">
        <v>233</v>
      </c>
      <c r="D3613" s="807" t="s">
        <v>16</v>
      </c>
      <c r="E3613" s="883">
        <v>0</v>
      </c>
      <c r="F3613" s="865" t="s">
        <v>354</v>
      </c>
      <c r="G3613" s="866" t="s">
        <v>235</v>
      </c>
      <c r="H3613" s="900"/>
      <c r="I3613" s="900">
        <v>6000000</v>
      </c>
      <c r="J3613" s="900"/>
      <c r="K3613" s="900">
        <f t="shared" ref="K3613:K3616" si="257">M3613-L3613</f>
        <v>6000000</v>
      </c>
      <c r="L3613" s="867"/>
      <c r="M3613" s="867">
        <v>6000000</v>
      </c>
      <c r="N3613" s="867"/>
      <c r="O3613" s="868" t="s">
        <v>2144</v>
      </c>
    </row>
    <row r="3614" spans="1:15" s="887" customFormat="1" x14ac:dyDescent="0.25">
      <c r="A3614" s="917" t="s">
        <v>693</v>
      </c>
      <c r="B3614" s="865" t="s">
        <v>697</v>
      </c>
      <c r="C3614" s="967" t="s">
        <v>430</v>
      </c>
      <c r="D3614" s="807" t="s">
        <v>16</v>
      </c>
      <c r="E3614" s="883">
        <v>0</v>
      </c>
      <c r="F3614" s="865" t="s">
        <v>354</v>
      </c>
      <c r="G3614" s="866" t="s">
        <v>235</v>
      </c>
      <c r="H3614" s="900"/>
      <c r="I3614" s="900">
        <v>7000000</v>
      </c>
      <c r="J3614" s="900"/>
      <c r="K3614" s="900">
        <f t="shared" si="257"/>
        <v>7000000</v>
      </c>
      <c r="L3614" s="867"/>
      <c r="M3614" s="867">
        <v>7000000</v>
      </c>
      <c r="N3614" s="867"/>
      <c r="O3614" s="868" t="s">
        <v>2145</v>
      </c>
    </row>
    <row r="3615" spans="1:15" s="887" customFormat="1" x14ac:dyDescent="0.25">
      <c r="A3615" s="917" t="s">
        <v>693</v>
      </c>
      <c r="B3615" s="865" t="s">
        <v>158</v>
      </c>
      <c r="C3615" s="967" t="s">
        <v>366</v>
      </c>
      <c r="D3615" s="807" t="s">
        <v>16</v>
      </c>
      <c r="E3615" s="883">
        <v>0</v>
      </c>
      <c r="F3615" s="865" t="s">
        <v>354</v>
      </c>
      <c r="G3615" s="866" t="s">
        <v>235</v>
      </c>
      <c r="H3615" s="900"/>
      <c r="I3615" s="900">
        <v>3000000</v>
      </c>
      <c r="J3615" s="900"/>
      <c r="K3615" s="900">
        <f t="shared" si="257"/>
        <v>3000000</v>
      </c>
      <c r="L3615" s="867"/>
      <c r="M3615" s="867">
        <v>3000000</v>
      </c>
      <c r="N3615" s="867"/>
      <c r="O3615" s="868" t="s">
        <v>2146</v>
      </c>
    </row>
    <row r="3616" spans="1:15" s="887" customFormat="1" x14ac:dyDescent="0.25">
      <c r="A3616" s="917" t="s">
        <v>693</v>
      </c>
      <c r="B3616" s="865" t="s">
        <v>206</v>
      </c>
      <c r="C3616" s="967" t="s">
        <v>1862</v>
      </c>
      <c r="D3616" s="807" t="s">
        <v>16</v>
      </c>
      <c r="E3616" s="883">
        <v>0</v>
      </c>
      <c r="F3616" s="865" t="s">
        <v>354</v>
      </c>
      <c r="G3616" s="866" t="s">
        <v>235</v>
      </c>
      <c r="H3616" s="900"/>
      <c r="I3616" s="900">
        <v>4000000</v>
      </c>
      <c r="J3616" s="900"/>
      <c r="K3616" s="900">
        <f t="shared" si="257"/>
        <v>4000000</v>
      </c>
      <c r="L3616" s="867"/>
      <c r="M3616" s="867">
        <v>4000000</v>
      </c>
      <c r="N3616" s="867"/>
      <c r="O3616" s="868"/>
    </row>
    <row r="3617" spans="1:15" s="887" customFormat="1" x14ac:dyDescent="0.25">
      <c r="A3617" s="917" t="s">
        <v>693</v>
      </c>
      <c r="B3617" s="869"/>
      <c r="C3617" s="1042" t="s">
        <v>26</v>
      </c>
      <c r="D3617" s="869"/>
      <c r="E3617" s="870"/>
      <c r="F3617" s="869"/>
      <c r="G3617" s="871"/>
      <c r="H3617" s="965">
        <f>SUM(H3613:H3616)</f>
        <v>0</v>
      </c>
      <c r="I3617" s="965">
        <f>SUM(I3613:I3616)</f>
        <v>20000000</v>
      </c>
      <c r="J3617" s="965">
        <f>SUM(J3613:J3616)</f>
        <v>0</v>
      </c>
      <c r="K3617" s="965">
        <f>SUM(K3613:K3616)</f>
        <v>20000000</v>
      </c>
      <c r="L3617" s="872"/>
      <c r="M3617" s="872">
        <v>20000000</v>
      </c>
      <c r="N3617" s="872"/>
      <c r="O3617" s="884"/>
    </row>
    <row r="3618" spans="1:15" s="887" customFormat="1" x14ac:dyDescent="0.25">
      <c r="A3618" s="917"/>
      <c r="B3618" s="875"/>
      <c r="C3618" s="1043"/>
      <c r="D3618" s="875"/>
      <c r="E3618" s="877"/>
      <c r="F3618" s="875"/>
      <c r="G3618" s="878"/>
      <c r="H3618" s="894"/>
      <c r="I3618" s="894"/>
      <c r="J3618" s="894"/>
      <c r="K3618" s="894"/>
      <c r="L3618" s="879"/>
      <c r="M3618" s="879"/>
      <c r="N3618" s="879"/>
      <c r="O3618" s="880"/>
    </row>
    <row r="3619" spans="1:15" s="887" customFormat="1" x14ac:dyDescent="0.25">
      <c r="A3619" s="917"/>
      <c r="B3619" s="875"/>
      <c r="C3619" s="1043"/>
      <c r="D3619" s="875"/>
      <c r="E3619" s="877"/>
      <c r="F3619" s="875"/>
      <c r="G3619" s="878"/>
      <c r="H3619" s="894"/>
      <c r="I3619" s="894"/>
      <c r="J3619" s="894"/>
      <c r="K3619" s="894"/>
      <c r="L3619" s="879"/>
      <c r="M3619" s="879"/>
      <c r="N3619" s="879"/>
      <c r="O3619" s="880"/>
    </row>
    <row r="3620" spans="1:15" x14ac:dyDescent="0.25">
      <c r="B3620" s="1127" t="s">
        <v>1396</v>
      </c>
      <c r="C3620" s="1127"/>
      <c r="D3620" s="1127"/>
      <c r="E3620" s="1127"/>
      <c r="F3620" s="1127"/>
      <c r="G3620" s="1127"/>
      <c r="H3620" s="1127"/>
      <c r="I3620" s="1127"/>
      <c r="J3620" s="1127"/>
      <c r="K3620" s="1127"/>
      <c r="L3620" s="1127"/>
      <c r="M3620" s="1127"/>
      <c r="N3620" s="1127"/>
      <c r="O3620" s="1127"/>
    </row>
    <row r="3621" spans="1:15" x14ac:dyDescent="0.25">
      <c r="B3621" s="854" t="s">
        <v>1664</v>
      </c>
      <c r="C3621" s="1041"/>
      <c r="D3621" s="855"/>
      <c r="E3621" s="855"/>
      <c r="F3621" s="855"/>
      <c r="G3621" s="855"/>
      <c r="H3621" s="856"/>
      <c r="I3621" s="856"/>
      <c r="J3621" s="856"/>
      <c r="K3621" s="856"/>
      <c r="L3621" s="856"/>
      <c r="M3621" s="856"/>
      <c r="N3621" s="856"/>
      <c r="O3621" s="857"/>
    </row>
    <row r="3622" spans="1:15" s="800" customFormat="1" ht="45" x14ac:dyDescent="0.25">
      <c r="B3622" s="1122" t="s">
        <v>971</v>
      </c>
      <c r="C3622" s="1085" t="s">
        <v>939</v>
      </c>
      <c r="D3622" s="1085" t="s">
        <v>1025</v>
      </c>
      <c r="E3622" s="1124" t="s">
        <v>1026</v>
      </c>
      <c r="F3622" s="1085" t="s">
        <v>1027</v>
      </c>
      <c r="G3622" s="1120" t="s">
        <v>1028</v>
      </c>
      <c r="H3622" s="801" t="s">
        <v>1868</v>
      </c>
      <c r="I3622" s="802" t="s">
        <v>1839</v>
      </c>
      <c r="J3622" s="801" t="s">
        <v>1868</v>
      </c>
      <c r="K3622" s="1128" t="s">
        <v>1957</v>
      </c>
      <c r="L3622" s="1128" t="s">
        <v>1956</v>
      </c>
      <c r="M3622" s="802" t="s">
        <v>1905</v>
      </c>
      <c r="N3622" s="1128" t="s">
        <v>1825</v>
      </c>
      <c r="O3622" s="835" t="s">
        <v>1856</v>
      </c>
    </row>
    <row r="3623" spans="1:15" s="800" customFormat="1" x14ac:dyDescent="0.25">
      <c r="B3623" s="1123"/>
      <c r="C3623" s="1086"/>
      <c r="D3623" s="1086"/>
      <c r="E3623" s="1125"/>
      <c r="F3623" s="1086"/>
      <c r="G3623" s="1121"/>
      <c r="H3623" s="803"/>
      <c r="I3623" s="803" t="s">
        <v>940</v>
      </c>
      <c r="J3623" s="803"/>
      <c r="K3623" s="1129"/>
      <c r="L3623" s="1129"/>
      <c r="M3623" s="803" t="s">
        <v>940</v>
      </c>
      <c r="N3623" s="1129"/>
      <c r="O3623" s="804"/>
    </row>
    <row r="3624" spans="1:15" x14ac:dyDescent="0.25">
      <c r="A3624" s="836" t="s">
        <v>769</v>
      </c>
      <c r="B3624" s="895" t="s">
        <v>24</v>
      </c>
      <c r="C3624" s="968" t="s">
        <v>290</v>
      </c>
      <c r="D3624" s="963" t="s">
        <v>1</v>
      </c>
      <c r="E3624" s="840">
        <v>0</v>
      </c>
      <c r="F3624" s="1033" t="s">
        <v>27</v>
      </c>
      <c r="G3624" s="895" t="s">
        <v>266</v>
      </c>
      <c r="H3624" s="881">
        <v>92681312</v>
      </c>
      <c r="I3624" s="881">
        <v>263917150</v>
      </c>
      <c r="J3624" s="881">
        <v>92681312</v>
      </c>
      <c r="K3624" s="1034">
        <f t="shared" ref="K3624" si="258">M3624-L3624</f>
        <v>263917150</v>
      </c>
      <c r="L3624" s="821"/>
      <c r="M3624" s="821">
        <v>263917150</v>
      </c>
      <c r="N3624" s="821"/>
      <c r="O3624" s="822"/>
    </row>
    <row r="3625" spans="1:15" x14ac:dyDescent="0.25">
      <c r="C3625" s="1047"/>
    </row>
    <row r="3626" spans="1:15" x14ac:dyDescent="0.25">
      <c r="C3626" s="1047"/>
    </row>
    <row r="3627" spans="1:15" x14ac:dyDescent="0.25">
      <c r="C3627" s="1047"/>
    </row>
    <row r="3628" spans="1:15" x14ac:dyDescent="0.25">
      <c r="C3628" s="1047"/>
    </row>
    <row r="3629" spans="1:15" x14ac:dyDescent="0.25">
      <c r="C3629" s="1047"/>
    </row>
    <row r="3630" spans="1:15" x14ac:dyDescent="0.25">
      <c r="C3630" s="1051"/>
      <c r="L3630" s="1035"/>
      <c r="M3630" s="1035"/>
      <c r="N3630" s="1035"/>
      <c r="O3630" s="1013"/>
    </row>
    <row r="3631" spans="1:15" x14ac:dyDescent="0.25">
      <c r="C3631" s="1051"/>
      <c r="L3631" s="1035"/>
      <c r="M3631" s="1035"/>
      <c r="N3631" s="1035"/>
      <c r="O3631" s="1013"/>
    </row>
    <row r="3632" spans="1:15" x14ac:dyDescent="0.25">
      <c r="C3632" s="1051"/>
      <c r="L3632" s="1035"/>
      <c r="M3632" s="1035"/>
      <c r="N3632" s="1035"/>
      <c r="O3632" s="1013"/>
    </row>
    <row r="3633" spans="3:3" x14ac:dyDescent="0.25">
      <c r="C3633" s="1047"/>
    </row>
  </sheetData>
  <sheetProtection selectLockedCells="1"/>
  <autoFilter ref="O1:O3638"/>
  <sortState ref="B1884:N1890">
    <sortCondition ref="B1884"/>
  </sortState>
  <mergeCells count="2223">
    <mergeCell ref="B1359:B1360"/>
    <mergeCell ref="C1359:C1360"/>
    <mergeCell ref="D1359:D1360"/>
    <mergeCell ref="E1359:E1360"/>
    <mergeCell ref="F1359:F1360"/>
    <mergeCell ref="G1359:G1360"/>
    <mergeCell ref="K1359:K1360"/>
    <mergeCell ref="L1359:L1360"/>
    <mergeCell ref="N1359:N1360"/>
    <mergeCell ref="E3128:E3129"/>
    <mergeCell ref="C3611:C3612"/>
    <mergeCell ref="K2815:K2816"/>
    <mergeCell ref="K2829:K2830"/>
    <mergeCell ref="B2684:B2685"/>
    <mergeCell ref="N3622:N3623"/>
    <mergeCell ref="E3501:E3502"/>
    <mergeCell ref="G3276:G3277"/>
    <mergeCell ref="B3234:B3235"/>
    <mergeCell ref="N3358:N3359"/>
    <mergeCell ref="N3383:N3384"/>
    <mergeCell ref="N3419:N3420"/>
    <mergeCell ref="N3431:N3432"/>
    <mergeCell ref="N3443:N3444"/>
    <mergeCell ref="K3591:K3592"/>
    <mergeCell ref="K3611:K3612"/>
    <mergeCell ref="K3622:K3623"/>
    <mergeCell ref="K3201:K3202"/>
    <mergeCell ref="K3211:K3212"/>
    <mergeCell ref="K3234:K3235"/>
    <mergeCell ref="K3249:K3250"/>
    <mergeCell ref="K3276:K3277"/>
    <mergeCell ref="K3521:K3522"/>
    <mergeCell ref="K2250:K2251"/>
    <mergeCell ref="K2277:K2278"/>
    <mergeCell ref="K2299:K2300"/>
    <mergeCell ref="K2313:K2314"/>
    <mergeCell ref="K2331:K2332"/>
    <mergeCell ref="K2355:K2356"/>
    <mergeCell ref="K2390:K2391"/>
    <mergeCell ref="K3169:K3170"/>
    <mergeCell ref="K3181:K3182"/>
    <mergeCell ref="L3157:L3158"/>
    <mergeCell ref="L3169:L3170"/>
    <mergeCell ref="L3181:L3182"/>
    <mergeCell ref="N3096:N3097"/>
    <mergeCell ref="N3108:N3109"/>
    <mergeCell ref="N3157:N3158"/>
    <mergeCell ref="N3169:N3170"/>
    <mergeCell ref="N2960:N2961"/>
    <mergeCell ref="N2981:N2982"/>
    <mergeCell ref="N2996:N2997"/>
    <mergeCell ref="N3019:N3020"/>
    <mergeCell ref="K3157:K3158"/>
    <mergeCell ref="N2355:N2356"/>
    <mergeCell ref="B2856:O2856"/>
    <mergeCell ref="B2958:O2958"/>
    <mergeCell ref="B2979:O2979"/>
    <mergeCell ref="B2858:B2859"/>
    <mergeCell ref="C2858:C2859"/>
    <mergeCell ref="D2858:D2859"/>
    <mergeCell ref="F2858:F2859"/>
    <mergeCell ref="B2871:O2871"/>
    <mergeCell ref="B2892:O2892"/>
    <mergeCell ref="K2960:K2961"/>
    <mergeCell ref="K3501:K3502"/>
    <mergeCell ref="B3580:B3581"/>
    <mergeCell ref="B2734:B2735"/>
    <mergeCell ref="B2563:B2564"/>
    <mergeCell ref="C2563:C2564"/>
    <mergeCell ref="D2563:D2564"/>
    <mergeCell ref="E2563:E2564"/>
    <mergeCell ref="K3531:K3532"/>
    <mergeCell ref="L3201:L3202"/>
    <mergeCell ref="L3211:L3212"/>
    <mergeCell ref="L3234:L3235"/>
    <mergeCell ref="L3249:L3250"/>
    <mergeCell ref="L3276:L3277"/>
    <mergeCell ref="L3304:L3305"/>
    <mergeCell ref="L3337:L3338"/>
    <mergeCell ref="L3358:L3359"/>
    <mergeCell ref="L3383:L3384"/>
    <mergeCell ref="L3398:L3399"/>
    <mergeCell ref="L3521:L3522"/>
    <mergeCell ref="L3531:L3532"/>
    <mergeCell ref="B3167:O3167"/>
    <mergeCell ref="B3128:B3129"/>
    <mergeCell ref="C3128:C3129"/>
    <mergeCell ref="D3128:D3129"/>
    <mergeCell ref="L3548:L3549"/>
    <mergeCell ref="L3558:L3559"/>
    <mergeCell ref="L3580:L3581"/>
    <mergeCell ref="N3181:N3182"/>
    <mergeCell ref="K3096:K3097"/>
    <mergeCell ref="K3108:K3109"/>
    <mergeCell ref="K3128:K3129"/>
    <mergeCell ref="L3128:L3129"/>
    <mergeCell ref="B1590:B1591"/>
    <mergeCell ref="C1590:C1591"/>
    <mergeCell ref="D1590:D1591"/>
    <mergeCell ref="F3128:F3129"/>
    <mergeCell ref="B1609:B1610"/>
    <mergeCell ref="C1609:C1610"/>
    <mergeCell ref="D1609:D1610"/>
    <mergeCell ref="E1609:E1610"/>
    <mergeCell ref="L1590:L1591"/>
    <mergeCell ref="L1599:L1600"/>
    <mergeCell ref="G1582:G1583"/>
    <mergeCell ref="B1607:O1607"/>
    <mergeCell ref="N1582:N1583"/>
    <mergeCell ref="F1609:F1610"/>
    <mergeCell ref="G1805:G1806"/>
    <mergeCell ref="F1805:F1806"/>
    <mergeCell ref="D1695:D1696"/>
    <mergeCell ref="L2081:L2082"/>
    <mergeCell ref="L2100:L2101"/>
    <mergeCell ref="E1590:E1591"/>
    <mergeCell ref="K2408:K2409"/>
    <mergeCell ref="K2423:K2424"/>
    <mergeCell ref="K2439:K2440"/>
    <mergeCell ref="N2625:N2626"/>
    <mergeCell ref="N2636:N2637"/>
    <mergeCell ref="N2657:N2658"/>
    <mergeCell ref="N2668:N2669"/>
    <mergeCell ref="N2684:N2685"/>
    <mergeCell ref="K2894:K2895"/>
    <mergeCell ref="K2902:K2903"/>
    <mergeCell ref="K3036:K3037"/>
    <mergeCell ref="K3056:K3057"/>
    <mergeCell ref="N1390:N1391"/>
    <mergeCell ref="N1400:N1401"/>
    <mergeCell ref="N1412:N1413"/>
    <mergeCell ref="N1427:N1428"/>
    <mergeCell ref="N1437:N1438"/>
    <mergeCell ref="N1464:N1465"/>
    <mergeCell ref="N1481:N1482"/>
    <mergeCell ref="N1504:N1505"/>
    <mergeCell ref="N1523:N1524"/>
    <mergeCell ref="K1590:K1591"/>
    <mergeCell ref="K1599:K1600"/>
    <mergeCell ref="F1590:F1591"/>
    <mergeCell ref="L1390:L1391"/>
    <mergeCell ref="L1400:L1401"/>
    <mergeCell ref="L1412:L1413"/>
    <mergeCell ref="L1427:L1428"/>
    <mergeCell ref="L1437:L1438"/>
    <mergeCell ref="L1464:L1465"/>
    <mergeCell ref="L1481:L1482"/>
    <mergeCell ref="L1504:L1505"/>
    <mergeCell ref="L1523:L1524"/>
    <mergeCell ref="L1541:L1542"/>
    <mergeCell ref="L1554:L1555"/>
    <mergeCell ref="L1561:L1562"/>
    <mergeCell ref="L1575:L1576"/>
    <mergeCell ref="L1582:L1583"/>
    <mergeCell ref="K1390:K1391"/>
    <mergeCell ref="K1400:K1401"/>
    <mergeCell ref="K1554:K1555"/>
    <mergeCell ref="K1561:K1562"/>
    <mergeCell ref="F1599:F1600"/>
    <mergeCell ref="G1599:G1600"/>
    <mergeCell ref="K1089:K1090"/>
    <mergeCell ref="K1115:K1116"/>
    <mergeCell ref="B1113:O1113"/>
    <mergeCell ref="B1066:O1066"/>
    <mergeCell ref="L1089:L1090"/>
    <mergeCell ref="L1115:L1116"/>
    <mergeCell ref="F537:F538"/>
    <mergeCell ref="G537:G538"/>
    <mergeCell ref="F510:F511"/>
    <mergeCell ref="G510:G511"/>
    <mergeCell ref="B458:B459"/>
    <mergeCell ref="C458:C459"/>
    <mergeCell ref="D458:D459"/>
    <mergeCell ref="E458:E459"/>
    <mergeCell ref="F458:F459"/>
    <mergeCell ref="G458:G459"/>
    <mergeCell ref="B1068:B1069"/>
    <mergeCell ref="K1068:K1069"/>
    <mergeCell ref="C787:C788"/>
    <mergeCell ref="E1059:E1060"/>
    <mergeCell ref="F1059:F1060"/>
    <mergeCell ref="G1059:G1060"/>
    <mergeCell ref="N815:N816"/>
    <mergeCell ref="N833:N834"/>
    <mergeCell ref="N850:N851"/>
    <mergeCell ref="N879:N880"/>
    <mergeCell ref="K805:K806"/>
    <mergeCell ref="K815:K816"/>
    <mergeCell ref="K833:K834"/>
    <mergeCell ref="K850:K851"/>
    <mergeCell ref="B831:O831"/>
    <mergeCell ref="L1007:L1008"/>
    <mergeCell ref="L3611:L3612"/>
    <mergeCell ref="L3622:L3623"/>
    <mergeCell ref="K3:K4"/>
    <mergeCell ref="K27:K28"/>
    <mergeCell ref="K40:K41"/>
    <mergeCell ref="K53:K54"/>
    <mergeCell ref="K66:K67"/>
    <mergeCell ref="K79:K80"/>
    <mergeCell ref="K92:K93"/>
    <mergeCell ref="K105:K106"/>
    <mergeCell ref="K118:K119"/>
    <mergeCell ref="K131:K132"/>
    <mergeCell ref="K144:K145"/>
    <mergeCell ref="K157:K158"/>
    <mergeCell ref="K170:K171"/>
    <mergeCell ref="K183:K184"/>
    <mergeCell ref="K196:K197"/>
    <mergeCell ref="K209:K210"/>
    <mergeCell ref="L403:L404"/>
    <mergeCell ref="L414:L415"/>
    <mergeCell ref="L425:L426"/>
    <mergeCell ref="L436:L437"/>
    <mergeCell ref="K566:K567"/>
    <mergeCell ref="K579:K580"/>
    <mergeCell ref="K615:K616"/>
    <mergeCell ref="K635:K636"/>
    <mergeCell ref="K661:K662"/>
    <mergeCell ref="K679:K680"/>
    <mergeCell ref="K692:K693"/>
    <mergeCell ref="K710:K711"/>
    <mergeCell ref="K721:K722"/>
    <mergeCell ref="K743:K744"/>
    <mergeCell ref="L3591:L3592"/>
    <mergeCell ref="K754:K755"/>
    <mergeCell ref="K773:K774"/>
    <mergeCell ref="K787:K788"/>
    <mergeCell ref="K1127:K1128"/>
    <mergeCell ref="K1285:K1286"/>
    <mergeCell ref="B1138:O1138"/>
    <mergeCell ref="B1162:O1162"/>
    <mergeCell ref="B1196:O1196"/>
    <mergeCell ref="E1208:E1209"/>
    <mergeCell ref="F1208:F1209"/>
    <mergeCell ref="F1228:F1229"/>
    <mergeCell ref="B1125:O1125"/>
    <mergeCell ref="B1285:B1286"/>
    <mergeCell ref="G1208:G1209"/>
    <mergeCell ref="B1269:B1270"/>
    <mergeCell ref="B2847:B2848"/>
    <mergeCell ref="C2847:C2848"/>
    <mergeCell ref="D2847:D2848"/>
    <mergeCell ref="E2847:E2848"/>
    <mergeCell ref="B2388:O2388"/>
    <mergeCell ref="B2353:O2353"/>
    <mergeCell ref="N3056:N3057"/>
    <mergeCell ref="N3075:N3076"/>
    <mergeCell ref="N2768:N2769"/>
    <mergeCell ref="N2548:N2549"/>
    <mergeCell ref="N2563:N2564"/>
    <mergeCell ref="N2591:N2592"/>
    <mergeCell ref="N2600:N2601"/>
    <mergeCell ref="B2546:O2546"/>
    <mergeCell ref="B2657:B2658"/>
    <mergeCell ref="L3501:L3502"/>
    <mergeCell ref="L3484:L3485"/>
    <mergeCell ref="N3201:N3202"/>
    <mergeCell ref="N3211:N3212"/>
    <mergeCell ref="F3358:F3359"/>
    <mergeCell ref="K2873:K2874"/>
    <mergeCell ref="B3181:B3182"/>
    <mergeCell ref="C3181:C3182"/>
    <mergeCell ref="B2701:O2701"/>
    <mergeCell ref="B2668:B2669"/>
    <mergeCell ref="C2668:C2669"/>
    <mergeCell ref="D2591:D2592"/>
    <mergeCell ref="E2591:E2592"/>
    <mergeCell ref="F2563:F2564"/>
    <mergeCell ref="B2655:O2655"/>
    <mergeCell ref="D2657:D2658"/>
    <mergeCell ref="E2657:E2658"/>
    <mergeCell ref="F2657:F2658"/>
    <mergeCell ref="G2657:G2658"/>
    <mergeCell ref="B2634:O2634"/>
    <mergeCell ref="K3304:K3305"/>
    <mergeCell ref="K3337:K3338"/>
    <mergeCell ref="K3358:K3359"/>
    <mergeCell ref="K3383:K3384"/>
    <mergeCell ref="K3398:K3399"/>
    <mergeCell ref="K3419:K3420"/>
    <mergeCell ref="K3431:K3432"/>
    <mergeCell ref="K3443:K3444"/>
    <mergeCell ref="K3462:K3463"/>
    <mergeCell ref="K3484:K3485"/>
    <mergeCell ref="B3034:O3034"/>
    <mergeCell ref="D2600:D2601"/>
    <mergeCell ref="B2591:B2592"/>
    <mergeCell ref="B2053:O2053"/>
    <mergeCell ref="B2040:O2040"/>
    <mergeCell ref="B2042:B2043"/>
    <mergeCell ref="C2042:C2043"/>
    <mergeCell ref="G2025:G2026"/>
    <mergeCell ref="E2203:E2204"/>
    <mergeCell ref="F2203:F2204"/>
    <mergeCell ref="G2203:G2204"/>
    <mergeCell ref="B2079:O2079"/>
    <mergeCell ref="B2071:O2071"/>
    <mergeCell ref="G2042:G2043"/>
    <mergeCell ref="F2139:F2140"/>
    <mergeCell ref="C2073:C2074"/>
    <mergeCell ref="B3274:O3274"/>
    <mergeCell ref="B3302:O3302"/>
    <mergeCell ref="F3276:F3277"/>
    <mergeCell ref="F2996:F2997"/>
    <mergeCell ref="N3249:N3250"/>
    <mergeCell ref="K2803:K2804"/>
    <mergeCell ref="B2623:O2623"/>
    <mergeCell ref="B2561:O2561"/>
    <mergeCell ref="N3234:N3235"/>
    <mergeCell ref="K3075:K3076"/>
    <mergeCell ref="N3276:N3277"/>
    <mergeCell ref="D2625:D2626"/>
    <mergeCell ref="E2625:E2626"/>
    <mergeCell ref="F2625:F2626"/>
    <mergeCell ref="G2625:G2626"/>
    <mergeCell ref="B2600:B2601"/>
    <mergeCell ref="C2600:C2601"/>
    <mergeCell ref="L2563:L2564"/>
    <mergeCell ref="L2591:L2592"/>
    <mergeCell ref="K1652:K1653"/>
    <mergeCell ref="C1868:C1869"/>
    <mergeCell ref="D1868:D1869"/>
    <mergeCell ref="E1839:E1840"/>
    <mergeCell ref="F1839:F1840"/>
    <mergeCell ref="G1839:G1840"/>
    <mergeCell ref="G1829:G1830"/>
    <mergeCell ref="L1839:L1840"/>
    <mergeCell ref="L1856:L1857"/>
    <mergeCell ref="L1868:L1869"/>
    <mergeCell ref="L1890:L1891"/>
    <mergeCell ref="L1905:L1906"/>
    <mergeCell ref="B1781:O1781"/>
    <mergeCell ref="C1829:C1830"/>
    <mergeCell ref="E1868:E1869"/>
    <mergeCell ref="B1803:O1803"/>
    <mergeCell ref="N1663:N1664"/>
    <mergeCell ref="N1684:N1685"/>
    <mergeCell ref="L1759:L1760"/>
    <mergeCell ref="L1783:L1784"/>
    <mergeCell ref="L1805:L1806"/>
    <mergeCell ref="L1815:L1816"/>
    <mergeCell ref="L1829:L1830"/>
    <mergeCell ref="E1805:E1806"/>
    <mergeCell ref="B1652:B1653"/>
    <mergeCell ref="C1652:C1653"/>
    <mergeCell ref="D1652:D1653"/>
    <mergeCell ref="L2116:L2117"/>
    <mergeCell ref="K1695:K1696"/>
    <mergeCell ref="K1717:K1718"/>
    <mergeCell ref="K1739:K1740"/>
    <mergeCell ref="K1751:K1752"/>
    <mergeCell ref="K1759:K1760"/>
    <mergeCell ref="K1783:K1784"/>
    <mergeCell ref="K1805:K1806"/>
    <mergeCell ref="K1815:K1816"/>
    <mergeCell ref="K1829:K1830"/>
    <mergeCell ref="K1839:K1840"/>
    <mergeCell ref="K1856:K1857"/>
    <mergeCell ref="K1868:K1869"/>
    <mergeCell ref="K1890:K1891"/>
    <mergeCell ref="K1905:K1906"/>
    <mergeCell ref="K1925:K1926"/>
    <mergeCell ref="F1684:F1685"/>
    <mergeCell ref="G1684:G1685"/>
    <mergeCell ref="D1663:D1664"/>
    <mergeCell ref="G1717:G1718"/>
    <mergeCell ref="B1813:O1813"/>
    <mergeCell ref="E1856:E1857"/>
    <mergeCell ref="D1839:D1840"/>
    <mergeCell ref="B1839:B1840"/>
    <mergeCell ref="C1839:C1840"/>
    <mergeCell ref="F1856:F1857"/>
    <mergeCell ref="F1890:F1891"/>
    <mergeCell ref="G1890:G1891"/>
    <mergeCell ref="G2081:G2082"/>
    <mergeCell ref="E2042:E2043"/>
    <mergeCell ref="B2114:O2114"/>
    <mergeCell ref="B1695:B1696"/>
    <mergeCell ref="F1739:F1740"/>
    <mergeCell ref="G1739:G1740"/>
    <mergeCell ref="F1759:F1760"/>
    <mergeCell ref="L1751:L1752"/>
    <mergeCell ref="E2055:E2056"/>
    <mergeCell ref="F2055:F2056"/>
    <mergeCell ref="G1856:G1857"/>
    <mergeCell ref="B1868:B1869"/>
    <mergeCell ref="B2002:B2003"/>
    <mergeCell ref="B1344:B1345"/>
    <mergeCell ref="C1344:C1345"/>
    <mergeCell ref="D1344:D1345"/>
    <mergeCell ref="E1344:E1345"/>
    <mergeCell ref="C1269:C1270"/>
    <mergeCell ref="D1269:D1270"/>
    <mergeCell ref="E1269:E1270"/>
    <mergeCell ref="K1575:K1576"/>
    <mergeCell ref="K1582:K1583"/>
    <mergeCell ref="B1388:O1388"/>
    <mergeCell ref="F1695:F1696"/>
    <mergeCell ref="G1695:G1696"/>
    <mergeCell ref="B1684:B1685"/>
    <mergeCell ref="L1269:L1270"/>
    <mergeCell ref="L1369:L1370"/>
    <mergeCell ref="B1283:O1283"/>
    <mergeCell ref="N1269:N1270"/>
    <mergeCell ref="N1285:N1286"/>
    <mergeCell ref="L1285:L1286"/>
    <mergeCell ref="G1663:G1664"/>
    <mergeCell ref="F1663:F1664"/>
    <mergeCell ref="E1663:E1664"/>
    <mergeCell ref="C1663:C1664"/>
    <mergeCell ref="B1663:B1664"/>
    <mergeCell ref="B1682:O1682"/>
    <mergeCell ref="B1626:B1627"/>
    <mergeCell ref="K1369:K1370"/>
    <mergeCell ref="N1369:N1370"/>
    <mergeCell ref="G1609:G1610"/>
    <mergeCell ref="B1624:O1624"/>
    <mergeCell ref="B1639:B1640"/>
    <mergeCell ref="E1285:E1286"/>
    <mergeCell ref="F1285:F1286"/>
    <mergeCell ref="G1285:G1286"/>
    <mergeCell ref="B1305:O1305"/>
    <mergeCell ref="B1296:O1296"/>
    <mergeCell ref="F1298:F1299"/>
    <mergeCell ref="G1298:G1299"/>
    <mergeCell ref="N1208:N1209"/>
    <mergeCell ref="N1228:N1229"/>
    <mergeCell ref="N1240:N1241"/>
    <mergeCell ref="N1252:N1253"/>
    <mergeCell ref="N1307:N1308"/>
    <mergeCell ref="B1328:B1329"/>
    <mergeCell ref="C1328:C1329"/>
    <mergeCell ref="D1328:D1329"/>
    <mergeCell ref="E1328:E1329"/>
    <mergeCell ref="F1328:F1329"/>
    <mergeCell ref="G1328:G1329"/>
    <mergeCell ref="F1269:F1270"/>
    <mergeCell ref="G1269:G1270"/>
    <mergeCell ref="G1240:G1241"/>
    <mergeCell ref="B1252:B1253"/>
    <mergeCell ref="C1252:C1253"/>
    <mergeCell ref="C1285:C1286"/>
    <mergeCell ref="D1285:D1286"/>
    <mergeCell ref="B1267:O1267"/>
    <mergeCell ref="C1068:C1069"/>
    <mergeCell ref="D1068:D1069"/>
    <mergeCell ref="E1068:E1069"/>
    <mergeCell ref="F1068:F1069"/>
    <mergeCell ref="G1068:G1069"/>
    <mergeCell ref="L1198:L1199"/>
    <mergeCell ref="N1030:N1031"/>
    <mergeCell ref="N1040:N1041"/>
    <mergeCell ref="N1059:N1060"/>
    <mergeCell ref="N1068:N1069"/>
    <mergeCell ref="N1089:N1090"/>
    <mergeCell ref="N1115:N1116"/>
    <mergeCell ref="N1127:N1128"/>
    <mergeCell ref="N1140:N1141"/>
    <mergeCell ref="N1164:N1165"/>
    <mergeCell ref="N1184:N1185"/>
    <mergeCell ref="N1198:N1199"/>
    <mergeCell ref="B1038:O1038"/>
    <mergeCell ref="B1057:O1057"/>
    <mergeCell ref="B1059:B1060"/>
    <mergeCell ref="C1059:C1060"/>
    <mergeCell ref="L1059:L1060"/>
    <mergeCell ref="L1068:L1069"/>
    <mergeCell ref="L1127:L1128"/>
    <mergeCell ref="L1140:L1141"/>
    <mergeCell ref="B1127:B1128"/>
    <mergeCell ref="C1127:C1128"/>
    <mergeCell ref="D1127:D1128"/>
    <mergeCell ref="E1127:E1128"/>
    <mergeCell ref="F1127:F1128"/>
    <mergeCell ref="G1127:G1128"/>
    <mergeCell ref="D1198:D1199"/>
    <mergeCell ref="N891:N892"/>
    <mergeCell ref="N913:N914"/>
    <mergeCell ref="B833:B834"/>
    <mergeCell ref="C833:C834"/>
    <mergeCell ref="D833:D834"/>
    <mergeCell ref="E833:E834"/>
    <mergeCell ref="F833:F834"/>
    <mergeCell ref="D787:D788"/>
    <mergeCell ref="B805:B806"/>
    <mergeCell ref="C805:C806"/>
    <mergeCell ref="D805:D806"/>
    <mergeCell ref="B942:O942"/>
    <mergeCell ref="B924:B925"/>
    <mergeCell ref="B913:B914"/>
    <mergeCell ref="C913:C914"/>
    <mergeCell ref="D913:D914"/>
    <mergeCell ref="E913:E914"/>
    <mergeCell ref="F913:F914"/>
    <mergeCell ref="G913:G914"/>
    <mergeCell ref="L815:L816"/>
    <mergeCell ref="L833:L834"/>
    <mergeCell ref="B891:B892"/>
    <mergeCell ref="C891:C892"/>
    <mergeCell ref="D891:D892"/>
    <mergeCell ref="K1007:K1008"/>
    <mergeCell ref="K1019:K1020"/>
    <mergeCell ref="K1030:K1031"/>
    <mergeCell ref="K1040:K1041"/>
    <mergeCell ref="K1059:K1060"/>
    <mergeCell ref="L1019:L1020"/>
    <mergeCell ref="L1030:L1031"/>
    <mergeCell ref="L1040:L1041"/>
    <mergeCell ref="K924:K925"/>
    <mergeCell ref="K944:K945"/>
    <mergeCell ref="K955:K956"/>
    <mergeCell ref="K986:K987"/>
    <mergeCell ref="N975:N976"/>
    <mergeCell ref="N986:N987"/>
    <mergeCell ref="F955:F956"/>
    <mergeCell ref="G955:G956"/>
    <mergeCell ref="B944:B945"/>
    <mergeCell ref="C944:C945"/>
    <mergeCell ref="D944:D945"/>
    <mergeCell ref="E944:E945"/>
    <mergeCell ref="F944:F945"/>
    <mergeCell ref="G944:G945"/>
    <mergeCell ref="B879:B880"/>
    <mergeCell ref="L66:L67"/>
    <mergeCell ref="L79:L80"/>
    <mergeCell ref="L92:L93"/>
    <mergeCell ref="L105:L106"/>
    <mergeCell ref="L118:L119"/>
    <mergeCell ref="L131:L132"/>
    <mergeCell ref="L144:L145"/>
    <mergeCell ref="L157:L158"/>
    <mergeCell ref="L170:L171"/>
    <mergeCell ref="L183:L184"/>
    <mergeCell ref="L196:L197"/>
    <mergeCell ref="L209:L210"/>
    <mergeCell ref="L222:L223"/>
    <mergeCell ref="L235:L236"/>
    <mergeCell ref="L248:L249"/>
    <mergeCell ref="L261:L262"/>
    <mergeCell ref="L274:L275"/>
    <mergeCell ref="B155:O155"/>
    <mergeCell ref="B168:O168"/>
    <mergeCell ref="B66:B67"/>
    <mergeCell ref="C66:C67"/>
    <mergeCell ref="D66:D67"/>
    <mergeCell ref="E66:E67"/>
    <mergeCell ref="B116:O116"/>
    <mergeCell ref="B129:O129"/>
    <mergeCell ref="F66:F67"/>
    <mergeCell ref="C157:C158"/>
    <mergeCell ref="F170:F171"/>
    <mergeCell ref="G170:G171"/>
    <mergeCell ref="D183:D184"/>
    <mergeCell ref="E183:E184"/>
    <mergeCell ref="B209:B210"/>
    <mergeCell ref="E248:E249"/>
    <mergeCell ref="F248:F249"/>
    <mergeCell ref="G248:G249"/>
    <mergeCell ref="L458:L459"/>
    <mergeCell ref="L469:L470"/>
    <mergeCell ref="L480:L481"/>
    <mergeCell ref="L491:L492"/>
    <mergeCell ref="L510:L511"/>
    <mergeCell ref="L521:L522"/>
    <mergeCell ref="L537:L538"/>
    <mergeCell ref="B2845:O2845"/>
    <mergeCell ref="L2782:L2783"/>
    <mergeCell ref="L2803:L2804"/>
    <mergeCell ref="G2563:G2564"/>
    <mergeCell ref="C2768:C2769"/>
    <mergeCell ref="L2734:L2735"/>
    <mergeCell ref="L2746:L2747"/>
    <mergeCell ref="L2768:L2769"/>
    <mergeCell ref="F2734:F2735"/>
    <mergeCell ref="N2746:N2747"/>
    <mergeCell ref="C2734:C2735"/>
    <mergeCell ref="D2734:D2735"/>
    <mergeCell ref="E2734:E2735"/>
    <mergeCell ref="L743:L744"/>
    <mergeCell ref="L754:L755"/>
    <mergeCell ref="L773:L774"/>
    <mergeCell ref="G754:G755"/>
    <mergeCell ref="C2625:C2626"/>
    <mergeCell ref="B771:O771"/>
    <mergeCell ref="B752:O752"/>
    <mergeCell ref="B741:O741"/>
    <mergeCell ref="D1059:D1060"/>
    <mergeCell ref="N3580:N3581"/>
    <mergeCell ref="N3591:N3592"/>
    <mergeCell ref="L2847:L2848"/>
    <mergeCell ref="L2858:L2859"/>
    <mergeCell ref="L2873:L2874"/>
    <mergeCell ref="L2894:L2895"/>
    <mergeCell ref="L2902:L2903"/>
    <mergeCell ref="L2940:L2941"/>
    <mergeCell ref="L2960:L2961"/>
    <mergeCell ref="L2981:L2982"/>
    <mergeCell ref="L2996:L2997"/>
    <mergeCell ref="L3019:L3020"/>
    <mergeCell ref="L3036:L3037"/>
    <mergeCell ref="L3056:L3057"/>
    <mergeCell ref="L3075:L3076"/>
    <mergeCell ref="L3096:L3097"/>
    <mergeCell ref="L3108:L3109"/>
    <mergeCell ref="B3106:O3106"/>
    <mergeCell ref="F3169:F3170"/>
    <mergeCell ref="G3169:G3170"/>
    <mergeCell ref="B3126:O3126"/>
    <mergeCell ref="N3036:N3037"/>
    <mergeCell ref="B2900:O2900"/>
    <mergeCell ref="B2938:O2938"/>
    <mergeCell ref="B3017:O3017"/>
    <mergeCell ref="B3054:O3054"/>
    <mergeCell ref="B3073:O3073"/>
    <mergeCell ref="B3094:O3094"/>
    <mergeCell ref="B3155:O3155"/>
    <mergeCell ref="D3096:D3097"/>
    <mergeCell ref="N3304:N3305"/>
    <mergeCell ref="N3337:N3338"/>
    <mergeCell ref="L2600:L2601"/>
    <mergeCell ref="L2625:L2626"/>
    <mergeCell ref="N2782:N2783"/>
    <mergeCell ref="N2803:N2804"/>
    <mergeCell ref="N2815:N2816"/>
    <mergeCell ref="N2829:N2830"/>
    <mergeCell ref="K2454:K2455"/>
    <mergeCell ref="K2464:K2465"/>
    <mergeCell ref="K2484:K2485"/>
    <mergeCell ref="K2503:K2504"/>
    <mergeCell ref="L2390:L2391"/>
    <mergeCell ref="L2408:L2409"/>
    <mergeCell ref="K2548:K2549"/>
    <mergeCell ref="K2734:K2735"/>
    <mergeCell ref="K2746:K2747"/>
    <mergeCell ref="K2768:K2769"/>
    <mergeCell ref="K2782:K2783"/>
    <mergeCell ref="B2482:O2482"/>
    <mergeCell ref="F2408:F2409"/>
    <mergeCell ref="N2390:N2391"/>
    <mergeCell ref="B2454:B2455"/>
    <mergeCell ref="C2454:C2455"/>
    <mergeCell ref="D2454:D2455"/>
    <mergeCell ref="E2454:E2455"/>
    <mergeCell ref="F2454:F2455"/>
    <mergeCell ref="G2454:G2455"/>
    <mergeCell ref="B2464:B2465"/>
    <mergeCell ref="L2815:L2816"/>
    <mergeCell ref="L2829:L2830"/>
    <mergeCell ref="K2563:K2564"/>
    <mergeCell ref="K2591:K2592"/>
    <mergeCell ref="B1737:O1737"/>
    <mergeCell ref="B1739:B1740"/>
    <mergeCell ref="C1739:C1740"/>
    <mergeCell ref="D1739:D1740"/>
    <mergeCell ref="E1739:E1740"/>
    <mergeCell ref="K2600:K2601"/>
    <mergeCell ref="K2625:K2626"/>
    <mergeCell ref="K2636:K2637"/>
    <mergeCell ref="K2657:K2658"/>
    <mergeCell ref="K2668:K2669"/>
    <mergeCell ref="K2684:K2685"/>
    <mergeCell ref="K2703:K2704"/>
    <mergeCell ref="K2712:K2713"/>
    <mergeCell ref="B2682:O2682"/>
    <mergeCell ref="G2548:G2549"/>
    <mergeCell ref="D2636:D2637"/>
    <mergeCell ref="E2636:E2637"/>
    <mergeCell ref="L2548:L2549"/>
    <mergeCell ref="F2591:F2592"/>
    <mergeCell ref="G2591:G2592"/>
    <mergeCell ref="B2625:B2626"/>
    <mergeCell ref="E2600:E2601"/>
    <mergeCell ref="F2600:F2601"/>
    <mergeCell ref="G2600:G2601"/>
    <mergeCell ref="B2636:B2637"/>
    <mergeCell ref="C2636:C2637"/>
    <mergeCell ref="N1829:N1830"/>
    <mergeCell ref="N1839:N1840"/>
    <mergeCell ref="N1856:N1857"/>
    <mergeCell ref="N1868:N1869"/>
    <mergeCell ref="N1890:N1891"/>
    <mergeCell ref="N1905:N1906"/>
    <mergeCell ref="D1523:D1524"/>
    <mergeCell ref="E1523:E1524"/>
    <mergeCell ref="F1523:F1524"/>
    <mergeCell ref="G1523:G1524"/>
    <mergeCell ref="B1539:O1539"/>
    <mergeCell ref="B2732:O2732"/>
    <mergeCell ref="E2712:E2713"/>
    <mergeCell ref="F2712:F2713"/>
    <mergeCell ref="C2591:C2592"/>
    <mergeCell ref="C2684:C2685"/>
    <mergeCell ref="F2636:F2637"/>
    <mergeCell ref="G2636:G2637"/>
    <mergeCell ref="N1805:N1806"/>
    <mergeCell ref="F1868:F1869"/>
    <mergeCell ref="G1868:G1869"/>
    <mergeCell ref="C1626:C1627"/>
    <mergeCell ref="L1652:L1653"/>
    <mergeCell ref="L1663:L1664"/>
    <mergeCell ref="L1684:L1685"/>
    <mergeCell ref="L1695:L1696"/>
    <mergeCell ref="L1717:L1718"/>
    <mergeCell ref="L1739:L1740"/>
    <mergeCell ref="E1652:E1653"/>
    <mergeCell ref="F1652:F1653"/>
    <mergeCell ref="N1652:N1653"/>
    <mergeCell ref="F1639:F1640"/>
    <mergeCell ref="G1639:G1640"/>
    <mergeCell ref="B1637:O1637"/>
    <mergeCell ref="N1626:N1627"/>
    <mergeCell ref="G1626:G1627"/>
    <mergeCell ref="K1663:K1664"/>
    <mergeCell ref="K1684:K1685"/>
    <mergeCell ref="B1580:O1580"/>
    <mergeCell ref="F1751:F1752"/>
    <mergeCell ref="C1684:C1685"/>
    <mergeCell ref="G1652:G1653"/>
    <mergeCell ref="B1749:O1749"/>
    <mergeCell ref="B1661:O1661"/>
    <mergeCell ref="B1715:O1715"/>
    <mergeCell ref="B1717:B1718"/>
    <mergeCell ref="C1717:C1718"/>
    <mergeCell ref="C1639:C1640"/>
    <mergeCell ref="D1639:D1640"/>
    <mergeCell ref="E1639:E1640"/>
    <mergeCell ref="N1561:N1562"/>
    <mergeCell ref="N1575:N1576"/>
    <mergeCell ref="B1573:O1573"/>
    <mergeCell ref="B1521:O1521"/>
    <mergeCell ref="B1554:B1555"/>
    <mergeCell ref="C1554:C1555"/>
    <mergeCell ref="D1554:D1555"/>
    <mergeCell ref="E1554:E1555"/>
    <mergeCell ref="F1554:F1555"/>
    <mergeCell ref="G1554:G1555"/>
    <mergeCell ref="N1541:N1542"/>
    <mergeCell ref="N1554:N1555"/>
    <mergeCell ref="N1695:N1696"/>
    <mergeCell ref="N1717:N1718"/>
    <mergeCell ref="D1541:D1542"/>
    <mergeCell ref="B1559:O1559"/>
    <mergeCell ref="G1541:G1542"/>
    <mergeCell ref="B1523:B1524"/>
    <mergeCell ref="C1523:C1524"/>
    <mergeCell ref="F1541:F1542"/>
    <mergeCell ref="K1481:K1482"/>
    <mergeCell ref="K1504:K1505"/>
    <mergeCell ref="K1523:K1524"/>
    <mergeCell ref="K1541:K1542"/>
    <mergeCell ref="D1437:D1438"/>
    <mergeCell ref="D1751:D1752"/>
    <mergeCell ref="E1751:E1752"/>
    <mergeCell ref="N1783:N1784"/>
    <mergeCell ref="B1561:B1562"/>
    <mergeCell ref="C1561:C1562"/>
    <mergeCell ref="B1650:O1650"/>
    <mergeCell ref="F1783:F1784"/>
    <mergeCell ref="G1783:G1784"/>
    <mergeCell ref="D1561:D1562"/>
    <mergeCell ref="E1561:E1562"/>
    <mergeCell ref="B1599:B1600"/>
    <mergeCell ref="C1599:C1600"/>
    <mergeCell ref="D1599:D1600"/>
    <mergeCell ref="E1599:E1600"/>
    <mergeCell ref="B1582:B1583"/>
    <mergeCell ref="C1582:C1583"/>
    <mergeCell ref="N1590:N1591"/>
    <mergeCell ref="N1599:N1600"/>
    <mergeCell ref="N1739:N1740"/>
    <mergeCell ref="N1751:N1752"/>
    <mergeCell ref="N1759:N1760"/>
    <mergeCell ref="G1561:G1562"/>
    <mergeCell ref="F1626:F1627"/>
    <mergeCell ref="E1695:E1696"/>
    <mergeCell ref="G1575:G1576"/>
    <mergeCell ref="F1561:F1562"/>
    <mergeCell ref="B1693:O1693"/>
    <mergeCell ref="C955:C956"/>
    <mergeCell ref="K975:K976"/>
    <mergeCell ref="E815:E816"/>
    <mergeCell ref="F815:F816"/>
    <mergeCell ref="G833:G834"/>
    <mergeCell ref="B1552:O1552"/>
    <mergeCell ref="B1541:B1542"/>
    <mergeCell ref="D1717:D1718"/>
    <mergeCell ref="E1717:E1718"/>
    <mergeCell ref="F1717:F1718"/>
    <mergeCell ref="C1695:C1696"/>
    <mergeCell ref="D1684:D1685"/>
    <mergeCell ref="E1684:E1685"/>
    <mergeCell ref="B1087:O1087"/>
    <mergeCell ref="B1115:B1116"/>
    <mergeCell ref="C1115:C1116"/>
    <mergeCell ref="D1115:D1116"/>
    <mergeCell ref="E1115:E1116"/>
    <mergeCell ref="F1115:F1116"/>
    <mergeCell ref="G1115:G1116"/>
    <mergeCell ref="B1089:B1090"/>
    <mergeCell ref="B973:O973"/>
    <mergeCell ref="B984:O984"/>
    <mergeCell ref="C1089:C1090"/>
    <mergeCell ref="D1089:D1090"/>
    <mergeCell ref="F1575:F1576"/>
    <mergeCell ref="E1541:E1542"/>
    <mergeCell ref="D1504:D1505"/>
    <mergeCell ref="E1504:E1505"/>
    <mergeCell ref="F1504:F1505"/>
    <mergeCell ref="G1504:G1505"/>
    <mergeCell ref="K1464:K1465"/>
    <mergeCell ref="G679:G680"/>
    <mergeCell ref="B661:B662"/>
    <mergeCell ref="C635:C636"/>
    <mergeCell ref="L579:L580"/>
    <mergeCell ref="L615:L616"/>
    <mergeCell ref="L635:L636"/>
    <mergeCell ref="L661:L662"/>
    <mergeCell ref="K491:K492"/>
    <mergeCell ref="K510:K511"/>
    <mergeCell ref="K521:K522"/>
    <mergeCell ref="G815:G816"/>
    <mergeCell ref="B1040:B1041"/>
    <mergeCell ref="C1040:C1041"/>
    <mergeCell ref="D1040:D1041"/>
    <mergeCell ref="E1040:E1041"/>
    <mergeCell ref="B1028:O1028"/>
    <mergeCell ref="E891:E892"/>
    <mergeCell ref="F891:F892"/>
    <mergeCell ref="G891:G892"/>
    <mergeCell ref="B889:O889"/>
    <mergeCell ref="B911:O911"/>
    <mergeCell ref="B922:O922"/>
    <mergeCell ref="B975:B976"/>
    <mergeCell ref="C975:C976"/>
    <mergeCell ref="D975:D976"/>
    <mergeCell ref="E975:E976"/>
    <mergeCell ref="F975:F976"/>
    <mergeCell ref="L955:L956"/>
    <mergeCell ref="L975:L976"/>
    <mergeCell ref="L986:L987"/>
    <mergeCell ref="G975:G976"/>
    <mergeCell ref="B955:B956"/>
    <mergeCell ref="L924:L925"/>
    <mergeCell ref="L944:L945"/>
    <mergeCell ref="B743:B744"/>
    <mergeCell ref="C743:C744"/>
    <mergeCell ref="B721:B722"/>
    <mergeCell ref="C721:C722"/>
    <mergeCell ref="K458:K459"/>
    <mergeCell ref="K469:K470"/>
    <mergeCell ref="K480:K481"/>
    <mergeCell ref="K537:K538"/>
    <mergeCell ref="K547:K548"/>
    <mergeCell ref="B545:O545"/>
    <mergeCell ref="B537:B538"/>
    <mergeCell ref="E924:E925"/>
    <mergeCell ref="F924:F925"/>
    <mergeCell ref="N743:N744"/>
    <mergeCell ref="N754:N755"/>
    <mergeCell ref="N491:N492"/>
    <mergeCell ref="N510:N511"/>
    <mergeCell ref="N521:N522"/>
    <mergeCell ref="N537:N538"/>
    <mergeCell ref="N547:N548"/>
    <mergeCell ref="N566:N567"/>
    <mergeCell ref="N579:N580"/>
    <mergeCell ref="N615:N616"/>
    <mergeCell ref="N635:N636"/>
    <mergeCell ref="N661:N662"/>
    <mergeCell ref="N679:N680"/>
    <mergeCell ref="N692:N693"/>
    <mergeCell ref="N710:N711"/>
    <mergeCell ref="N721:N722"/>
    <mergeCell ref="B677:O677"/>
    <mergeCell ref="B285:O285"/>
    <mergeCell ref="B436:B437"/>
    <mergeCell ref="G261:G262"/>
    <mergeCell ref="B274:B275"/>
    <mergeCell ref="C274:C275"/>
    <mergeCell ref="B403:B404"/>
    <mergeCell ref="C510:C511"/>
    <mergeCell ref="D510:D511"/>
    <mergeCell ref="E510:E511"/>
    <mergeCell ref="C403:C404"/>
    <mergeCell ref="D403:D404"/>
    <mergeCell ref="E403:E404"/>
    <mergeCell ref="F261:F262"/>
    <mergeCell ref="K403:K404"/>
    <mergeCell ref="D436:D437"/>
    <mergeCell ref="E436:E437"/>
    <mergeCell ref="F436:F437"/>
    <mergeCell ref="G436:G437"/>
    <mergeCell ref="E274:E275"/>
    <mergeCell ref="F274:F275"/>
    <mergeCell ref="L447:L448"/>
    <mergeCell ref="N458:N459"/>
    <mergeCell ref="N469:N470"/>
    <mergeCell ref="N480:N481"/>
    <mergeCell ref="K436:K437"/>
    <mergeCell ref="K447:K448"/>
    <mergeCell ref="B1751:B1752"/>
    <mergeCell ref="C1751:C1752"/>
    <mergeCell ref="G1759:G1760"/>
    <mergeCell ref="N1609:N1610"/>
    <mergeCell ref="B1435:O1435"/>
    <mergeCell ref="B1425:O1425"/>
    <mergeCell ref="N3:N4"/>
    <mergeCell ref="N27:N28"/>
    <mergeCell ref="N40:N41"/>
    <mergeCell ref="N53:N54"/>
    <mergeCell ref="N66:N67"/>
    <mergeCell ref="N79:N80"/>
    <mergeCell ref="N92:N93"/>
    <mergeCell ref="N105:N106"/>
    <mergeCell ref="N118:N119"/>
    <mergeCell ref="N131:N132"/>
    <mergeCell ref="N144:N145"/>
    <mergeCell ref="N157:N158"/>
    <mergeCell ref="N170:N171"/>
    <mergeCell ref="N183:N184"/>
    <mergeCell ref="N196:N197"/>
    <mergeCell ref="N209:N210"/>
    <mergeCell ref="B51:O51"/>
    <mergeCell ref="B77:O77"/>
    <mergeCell ref="B90:O90"/>
    <mergeCell ref="D1575:D1576"/>
    <mergeCell ref="C209:C210"/>
    <mergeCell ref="D209:D210"/>
    <mergeCell ref="E209:E210"/>
    <mergeCell ref="E196:E197"/>
    <mergeCell ref="N319:N320"/>
    <mergeCell ref="E1575:E1576"/>
    <mergeCell ref="B2055:B2056"/>
    <mergeCell ref="N2002:N2003"/>
    <mergeCell ref="N2025:N2026"/>
    <mergeCell ref="N2042:N2043"/>
    <mergeCell ref="N2055:N2056"/>
    <mergeCell ref="N2408:N2409"/>
    <mergeCell ref="B2201:O2201"/>
    <mergeCell ref="B1410:O1410"/>
    <mergeCell ref="B1398:O1398"/>
    <mergeCell ref="D1925:D1926"/>
    <mergeCell ref="E1925:E1926"/>
    <mergeCell ref="F1925:F1926"/>
    <mergeCell ref="G1925:G1926"/>
    <mergeCell ref="B1502:O1502"/>
    <mergeCell ref="B1479:O1479"/>
    <mergeCell ref="B1783:B1784"/>
    <mergeCell ref="D1783:D1784"/>
    <mergeCell ref="B1837:O1837"/>
    <mergeCell ref="B1854:O1854"/>
    <mergeCell ref="B1866:O1866"/>
    <mergeCell ref="B1888:O1888"/>
    <mergeCell ref="B1903:O1903"/>
    <mergeCell ref="D1829:D1830"/>
    <mergeCell ref="G1905:G1906"/>
    <mergeCell ref="E1829:E1830"/>
    <mergeCell ref="F1829:F1830"/>
    <mergeCell ref="B1759:B1760"/>
    <mergeCell ref="C1759:C1760"/>
    <mergeCell ref="D1759:D1760"/>
    <mergeCell ref="C1783:C1784"/>
    <mergeCell ref="E1759:E1760"/>
    <mergeCell ref="B1890:B1891"/>
    <mergeCell ref="C1890:C1891"/>
    <mergeCell ref="D1890:D1891"/>
    <mergeCell ref="E1890:E1891"/>
    <mergeCell ref="N1815:N1816"/>
    <mergeCell ref="N1925:N1926"/>
    <mergeCell ref="N1941:N1942"/>
    <mergeCell ref="N1962:N1963"/>
    <mergeCell ref="B1960:O1960"/>
    <mergeCell ref="B1939:O1939"/>
    <mergeCell ref="B1856:B1857"/>
    <mergeCell ref="C1856:C1857"/>
    <mergeCell ref="D1856:D1857"/>
    <mergeCell ref="L1981:L1982"/>
    <mergeCell ref="F2548:F2549"/>
    <mergeCell ref="B1962:B1963"/>
    <mergeCell ref="C1962:C1963"/>
    <mergeCell ref="D1962:D1963"/>
    <mergeCell ref="E1962:E1963"/>
    <mergeCell ref="F1962:F1963"/>
    <mergeCell ref="G1962:G1963"/>
    <mergeCell ref="B1925:B1926"/>
    <mergeCell ref="C1925:C1926"/>
    <mergeCell ref="G2139:G2140"/>
    <mergeCell ref="C2226:C2227"/>
    <mergeCell ref="D2226:D2227"/>
    <mergeCell ref="E2226:E2227"/>
    <mergeCell ref="F2226:F2227"/>
    <mergeCell ref="G2226:G2227"/>
    <mergeCell ref="B2239:B2240"/>
    <mergeCell ref="C2239:C2240"/>
    <mergeCell ref="D2239:D2240"/>
    <mergeCell ref="E2081:E2082"/>
    <mergeCell ref="C1905:C1906"/>
    <mergeCell ref="N2073:N2074"/>
    <mergeCell ref="N2081:N2082"/>
    <mergeCell ref="N2100:N2101"/>
    <mergeCell ref="B2000:O2000"/>
    <mergeCell ref="B2023:O2023"/>
    <mergeCell ref="F2002:F2003"/>
    <mergeCell ref="G2002:G2003"/>
    <mergeCell ref="B1981:B1982"/>
    <mergeCell ref="C1981:C1982"/>
    <mergeCell ref="D1981:D1982"/>
    <mergeCell ref="D2002:D2003"/>
    <mergeCell ref="E1981:E1982"/>
    <mergeCell ref="D2055:D2056"/>
    <mergeCell ref="D2042:D2043"/>
    <mergeCell ref="G2239:G2240"/>
    <mergeCell ref="C2100:C2101"/>
    <mergeCell ref="B2224:O2224"/>
    <mergeCell ref="B2211:O2211"/>
    <mergeCell ref="K1941:K1942"/>
    <mergeCell ref="K1962:K1963"/>
    <mergeCell ref="K1981:K1982"/>
    <mergeCell ref="K2002:K2003"/>
    <mergeCell ref="K2025:K2026"/>
    <mergeCell ref="K2042:K2043"/>
    <mergeCell ref="K2055:K2056"/>
    <mergeCell ref="K2073:K2074"/>
    <mergeCell ref="K2081:K2082"/>
    <mergeCell ref="K2100:K2101"/>
    <mergeCell ref="K2116:K2117"/>
    <mergeCell ref="K2139:K2140"/>
    <mergeCell ref="K2226:K2227"/>
    <mergeCell ref="E2299:E2300"/>
    <mergeCell ref="F2299:F2300"/>
    <mergeCell ref="G2299:G2300"/>
    <mergeCell ref="B2226:B2227"/>
    <mergeCell ref="B2299:B2300"/>
    <mergeCell ref="C2203:C2204"/>
    <mergeCell ref="D2203:D2204"/>
    <mergeCell ref="C2299:C2300"/>
    <mergeCell ref="D2299:D2300"/>
    <mergeCell ref="D2355:D2356"/>
    <mergeCell ref="L2139:L2140"/>
    <mergeCell ref="E2239:E2240"/>
    <mergeCell ref="E2355:E2356"/>
    <mergeCell ref="F2355:F2356"/>
    <mergeCell ref="G2355:G2356"/>
    <mergeCell ref="B2248:O2248"/>
    <mergeCell ref="B2237:O2237"/>
    <mergeCell ref="B2297:O2297"/>
    <mergeCell ref="B2250:B2251"/>
    <mergeCell ref="C2250:C2251"/>
    <mergeCell ref="D2250:D2251"/>
    <mergeCell ref="E2250:E2251"/>
    <mergeCell ref="F2250:F2251"/>
    <mergeCell ref="C2355:C2356"/>
    <mergeCell ref="L2250:L2251"/>
    <mergeCell ref="L2277:L2278"/>
    <mergeCell ref="L2299:L2300"/>
    <mergeCell ref="L2313:L2314"/>
    <mergeCell ref="G2250:G2251"/>
    <mergeCell ref="K2149:K2150"/>
    <mergeCell ref="K2172:K2173"/>
    <mergeCell ref="K2213:K2214"/>
    <mergeCell ref="K2239:K2240"/>
    <mergeCell ref="L2186:L2187"/>
    <mergeCell ref="L2203:L2204"/>
    <mergeCell ref="L2213:L2214"/>
    <mergeCell ref="L2226:L2227"/>
    <mergeCell ref="L2149:L2150"/>
    <mergeCell ref="N1981:N1982"/>
    <mergeCell ref="L1925:L1926"/>
    <mergeCell ref="L1941:L1942"/>
    <mergeCell ref="L1962:L1963"/>
    <mergeCell ref="B2421:O2421"/>
    <mergeCell ref="B2116:B2117"/>
    <mergeCell ref="C2116:C2117"/>
    <mergeCell ref="D2116:D2117"/>
    <mergeCell ref="E2116:E2117"/>
    <mergeCell ref="N2299:N2300"/>
    <mergeCell ref="B2213:B2214"/>
    <mergeCell ref="C2213:C2214"/>
    <mergeCell ref="D2213:D2214"/>
    <mergeCell ref="E2213:E2214"/>
    <mergeCell ref="F2213:F2214"/>
    <mergeCell ref="G2213:G2214"/>
    <mergeCell ref="N2139:N2140"/>
    <mergeCell ref="N2149:N2150"/>
    <mergeCell ref="N2186:N2187"/>
    <mergeCell ref="F2042:F2043"/>
    <mergeCell ref="C2081:C2082"/>
    <mergeCell ref="B2184:O2184"/>
    <mergeCell ref="B2147:O2147"/>
    <mergeCell ref="E2172:E2173"/>
    <mergeCell ref="B2275:O2275"/>
    <mergeCell ref="F2239:F2240"/>
    <mergeCell ref="B1923:O1923"/>
    <mergeCell ref="B1905:B1906"/>
    <mergeCell ref="B2139:B2140"/>
    <mergeCell ref="B2025:B2026"/>
    <mergeCell ref="C2025:C2026"/>
    <mergeCell ref="D2025:D2026"/>
    <mergeCell ref="G2055:G2056"/>
    <mergeCell ref="E2002:E2003"/>
    <mergeCell ref="F2025:F2026"/>
    <mergeCell ref="D1905:D1906"/>
    <mergeCell ref="E1905:E1906"/>
    <mergeCell ref="F1905:F1906"/>
    <mergeCell ref="F1981:F1982"/>
    <mergeCell ref="G1981:G1982"/>
    <mergeCell ref="B1941:B1942"/>
    <mergeCell ref="C1941:C1942"/>
    <mergeCell ref="D1941:D1942"/>
    <mergeCell ref="E1941:E1942"/>
    <mergeCell ref="F1941:F1942"/>
    <mergeCell ref="G1941:G1942"/>
    <mergeCell ref="L2002:L2003"/>
    <mergeCell ref="L2025:L2026"/>
    <mergeCell ref="E2025:E2026"/>
    <mergeCell ref="B2100:B2101"/>
    <mergeCell ref="C2139:C2140"/>
    <mergeCell ref="L2055:L2056"/>
    <mergeCell ref="L2073:L2074"/>
    <mergeCell ref="F2081:F2082"/>
    <mergeCell ref="L2042:L2043"/>
    <mergeCell ref="F2116:F2117"/>
    <mergeCell ref="G2116:G2117"/>
    <mergeCell ref="D2081:D2082"/>
    <mergeCell ref="C2002:C2003"/>
    <mergeCell ref="B2355:B2356"/>
    <mergeCell ref="D2139:D2140"/>
    <mergeCell ref="E2139:E2140"/>
    <mergeCell ref="B2098:O2098"/>
    <mergeCell ref="G2186:G2187"/>
    <mergeCell ref="B2186:B2187"/>
    <mergeCell ref="C2186:C2187"/>
    <mergeCell ref="D2186:D2187"/>
    <mergeCell ref="E2186:E2187"/>
    <mergeCell ref="F2186:F2187"/>
    <mergeCell ref="N2172:N2173"/>
    <mergeCell ref="B2170:O2170"/>
    <mergeCell ref="G2100:G2101"/>
    <mergeCell ref="B2081:B2082"/>
    <mergeCell ref="C2277:C2278"/>
    <mergeCell ref="D2277:D2278"/>
    <mergeCell ref="E2277:E2278"/>
    <mergeCell ref="F2277:F2278"/>
    <mergeCell ref="G2277:G2278"/>
    <mergeCell ref="B2172:B2173"/>
    <mergeCell ref="C2172:C2173"/>
    <mergeCell ref="B2277:B2278"/>
    <mergeCell ref="N2116:N2117"/>
    <mergeCell ref="F2172:F2173"/>
    <mergeCell ref="G2172:G2173"/>
    <mergeCell ref="B2311:O2311"/>
    <mergeCell ref="L2172:L2173"/>
    <mergeCell ref="K2186:K2187"/>
    <mergeCell ref="K2203:K2204"/>
    <mergeCell ref="N2313:N2314"/>
    <mergeCell ref="N2331:N2332"/>
    <mergeCell ref="G1590:G1591"/>
    <mergeCell ref="B1575:B1576"/>
    <mergeCell ref="C1575:C1576"/>
    <mergeCell ref="L2239:L2240"/>
    <mergeCell ref="B1815:B1816"/>
    <mergeCell ref="C1815:C1816"/>
    <mergeCell ref="D1815:D1816"/>
    <mergeCell ref="E1815:E1816"/>
    <mergeCell ref="F1815:F1816"/>
    <mergeCell ref="G1815:G1816"/>
    <mergeCell ref="B1827:O1827"/>
    <mergeCell ref="G2408:G2409"/>
    <mergeCell ref="B2406:O2406"/>
    <mergeCell ref="N2203:N2204"/>
    <mergeCell ref="N2213:N2214"/>
    <mergeCell ref="N2226:N2227"/>
    <mergeCell ref="N2239:N2240"/>
    <mergeCell ref="N2250:N2251"/>
    <mergeCell ref="N2277:N2278"/>
    <mergeCell ref="B2137:O2137"/>
    <mergeCell ref="D2100:D2101"/>
    <mergeCell ref="E2100:E2101"/>
    <mergeCell ref="F2100:F2101"/>
    <mergeCell ref="B2203:B2204"/>
    <mergeCell ref="D2073:D2074"/>
    <mergeCell ref="E2073:E2074"/>
    <mergeCell ref="F2073:F2074"/>
    <mergeCell ref="G2073:G2074"/>
    <mergeCell ref="B2073:B2074"/>
    <mergeCell ref="C2055:C2056"/>
    <mergeCell ref="D2172:D2173"/>
    <mergeCell ref="E2408:E2409"/>
    <mergeCell ref="C521:C522"/>
    <mergeCell ref="D521:D522"/>
    <mergeCell ref="E521:E522"/>
    <mergeCell ref="L3:L4"/>
    <mergeCell ref="L27:L28"/>
    <mergeCell ref="L40:L41"/>
    <mergeCell ref="L53:L54"/>
    <mergeCell ref="D2408:D2409"/>
    <mergeCell ref="E1783:E1784"/>
    <mergeCell ref="D1582:D1583"/>
    <mergeCell ref="E1582:E1583"/>
    <mergeCell ref="F1582:F1583"/>
    <mergeCell ref="N1007:N1008"/>
    <mergeCell ref="N1019:N1020"/>
    <mergeCell ref="D1626:D1627"/>
    <mergeCell ref="E1626:E1627"/>
    <mergeCell ref="G1751:G1752"/>
    <mergeCell ref="B1757:O1757"/>
    <mergeCell ref="B1829:B1830"/>
    <mergeCell ref="B1805:B1806"/>
    <mergeCell ref="C1805:C1806"/>
    <mergeCell ref="D1805:D1806"/>
    <mergeCell ref="N1639:N1640"/>
    <mergeCell ref="L1609:L1610"/>
    <mergeCell ref="L1626:L1627"/>
    <mergeCell ref="L1639:L1640"/>
    <mergeCell ref="K1609:K1610"/>
    <mergeCell ref="K1626:K1627"/>
    <mergeCell ref="K1639:K1640"/>
    <mergeCell ref="B1588:O1588"/>
    <mergeCell ref="B1597:O1597"/>
    <mergeCell ref="C1541:C1542"/>
    <mergeCell ref="E1464:E1465"/>
    <mergeCell ref="F1464:F1465"/>
    <mergeCell ref="G1464:G1465"/>
    <mergeCell ref="B1:O1"/>
    <mergeCell ref="B360:O360"/>
    <mergeCell ref="B349:O349"/>
    <mergeCell ref="B383:O383"/>
    <mergeCell ref="B401:O401"/>
    <mergeCell ref="B412:O412"/>
    <mergeCell ref="B423:O423"/>
    <mergeCell ref="B434:O434"/>
    <mergeCell ref="B445:O445"/>
    <mergeCell ref="B456:O456"/>
    <mergeCell ref="B467:O467"/>
    <mergeCell ref="B478:O478"/>
    <mergeCell ref="B489:O489"/>
    <mergeCell ref="B508:O508"/>
    <mergeCell ref="B519:O519"/>
    <mergeCell ref="B535:O535"/>
    <mergeCell ref="B25:O25"/>
    <mergeCell ref="B317:O317"/>
    <mergeCell ref="B447:B448"/>
    <mergeCell ref="C447:C448"/>
    <mergeCell ref="D447:D448"/>
    <mergeCell ref="E447:E448"/>
    <mergeCell ref="F447:F448"/>
    <mergeCell ref="G447:G448"/>
    <mergeCell ref="G480:G481"/>
    <mergeCell ref="B469:B470"/>
    <mergeCell ref="C469:C470"/>
    <mergeCell ref="D469:D470"/>
    <mergeCell ref="B521:B522"/>
    <mergeCell ref="B1481:B1482"/>
    <mergeCell ref="C1481:C1482"/>
    <mergeCell ref="D1481:D1482"/>
    <mergeCell ref="E1481:E1482"/>
    <mergeCell ref="F1481:F1482"/>
    <mergeCell ref="G1481:G1482"/>
    <mergeCell ref="B1504:B1505"/>
    <mergeCell ref="C1504:C1505"/>
    <mergeCell ref="B1412:B1413"/>
    <mergeCell ref="C1412:C1413"/>
    <mergeCell ref="D1412:D1413"/>
    <mergeCell ref="E1412:E1413"/>
    <mergeCell ref="F1412:F1413"/>
    <mergeCell ref="G1412:G1413"/>
    <mergeCell ref="K1412:K1413"/>
    <mergeCell ref="K1427:K1428"/>
    <mergeCell ref="K1437:K1438"/>
    <mergeCell ref="E1437:E1438"/>
    <mergeCell ref="F1437:F1438"/>
    <mergeCell ref="G1437:G1438"/>
    <mergeCell ref="B1462:O1462"/>
    <mergeCell ref="B1427:B1428"/>
    <mergeCell ref="C1427:C1428"/>
    <mergeCell ref="D1427:D1428"/>
    <mergeCell ref="E1427:E1428"/>
    <mergeCell ref="F1427:F1428"/>
    <mergeCell ref="G1427:G1428"/>
    <mergeCell ref="B1437:B1438"/>
    <mergeCell ref="C1437:C1438"/>
    <mergeCell ref="B1464:B1465"/>
    <mergeCell ref="C1464:C1465"/>
    <mergeCell ref="D1464:D1465"/>
    <mergeCell ref="B1400:B1401"/>
    <mergeCell ref="C1400:C1401"/>
    <mergeCell ref="D1400:D1401"/>
    <mergeCell ref="E1400:E1401"/>
    <mergeCell ref="F1400:F1401"/>
    <mergeCell ref="G1400:G1401"/>
    <mergeCell ref="B1390:B1391"/>
    <mergeCell ref="C1390:C1391"/>
    <mergeCell ref="D1390:D1391"/>
    <mergeCell ref="E1390:E1391"/>
    <mergeCell ref="F1390:F1391"/>
    <mergeCell ref="G1390:G1391"/>
    <mergeCell ref="B1369:B1370"/>
    <mergeCell ref="C1369:C1370"/>
    <mergeCell ref="D1369:D1370"/>
    <mergeCell ref="E1369:E1370"/>
    <mergeCell ref="F1369:F1370"/>
    <mergeCell ref="G1369:G1370"/>
    <mergeCell ref="F1344:F1345"/>
    <mergeCell ref="G1344:G1345"/>
    <mergeCell ref="N1328:N1329"/>
    <mergeCell ref="N1344:N1345"/>
    <mergeCell ref="N1298:N1299"/>
    <mergeCell ref="L1298:L1299"/>
    <mergeCell ref="L1307:L1308"/>
    <mergeCell ref="L1328:L1329"/>
    <mergeCell ref="L1344:L1345"/>
    <mergeCell ref="K1328:K1329"/>
    <mergeCell ref="K1344:K1345"/>
    <mergeCell ref="B1307:B1308"/>
    <mergeCell ref="C1307:C1308"/>
    <mergeCell ref="D1307:D1308"/>
    <mergeCell ref="E1307:E1308"/>
    <mergeCell ref="F1307:F1308"/>
    <mergeCell ref="G1307:G1308"/>
    <mergeCell ref="B1298:B1299"/>
    <mergeCell ref="D1298:D1299"/>
    <mergeCell ref="E1298:E1299"/>
    <mergeCell ref="B1326:O1326"/>
    <mergeCell ref="C1298:C1299"/>
    <mergeCell ref="K1298:K1299"/>
    <mergeCell ref="K1307:K1308"/>
    <mergeCell ref="B1367:O1367"/>
    <mergeCell ref="B1342:O1342"/>
    <mergeCell ref="C1240:C1241"/>
    <mergeCell ref="D1240:D1241"/>
    <mergeCell ref="E1240:E1241"/>
    <mergeCell ref="F1240:F1241"/>
    <mergeCell ref="E1198:E1199"/>
    <mergeCell ref="F1198:F1199"/>
    <mergeCell ref="G1198:G1199"/>
    <mergeCell ref="B1206:O1206"/>
    <mergeCell ref="B1226:O1226"/>
    <mergeCell ref="K1198:K1199"/>
    <mergeCell ref="K1208:K1209"/>
    <mergeCell ref="K1228:K1229"/>
    <mergeCell ref="K1240:K1241"/>
    <mergeCell ref="K1252:K1253"/>
    <mergeCell ref="D1252:D1253"/>
    <mergeCell ref="E1252:E1253"/>
    <mergeCell ref="F1252:F1253"/>
    <mergeCell ref="G1252:G1253"/>
    <mergeCell ref="B1228:B1229"/>
    <mergeCell ref="C1228:C1229"/>
    <mergeCell ref="L1208:L1209"/>
    <mergeCell ref="L1228:L1229"/>
    <mergeCell ref="L1240:L1241"/>
    <mergeCell ref="L1252:L1253"/>
    <mergeCell ref="G1228:G1229"/>
    <mergeCell ref="B1238:O1238"/>
    <mergeCell ref="B1250:O1250"/>
    <mergeCell ref="B1208:B1209"/>
    <mergeCell ref="C1208:C1209"/>
    <mergeCell ref="D1208:D1209"/>
    <mergeCell ref="B1198:B1199"/>
    <mergeCell ref="C1198:C1199"/>
    <mergeCell ref="B1005:O1005"/>
    <mergeCell ref="B1017:O1017"/>
    <mergeCell ref="D955:D956"/>
    <mergeCell ref="E955:E956"/>
    <mergeCell ref="K1269:K1270"/>
    <mergeCell ref="D1228:D1229"/>
    <mergeCell ref="E1228:E1229"/>
    <mergeCell ref="B1184:B1185"/>
    <mergeCell ref="C1184:C1185"/>
    <mergeCell ref="D1184:D1185"/>
    <mergeCell ref="E1184:E1185"/>
    <mergeCell ref="F1184:F1185"/>
    <mergeCell ref="G1184:G1185"/>
    <mergeCell ref="B1164:B1165"/>
    <mergeCell ref="C1164:C1165"/>
    <mergeCell ref="D1164:D1165"/>
    <mergeCell ref="E1164:E1165"/>
    <mergeCell ref="F1164:F1165"/>
    <mergeCell ref="G1164:G1165"/>
    <mergeCell ref="B1140:B1141"/>
    <mergeCell ref="C1140:C1141"/>
    <mergeCell ref="D1140:D1141"/>
    <mergeCell ref="E1140:E1141"/>
    <mergeCell ref="F1140:F1141"/>
    <mergeCell ref="G1140:G1141"/>
    <mergeCell ref="B1182:O1182"/>
    <mergeCell ref="K1140:K1141"/>
    <mergeCell ref="K1164:K1165"/>
    <mergeCell ref="K1184:K1185"/>
    <mergeCell ref="L1164:L1165"/>
    <mergeCell ref="L1184:L1185"/>
    <mergeCell ref="B1240:B1241"/>
    <mergeCell ref="N955:N956"/>
    <mergeCell ref="K891:K892"/>
    <mergeCell ref="K913:K914"/>
    <mergeCell ref="L891:L892"/>
    <mergeCell ref="L913:L914"/>
    <mergeCell ref="E1089:E1090"/>
    <mergeCell ref="F1089:F1090"/>
    <mergeCell ref="G1089:G1090"/>
    <mergeCell ref="F1040:F1041"/>
    <mergeCell ref="G1040:G1041"/>
    <mergeCell ref="C924:C925"/>
    <mergeCell ref="D924:D925"/>
    <mergeCell ref="B1030:B1031"/>
    <mergeCell ref="C1030:C1031"/>
    <mergeCell ref="D1030:D1031"/>
    <mergeCell ref="E1030:E1031"/>
    <mergeCell ref="F1030:F1031"/>
    <mergeCell ref="G1030:G1031"/>
    <mergeCell ref="B1007:B1008"/>
    <mergeCell ref="C1007:C1008"/>
    <mergeCell ref="D1007:D1008"/>
    <mergeCell ref="E1007:E1008"/>
    <mergeCell ref="F1007:F1008"/>
    <mergeCell ref="G1007:G1008"/>
    <mergeCell ref="B986:B987"/>
    <mergeCell ref="C986:C987"/>
    <mergeCell ref="D986:D987"/>
    <mergeCell ref="E986:E987"/>
    <mergeCell ref="F986:F987"/>
    <mergeCell ref="G986:G987"/>
    <mergeCell ref="N773:N774"/>
    <mergeCell ref="N787:N788"/>
    <mergeCell ref="N805:N806"/>
    <mergeCell ref="C879:C880"/>
    <mergeCell ref="D879:D880"/>
    <mergeCell ref="E879:E880"/>
    <mergeCell ref="F879:F880"/>
    <mergeCell ref="G879:G880"/>
    <mergeCell ref="B850:B851"/>
    <mergeCell ref="C850:C851"/>
    <mergeCell ref="D850:D851"/>
    <mergeCell ref="E850:E851"/>
    <mergeCell ref="F850:F851"/>
    <mergeCell ref="G850:G851"/>
    <mergeCell ref="B953:O953"/>
    <mergeCell ref="B877:O877"/>
    <mergeCell ref="K879:K880"/>
    <mergeCell ref="N924:N925"/>
    <mergeCell ref="N944:N945"/>
    <mergeCell ref="G924:G925"/>
    <mergeCell ref="B813:O813"/>
    <mergeCell ref="B803:O803"/>
    <mergeCell ref="B785:O785"/>
    <mergeCell ref="L850:L851"/>
    <mergeCell ref="L879:L880"/>
    <mergeCell ref="F805:F806"/>
    <mergeCell ref="G805:G806"/>
    <mergeCell ref="B787:B788"/>
    <mergeCell ref="B848:O848"/>
    <mergeCell ref="B815:B816"/>
    <mergeCell ref="C815:C816"/>
    <mergeCell ref="D815:D816"/>
    <mergeCell ref="F773:F774"/>
    <mergeCell ref="G773:G774"/>
    <mergeCell ref="E805:E806"/>
    <mergeCell ref="L787:L788"/>
    <mergeCell ref="B710:B711"/>
    <mergeCell ref="C710:C711"/>
    <mergeCell ref="D710:D711"/>
    <mergeCell ref="E710:E711"/>
    <mergeCell ref="F710:F711"/>
    <mergeCell ref="G710:G711"/>
    <mergeCell ref="B692:B693"/>
    <mergeCell ref="C692:C693"/>
    <mergeCell ref="D692:D693"/>
    <mergeCell ref="E692:E693"/>
    <mergeCell ref="F692:F693"/>
    <mergeCell ref="G692:G693"/>
    <mergeCell ref="B754:B755"/>
    <mergeCell ref="C754:C755"/>
    <mergeCell ref="D754:D755"/>
    <mergeCell ref="E754:E755"/>
    <mergeCell ref="L692:L693"/>
    <mergeCell ref="L710:L711"/>
    <mergeCell ref="L721:L722"/>
    <mergeCell ref="F754:F755"/>
    <mergeCell ref="E787:E788"/>
    <mergeCell ref="F787:F788"/>
    <mergeCell ref="G787:G788"/>
    <mergeCell ref="B773:B774"/>
    <mergeCell ref="C773:C774"/>
    <mergeCell ref="D773:D774"/>
    <mergeCell ref="E773:E774"/>
    <mergeCell ref="L805:L806"/>
    <mergeCell ref="B679:B680"/>
    <mergeCell ref="C679:C680"/>
    <mergeCell ref="D721:D722"/>
    <mergeCell ref="E721:E722"/>
    <mergeCell ref="F721:F722"/>
    <mergeCell ref="G721:G722"/>
    <mergeCell ref="D743:D744"/>
    <mergeCell ref="E743:E744"/>
    <mergeCell ref="F743:F744"/>
    <mergeCell ref="G743:G744"/>
    <mergeCell ref="B615:B616"/>
    <mergeCell ref="C615:C616"/>
    <mergeCell ref="D615:D616"/>
    <mergeCell ref="E615:E616"/>
    <mergeCell ref="F615:F616"/>
    <mergeCell ref="G615:G616"/>
    <mergeCell ref="B633:O633"/>
    <mergeCell ref="B659:O659"/>
    <mergeCell ref="C661:C662"/>
    <mergeCell ref="D661:D662"/>
    <mergeCell ref="E661:E662"/>
    <mergeCell ref="F661:F662"/>
    <mergeCell ref="G661:G662"/>
    <mergeCell ref="B635:B636"/>
    <mergeCell ref="D635:D636"/>
    <mergeCell ref="L679:L680"/>
    <mergeCell ref="B719:O719"/>
    <mergeCell ref="B708:O708"/>
    <mergeCell ref="B690:O690"/>
    <mergeCell ref="D679:D680"/>
    <mergeCell ref="E679:E680"/>
    <mergeCell ref="F679:F680"/>
    <mergeCell ref="B566:B567"/>
    <mergeCell ref="C566:C567"/>
    <mergeCell ref="D566:D567"/>
    <mergeCell ref="E566:E567"/>
    <mergeCell ref="F566:F567"/>
    <mergeCell ref="G566:G567"/>
    <mergeCell ref="E635:E636"/>
    <mergeCell ref="F635:F636"/>
    <mergeCell ref="G635:G636"/>
    <mergeCell ref="B579:B580"/>
    <mergeCell ref="C579:C580"/>
    <mergeCell ref="D579:D580"/>
    <mergeCell ref="E579:E580"/>
    <mergeCell ref="F579:F580"/>
    <mergeCell ref="G579:G580"/>
    <mergeCell ref="B547:B548"/>
    <mergeCell ref="C547:C548"/>
    <mergeCell ref="D547:D548"/>
    <mergeCell ref="E547:E548"/>
    <mergeCell ref="F547:F548"/>
    <mergeCell ref="G547:G548"/>
    <mergeCell ref="B613:O613"/>
    <mergeCell ref="F521:F522"/>
    <mergeCell ref="G521:G522"/>
    <mergeCell ref="B564:O564"/>
    <mergeCell ref="B577:O577"/>
    <mergeCell ref="B510:B511"/>
    <mergeCell ref="L547:L548"/>
    <mergeCell ref="L566:L567"/>
    <mergeCell ref="C537:C538"/>
    <mergeCell ref="D537:D538"/>
    <mergeCell ref="E537:E538"/>
    <mergeCell ref="B425:B426"/>
    <mergeCell ref="C425:C426"/>
    <mergeCell ref="D425:D426"/>
    <mergeCell ref="E425:E426"/>
    <mergeCell ref="G300:G301"/>
    <mergeCell ref="B300:B301"/>
    <mergeCell ref="C300:C301"/>
    <mergeCell ref="E491:E492"/>
    <mergeCell ref="F491:F492"/>
    <mergeCell ref="G491:G492"/>
    <mergeCell ref="F469:F470"/>
    <mergeCell ref="G469:G470"/>
    <mergeCell ref="B480:B481"/>
    <mergeCell ref="C480:C481"/>
    <mergeCell ref="D480:D481"/>
    <mergeCell ref="E480:E481"/>
    <mergeCell ref="E469:E470"/>
    <mergeCell ref="F414:F415"/>
    <mergeCell ref="G414:G415"/>
    <mergeCell ref="B331:B332"/>
    <mergeCell ref="C331:C332"/>
    <mergeCell ref="D331:D332"/>
    <mergeCell ref="C436:C437"/>
    <mergeCell ref="F480:F481"/>
    <mergeCell ref="B491:B492"/>
    <mergeCell ref="C491:C492"/>
    <mergeCell ref="D491:D492"/>
    <mergeCell ref="D362:D363"/>
    <mergeCell ref="D300:D301"/>
    <mergeCell ref="E300:E301"/>
    <mergeCell ref="E362:E363"/>
    <mergeCell ref="B329:O329"/>
    <mergeCell ref="B298:O298"/>
    <mergeCell ref="L287:L288"/>
    <mergeCell ref="L300:L301"/>
    <mergeCell ref="L319:L320"/>
    <mergeCell ref="L331:L332"/>
    <mergeCell ref="L351:L352"/>
    <mergeCell ref="L362:L363"/>
    <mergeCell ref="L385:L386"/>
    <mergeCell ref="B351:B352"/>
    <mergeCell ref="C351:C352"/>
    <mergeCell ref="D351:D352"/>
    <mergeCell ref="K287:K288"/>
    <mergeCell ref="K300:K301"/>
    <mergeCell ref="K319:K320"/>
    <mergeCell ref="N351:N352"/>
    <mergeCell ref="N362:N363"/>
    <mergeCell ref="N385:N386"/>
    <mergeCell ref="N403:N404"/>
    <mergeCell ref="N414:N415"/>
    <mergeCell ref="N425:N426"/>
    <mergeCell ref="N436:N437"/>
    <mergeCell ref="N447:N448"/>
    <mergeCell ref="N287:N288"/>
    <mergeCell ref="N300:N301"/>
    <mergeCell ref="K331:K332"/>
    <mergeCell ref="K351:K352"/>
    <mergeCell ref="K362:K363"/>
    <mergeCell ref="N331:N332"/>
    <mergeCell ref="B131:B132"/>
    <mergeCell ref="C131:C132"/>
    <mergeCell ref="D131:D132"/>
    <mergeCell ref="E131:E132"/>
    <mergeCell ref="F131:F132"/>
    <mergeCell ref="G131:G132"/>
    <mergeCell ref="F118:F119"/>
    <mergeCell ref="G118:G119"/>
    <mergeCell ref="B144:B145"/>
    <mergeCell ref="C144:C145"/>
    <mergeCell ref="D144:D145"/>
    <mergeCell ref="E144:E145"/>
    <mergeCell ref="B118:B119"/>
    <mergeCell ref="C118:C119"/>
    <mergeCell ref="D118:D119"/>
    <mergeCell ref="E118:E119"/>
    <mergeCell ref="F300:F301"/>
    <mergeCell ref="B287:B288"/>
    <mergeCell ref="C287:C288"/>
    <mergeCell ref="D287:D288"/>
    <mergeCell ref="E287:E288"/>
    <mergeCell ref="F287:F288"/>
    <mergeCell ref="G287:G288"/>
    <mergeCell ref="E170:E171"/>
    <mergeCell ref="C222:C223"/>
    <mergeCell ref="B248:B249"/>
    <mergeCell ref="K385:K386"/>
    <mergeCell ref="F403:F404"/>
    <mergeCell ref="G425:G426"/>
    <mergeCell ref="B414:B415"/>
    <mergeCell ref="C414:C415"/>
    <mergeCell ref="D414:D415"/>
    <mergeCell ref="E414:E415"/>
    <mergeCell ref="F362:F363"/>
    <mergeCell ref="G362:G363"/>
    <mergeCell ref="F319:F320"/>
    <mergeCell ref="G319:G320"/>
    <mergeCell ref="B261:B262"/>
    <mergeCell ref="C261:C262"/>
    <mergeCell ref="D261:D262"/>
    <mergeCell ref="E261:E262"/>
    <mergeCell ref="E351:E352"/>
    <mergeCell ref="F351:F352"/>
    <mergeCell ref="G351:G352"/>
    <mergeCell ref="B319:B320"/>
    <mergeCell ref="C319:C320"/>
    <mergeCell ref="D319:D320"/>
    <mergeCell ref="E319:E320"/>
    <mergeCell ref="B385:B386"/>
    <mergeCell ref="C385:C386"/>
    <mergeCell ref="D385:D386"/>
    <mergeCell ref="K414:K415"/>
    <mergeCell ref="E331:E332"/>
    <mergeCell ref="F331:F332"/>
    <mergeCell ref="G331:G332"/>
    <mergeCell ref="F425:F426"/>
    <mergeCell ref="G403:G404"/>
    <mergeCell ref="B272:O272"/>
    <mergeCell ref="K425:K426"/>
    <mergeCell ref="E385:E386"/>
    <mergeCell ref="F385:F386"/>
    <mergeCell ref="G385:G386"/>
    <mergeCell ref="B362:B363"/>
    <mergeCell ref="C362:C363"/>
    <mergeCell ref="F183:F184"/>
    <mergeCell ref="G183:G184"/>
    <mergeCell ref="B196:B197"/>
    <mergeCell ref="C196:C197"/>
    <mergeCell ref="D196:D197"/>
    <mergeCell ref="F209:F210"/>
    <mergeCell ref="G209:G210"/>
    <mergeCell ref="B235:B236"/>
    <mergeCell ref="D274:D275"/>
    <mergeCell ref="D222:D223"/>
    <mergeCell ref="E222:E223"/>
    <mergeCell ref="C248:C249"/>
    <mergeCell ref="E235:E236"/>
    <mergeCell ref="F235:F236"/>
    <mergeCell ref="G235:G236"/>
    <mergeCell ref="C235:C236"/>
    <mergeCell ref="D235:D236"/>
    <mergeCell ref="B194:O194"/>
    <mergeCell ref="B207:O207"/>
    <mergeCell ref="K222:K223"/>
    <mergeCell ref="K274:K275"/>
    <mergeCell ref="K235:K236"/>
    <mergeCell ref="K248:K249"/>
    <mergeCell ref="K261:K262"/>
    <mergeCell ref="N222:N223"/>
    <mergeCell ref="G274:G275"/>
    <mergeCell ref="N235:N236"/>
    <mergeCell ref="B222:B223"/>
    <mergeCell ref="N248:N249"/>
    <mergeCell ref="N261:N262"/>
    <mergeCell ref="N274:N275"/>
    <mergeCell ref="D248:D249"/>
    <mergeCell ref="B105:B106"/>
    <mergeCell ref="C105:C106"/>
    <mergeCell ref="D105:D106"/>
    <mergeCell ref="E105:E106"/>
    <mergeCell ref="F105:F106"/>
    <mergeCell ref="G105:G106"/>
    <mergeCell ref="B92:B93"/>
    <mergeCell ref="C92:C93"/>
    <mergeCell ref="D92:D93"/>
    <mergeCell ref="E92:E93"/>
    <mergeCell ref="B79:B80"/>
    <mergeCell ref="D157:D158"/>
    <mergeCell ref="E157:E158"/>
    <mergeCell ref="F157:F158"/>
    <mergeCell ref="G157:G158"/>
    <mergeCell ref="B170:B171"/>
    <mergeCell ref="C170:C171"/>
    <mergeCell ref="D170:D171"/>
    <mergeCell ref="F222:F223"/>
    <mergeCell ref="G222:G223"/>
    <mergeCell ref="F196:F197"/>
    <mergeCell ref="G196:G197"/>
    <mergeCell ref="B183:B184"/>
    <mergeCell ref="C183:C184"/>
    <mergeCell ref="B233:O233"/>
    <mergeCell ref="B246:O246"/>
    <mergeCell ref="B27:B28"/>
    <mergeCell ref="C27:C28"/>
    <mergeCell ref="D27:D28"/>
    <mergeCell ref="E27:E28"/>
    <mergeCell ref="F27:F28"/>
    <mergeCell ref="G27:G28"/>
    <mergeCell ref="D53:D54"/>
    <mergeCell ref="E53:E54"/>
    <mergeCell ref="F53:F54"/>
    <mergeCell ref="G53:G54"/>
    <mergeCell ref="F92:F93"/>
    <mergeCell ref="B53:B54"/>
    <mergeCell ref="C53:C54"/>
    <mergeCell ref="C79:C80"/>
    <mergeCell ref="D79:D80"/>
    <mergeCell ref="E79:E80"/>
    <mergeCell ref="G92:G93"/>
    <mergeCell ref="B3:B4"/>
    <mergeCell ref="C3:C4"/>
    <mergeCell ref="D3:D4"/>
    <mergeCell ref="E3:E4"/>
    <mergeCell ref="F3:F4"/>
    <mergeCell ref="G3:G4"/>
    <mergeCell ref="B2149:B2150"/>
    <mergeCell ref="C2149:C2150"/>
    <mergeCell ref="D2149:D2150"/>
    <mergeCell ref="E2149:E2150"/>
    <mergeCell ref="F2149:F2150"/>
    <mergeCell ref="G2149:G2150"/>
    <mergeCell ref="B40:B41"/>
    <mergeCell ref="C40:C41"/>
    <mergeCell ref="D40:D41"/>
    <mergeCell ref="E40:E41"/>
    <mergeCell ref="F40:F41"/>
    <mergeCell ref="G40:G41"/>
    <mergeCell ref="B38:O38"/>
    <mergeCell ref="B64:O64"/>
    <mergeCell ref="B103:O103"/>
    <mergeCell ref="B142:O142"/>
    <mergeCell ref="B181:O181"/>
    <mergeCell ref="B220:O220"/>
    <mergeCell ref="B259:O259"/>
    <mergeCell ref="B157:B158"/>
    <mergeCell ref="G66:G67"/>
    <mergeCell ref="F144:F145"/>
    <mergeCell ref="G144:G145"/>
    <mergeCell ref="B1979:O1979"/>
    <mergeCell ref="F79:F80"/>
    <mergeCell ref="G79:G80"/>
    <mergeCell ref="F2439:F2440"/>
    <mergeCell ref="G2439:G2440"/>
    <mergeCell ref="B2313:B2314"/>
    <mergeCell ref="C2313:C2314"/>
    <mergeCell ref="D2313:D2314"/>
    <mergeCell ref="E2313:E2314"/>
    <mergeCell ref="F2313:F2314"/>
    <mergeCell ref="G2313:G2314"/>
    <mergeCell ref="B2331:B2332"/>
    <mergeCell ref="C2331:C2332"/>
    <mergeCell ref="D2331:D2332"/>
    <mergeCell ref="E2331:E2332"/>
    <mergeCell ref="F2331:F2332"/>
    <mergeCell ref="G2331:G2332"/>
    <mergeCell ref="B2329:O2329"/>
    <mergeCell ref="L2331:L2332"/>
    <mergeCell ref="L2355:L2356"/>
    <mergeCell ref="B2390:B2391"/>
    <mergeCell ref="C2390:C2391"/>
    <mergeCell ref="D2390:D2391"/>
    <mergeCell ref="E2390:E2391"/>
    <mergeCell ref="F2390:F2391"/>
    <mergeCell ref="G2390:G2391"/>
    <mergeCell ref="B2408:B2409"/>
    <mergeCell ref="C2408:C2409"/>
    <mergeCell ref="L2423:L2424"/>
    <mergeCell ref="L2439:L2440"/>
    <mergeCell ref="L2454:L2455"/>
    <mergeCell ref="L2464:L2465"/>
    <mergeCell ref="B2462:O2462"/>
    <mergeCell ref="B2452:O2452"/>
    <mergeCell ref="B2423:B2424"/>
    <mergeCell ref="C2423:C2424"/>
    <mergeCell ref="D2423:D2424"/>
    <mergeCell ref="E2423:E2424"/>
    <mergeCell ref="F2423:F2424"/>
    <mergeCell ref="G2423:G2424"/>
    <mergeCell ref="N2423:N2424"/>
    <mergeCell ref="B2439:B2440"/>
    <mergeCell ref="C2439:C2440"/>
    <mergeCell ref="D2439:D2440"/>
    <mergeCell ref="E2439:E2440"/>
    <mergeCell ref="N2527:N2528"/>
    <mergeCell ref="L2484:L2485"/>
    <mergeCell ref="L2503:L2504"/>
    <mergeCell ref="B2437:O2437"/>
    <mergeCell ref="K2527:K2528"/>
    <mergeCell ref="N2484:N2485"/>
    <mergeCell ref="N2503:N2504"/>
    <mergeCell ref="B2484:B2485"/>
    <mergeCell ref="C2484:C2485"/>
    <mergeCell ref="D2484:D2485"/>
    <mergeCell ref="E2484:E2485"/>
    <mergeCell ref="F2484:F2485"/>
    <mergeCell ref="G2484:G2485"/>
    <mergeCell ref="B2503:B2504"/>
    <mergeCell ref="B2525:O2525"/>
    <mergeCell ref="B2501:O2501"/>
    <mergeCell ref="L2527:L2528"/>
    <mergeCell ref="C2464:C2465"/>
    <mergeCell ref="D2464:D2465"/>
    <mergeCell ref="E2464:E2465"/>
    <mergeCell ref="F2464:F2465"/>
    <mergeCell ref="G2464:G2465"/>
    <mergeCell ref="N2439:N2440"/>
    <mergeCell ref="N2454:N2455"/>
    <mergeCell ref="N2464:N2465"/>
    <mergeCell ref="E2829:E2830"/>
    <mergeCell ref="F2829:F2830"/>
    <mergeCell ref="G2829:G2830"/>
    <mergeCell ref="B2815:B2816"/>
    <mergeCell ref="C2815:C2816"/>
    <mergeCell ref="D2815:D2816"/>
    <mergeCell ref="C2503:C2504"/>
    <mergeCell ref="D2503:D2504"/>
    <mergeCell ref="E2503:E2504"/>
    <mergeCell ref="F2503:F2504"/>
    <mergeCell ref="G2503:G2504"/>
    <mergeCell ref="B2527:B2528"/>
    <mergeCell ref="C2527:C2528"/>
    <mergeCell ref="D2527:D2528"/>
    <mergeCell ref="E2527:E2528"/>
    <mergeCell ref="F2527:F2528"/>
    <mergeCell ref="G2527:G2528"/>
    <mergeCell ref="B2548:B2549"/>
    <mergeCell ref="C2548:C2549"/>
    <mergeCell ref="D2548:D2549"/>
    <mergeCell ref="E2548:E2549"/>
    <mergeCell ref="C2657:C2658"/>
    <mergeCell ref="E2815:E2816"/>
    <mergeCell ref="F2815:F2816"/>
    <mergeCell ref="B2981:B2982"/>
    <mergeCell ref="C2981:C2982"/>
    <mergeCell ref="D2981:D2982"/>
    <mergeCell ref="E2981:E2982"/>
    <mergeCell ref="G2712:G2713"/>
    <mergeCell ref="D2703:D2704"/>
    <mergeCell ref="L2636:L2637"/>
    <mergeCell ref="L2657:L2658"/>
    <mergeCell ref="L2668:L2669"/>
    <mergeCell ref="L2684:L2685"/>
    <mergeCell ref="L2703:L2704"/>
    <mergeCell ref="L2712:L2713"/>
    <mergeCell ref="N2703:N2704"/>
    <mergeCell ref="N2712:N2713"/>
    <mergeCell ref="D2668:D2669"/>
    <mergeCell ref="E2668:E2669"/>
    <mergeCell ref="F2668:F2669"/>
    <mergeCell ref="G2668:G2669"/>
    <mergeCell ref="B2710:O2710"/>
    <mergeCell ref="B2666:O2666"/>
    <mergeCell ref="F2847:F2848"/>
    <mergeCell ref="G2847:G2848"/>
    <mergeCell ref="N2847:N2848"/>
    <mergeCell ref="K2847:K2848"/>
    <mergeCell ref="B2801:O2801"/>
    <mergeCell ref="B2813:O2813"/>
    <mergeCell ref="B2827:O2827"/>
    <mergeCell ref="B2829:B2830"/>
    <mergeCell ref="C2829:C2830"/>
    <mergeCell ref="D2829:D2830"/>
    <mergeCell ref="E3036:E3037"/>
    <mergeCell ref="F3036:F3037"/>
    <mergeCell ref="G3036:G3037"/>
    <mergeCell ref="B3056:B3057"/>
    <mergeCell ref="C3056:C3057"/>
    <mergeCell ref="D3056:D3057"/>
    <mergeCell ref="E3056:E3057"/>
    <mergeCell ref="F3056:F3057"/>
    <mergeCell ref="G3056:G3057"/>
    <mergeCell ref="B3096:B3097"/>
    <mergeCell ref="C3096:C3097"/>
    <mergeCell ref="F3075:F3076"/>
    <mergeCell ref="G3075:G3076"/>
    <mergeCell ref="N2894:N2895"/>
    <mergeCell ref="N2902:N2903"/>
    <mergeCell ref="N2940:N2941"/>
    <mergeCell ref="N2858:N2859"/>
    <mergeCell ref="N2873:N2874"/>
    <mergeCell ref="K2858:K2859"/>
    <mergeCell ref="G2940:G2941"/>
    <mergeCell ref="K2940:K2941"/>
    <mergeCell ref="E3019:E3020"/>
    <mergeCell ref="F3019:F3020"/>
    <mergeCell ref="G3019:G3020"/>
    <mergeCell ref="F2873:F2874"/>
    <mergeCell ref="G2873:G2874"/>
    <mergeCell ref="B2902:B2903"/>
    <mergeCell ref="C2902:C2903"/>
    <mergeCell ref="C2940:C2941"/>
    <mergeCell ref="D2940:D2941"/>
    <mergeCell ref="E2940:E2941"/>
    <mergeCell ref="F2940:F2941"/>
    <mergeCell ref="B2873:B2874"/>
    <mergeCell ref="C2873:C2874"/>
    <mergeCell ref="B2960:B2961"/>
    <mergeCell ref="C2960:C2961"/>
    <mergeCell ref="D2960:D2961"/>
    <mergeCell ref="E2960:E2961"/>
    <mergeCell ref="F2960:F2961"/>
    <mergeCell ref="G2960:G2961"/>
    <mergeCell ref="D2873:D2874"/>
    <mergeCell ref="E2873:E2874"/>
    <mergeCell ref="G2996:G2997"/>
    <mergeCell ref="K2981:K2982"/>
    <mergeCell ref="K2996:K2997"/>
    <mergeCell ref="K3019:K3020"/>
    <mergeCell ref="B3019:B3020"/>
    <mergeCell ref="C3019:C3020"/>
    <mergeCell ref="D3019:D3020"/>
    <mergeCell ref="F2981:F2982"/>
    <mergeCell ref="G2981:G2982"/>
    <mergeCell ref="D2894:D2895"/>
    <mergeCell ref="E2894:E2895"/>
    <mergeCell ref="F2894:F2895"/>
    <mergeCell ref="G2894:G2895"/>
    <mergeCell ref="D2902:D2903"/>
    <mergeCell ref="E2902:E2903"/>
    <mergeCell ref="F2902:F2903"/>
    <mergeCell ref="G2902:G2903"/>
    <mergeCell ref="B2894:B2895"/>
    <mergeCell ref="C2894:C2895"/>
    <mergeCell ref="B2996:B2997"/>
    <mergeCell ref="C2996:C2997"/>
    <mergeCell ref="B2940:B2941"/>
    <mergeCell ref="E3234:E3235"/>
    <mergeCell ref="F3234:F3235"/>
    <mergeCell ref="G3234:G3235"/>
    <mergeCell ref="C3211:C3212"/>
    <mergeCell ref="D3211:D3212"/>
    <mergeCell ref="E3211:E3212"/>
    <mergeCell ref="E3096:E3097"/>
    <mergeCell ref="F3096:F3097"/>
    <mergeCell ref="G3096:G3097"/>
    <mergeCell ref="B3075:B3076"/>
    <mergeCell ref="C3075:C3076"/>
    <mergeCell ref="D3075:D3076"/>
    <mergeCell ref="E3075:E3076"/>
    <mergeCell ref="B3179:O3179"/>
    <mergeCell ref="B3276:B3277"/>
    <mergeCell ref="C3276:C3277"/>
    <mergeCell ref="D3276:D3277"/>
    <mergeCell ref="E3276:E3277"/>
    <mergeCell ref="D3181:D3182"/>
    <mergeCell ref="E3181:E3182"/>
    <mergeCell ref="F3181:F3182"/>
    <mergeCell ref="G3181:G3182"/>
    <mergeCell ref="G3128:G3129"/>
    <mergeCell ref="E3157:E3158"/>
    <mergeCell ref="F3157:F3158"/>
    <mergeCell ref="G3157:G3158"/>
    <mergeCell ref="B3169:B3170"/>
    <mergeCell ref="C3169:C3170"/>
    <mergeCell ref="D3169:D3170"/>
    <mergeCell ref="E3169:E3170"/>
    <mergeCell ref="B3232:O3232"/>
    <mergeCell ref="B3247:O3247"/>
    <mergeCell ref="G3383:G3384"/>
    <mergeCell ref="B3429:O3429"/>
    <mergeCell ref="B3199:O3199"/>
    <mergeCell ref="B3201:B3202"/>
    <mergeCell ref="C3201:C3202"/>
    <mergeCell ref="D3201:D3202"/>
    <mergeCell ref="E3201:E3202"/>
    <mergeCell ref="F3201:F3202"/>
    <mergeCell ref="G3201:G3202"/>
    <mergeCell ref="B3335:O3335"/>
    <mergeCell ref="B3209:O3209"/>
    <mergeCell ref="B3249:B3250"/>
    <mergeCell ref="G3249:G3250"/>
    <mergeCell ref="B3304:B3305"/>
    <mergeCell ref="C3304:C3305"/>
    <mergeCell ref="D3304:D3305"/>
    <mergeCell ref="E3304:E3305"/>
    <mergeCell ref="F3304:F3305"/>
    <mergeCell ref="G3304:G3305"/>
    <mergeCell ref="C3249:C3250"/>
    <mergeCell ref="D3249:D3250"/>
    <mergeCell ref="E3249:E3250"/>
    <mergeCell ref="F3249:F3250"/>
    <mergeCell ref="G3358:G3359"/>
    <mergeCell ref="B3419:B3420"/>
    <mergeCell ref="C3419:C3420"/>
    <mergeCell ref="B3398:B3399"/>
    <mergeCell ref="B3337:B3338"/>
    <mergeCell ref="C3337:C3338"/>
    <mergeCell ref="D3337:D3338"/>
    <mergeCell ref="C3234:C3235"/>
    <mergeCell ref="D3234:D3235"/>
    <mergeCell ref="G3398:G3399"/>
    <mergeCell ref="E3611:E3612"/>
    <mergeCell ref="F3611:F3612"/>
    <mergeCell ref="G3611:G3612"/>
    <mergeCell ref="B3358:B3359"/>
    <mergeCell ref="C3358:C3359"/>
    <mergeCell ref="D3358:D3359"/>
    <mergeCell ref="E3358:E3359"/>
    <mergeCell ref="B3558:B3559"/>
    <mergeCell ref="B3531:B3532"/>
    <mergeCell ref="C3531:C3532"/>
    <mergeCell ref="D3531:D3532"/>
    <mergeCell ref="E3531:E3532"/>
    <mergeCell ref="F3531:F3532"/>
    <mergeCell ref="G3531:G3532"/>
    <mergeCell ref="B3521:B3522"/>
    <mergeCell ref="C3521:C3522"/>
    <mergeCell ref="F3419:F3420"/>
    <mergeCell ref="G3419:G3420"/>
    <mergeCell ref="E3443:E3444"/>
    <mergeCell ref="F3443:F3444"/>
    <mergeCell ref="D3521:D3522"/>
    <mergeCell ref="C3580:C3581"/>
    <mergeCell ref="D3580:D3581"/>
    <mergeCell ref="E3580:E3581"/>
    <mergeCell ref="F3580:F3581"/>
    <mergeCell ref="G3580:G3581"/>
    <mergeCell ref="F3558:F3559"/>
    <mergeCell ref="G3558:G3559"/>
    <mergeCell ref="G3591:G3592"/>
    <mergeCell ref="E3383:E3384"/>
    <mergeCell ref="F3383:F3384"/>
    <mergeCell ref="B3622:B3623"/>
    <mergeCell ref="C3622:C3623"/>
    <mergeCell ref="D3622:D3623"/>
    <mergeCell ref="E3622:E3623"/>
    <mergeCell ref="F3622:F3623"/>
    <mergeCell ref="G3622:G3623"/>
    <mergeCell ref="G3521:G3522"/>
    <mergeCell ref="C3558:C3559"/>
    <mergeCell ref="D3558:D3559"/>
    <mergeCell ref="E3558:E3559"/>
    <mergeCell ref="B3556:O3556"/>
    <mergeCell ref="B3609:O3609"/>
    <mergeCell ref="B3620:O3620"/>
    <mergeCell ref="C3431:C3432"/>
    <mergeCell ref="D3431:D3432"/>
    <mergeCell ref="E3431:E3432"/>
    <mergeCell ref="F3431:F3432"/>
    <mergeCell ref="G3431:G3432"/>
    <mergeCell ref="B3591:B3592"/>
    <mergeCell ref="C3591:C3592"/>
    <mergeCell ref="D3591:D3592"/>
    <mergeCell ref="E3591:E3592"/>
    <mergeCell ref="F3591:F3592"/>
    <mergeCell ref="E3462:E3463"/>
    <mergeCell ref="F3462:F3463"/>
    <mergeCell ref="B3441:O3441"/>
    <mergeCell ref="B3443:B3444"/>
    <mergeCell ref="C3443:C3444"/>
    <mergeCell ref="D3443:D3444"/>
    <mergeCell ref="B3501:B3502"/>
    <mergeCell ref="C3501:C3502"/>
    <mergeCell ref="B3578:O3578"/>
    <mergeCell ref="B3431:B3432"/>
    <mergeCell ref="B3460:O3460"/>
    <mergeCell ref="D3501:D3502"/>
    <mergeCell ref="B3611:B3612"/>
    <mergeCell ref="D3611:D3612"/>
    <mergeCell ref="D3548:D3549"/>
    <mergeCell ref="E3548:E3549"/>
    <mergeCell ref="F3548:F3549"/>
    <mergeCell ref="G3548:G3549"/>
    <mergeCell ref="B3484:B3485"/>
    <mergeCell ref="C3484:C3485"/>
    <mergeCell ref="B3482:O3482"/>
    <mergeCell ref="B3499:O3499"/>
    <mergeCell ref="B3519:O3519"/>
    <mergeCell ref="N3611:N3612"/>
    <mergeCell ref="L3431:L3432"/>
    <mergeCell ref="L3443:L3444"/>
    <mergeCell ref="L3462:L3463"/>
    <mergeCell ref="K3548:K3549"/>
    <mergeCell ref="K3558:K3559"/>
    <mergeCell ref="K3580:K3581"/>
    <mergeCell ref="B3548:B3549"/>
    <mergeCell ref="G3443:G3444"/>
    <mergeCell ref="N3462:N3463"/>
    <mergeCell ref="N3484:N3485"/>
    <mergeCell ref="N3501:N3502"/>
    <mergeCell ref="N3521:N3522"/>
    <mergeCell ref="N3531:N3532"/>
    <mergeCell ref="C3548:C3549"/>
    <mergeCell ref="B3589:O3589"/>
    <mergeCell ref="N3548:N3549"/>
    <mergeCell ref="N3558:N3559"/>
    <mergeCell ref="E3337:E3338"/>
    <mergeCell ref="F3337:F3338"/>
    <mergeCell ref="G3337:G3338"/>
    <mergeCell ref="E3521:E3522"/>
    <mergeCell ref="F3521:F3522"/>
    <mergeCell ref="F3501:F3502"/>
    <mergeCell ref="G3501:G3502"/>
    <mergeCell ref="D3484:D3485"/>
    <mergeCell ref="E3484:E3485"/>
    <mergeCell ref="F3484:F3485"/>
    <mergeCell ref="G3484:G3485"/>
    <mergeCell ref="B3356:M3356"/>
    <mergeCell ref="B3529:O3529"/>
    <mergeCell ref="B3546:O3546"/>
    <mergeCell ref="B3383:B3384"/>
    <mergeCell ref="C3383:C3384"/>
    <mergeCell ref="D3383:D3384"/>
    <mergeCell ref="B3417:O3417"/>
    <mergeCell ref="G3462:G3463"/>
    <mergeCell ref="N3398:N3399"/>
    <mergeCell ref="L3419:L3420"/>
    <mergeCell ref="F3398:F3399"/>
    <mergeCell ref="C3398:C3399"/>
    <mergeCell ref="D3398:D3399"/>
    <mergeCell ref="E3398:E3399"/>
    <mergeCell ref="D3419:D3420"/>
    <mergeCell ref="E3419:E3420"/>
    <mergeCell ref="B3381:O3381"/>
    <mergeCell ref="B3396:O3396"/>
    <mergeCell ref="B3462:B3463"/>
    <mergeCell ref="C3462:C3463"/>
    <mergeCell ref="D3462:D3463"/>
    <mergeCell ref="B2:O2"/>
    <mergeCell ref="E2746:E2747"/>
    <mergeCell ref="F2746:F2747"/>
    <mergeCell ref="G2746:G2747"/>
    <mergeCell ref="G2768:G2769"/>
    <mergeCell ref="B2780:O2780"/>
    <mergeCell ref="B2803:B2804"/>
    <mergeCell ref="C2803:C2804"/>
    <mergeCell ref="D2803:D2804"/>
    <mergeCell ref="E2803:E2804"/>
    <mergeCell ref="F2803:F2804"/>
    <mergeCell ref="D2684:D2685"/>
    <mergeCell ref="E2684:E2685"/>
    <mergeCell ref="F2684:F2685"/>
    <mergeCell ref="G2684:G2685"/>
    <mergeCell ref="B2712:B2713"/>
    <mergeCell ref="B2782:B2783"/>
    <mergeCell ref="C2782:C2783"/>
    <mergeCell ref="D2782:D2783"/>
    <mergeCell ref="G2803:G2804"/>
    <mergeCell ref="B2744:O2744"/>
    <mergeCell ref="B2766:O2766"/>
    <mergeCell ref="F2768:F2769"/>
    <mergeCell ref="B2746:B2747"/>
    <mergeCell ref="C2746:C2747"/>
    <mergeCell ref="D2746:D2747"/>
    <mergeCell ref="E2782:E2783"/>
    <mergeCell ref="F2782:F2783"/>
    <mergeCell ref="N2734:N2735"/>
    <mergeCell ref="D2768:D2769"/>
    <mergeCell ref="B2589:O2589"/>
    <mergeCell ref="B2598:O2598"/>
    <mergeCell ref="G2815:G2816"/>
    <mergeCell ref="B3211:B3212"/>
    <mergeCell ref="F3211:F3212"/>
    <mergeCell ref="G3211:G3212"/>
    <mergeCell ref="G2782:G2783"/>
    <mergeCell ref="B2768:B2769"/>
    <mergeCell ref="E2703:E2704"/>
    <mergeCell ref="F2703:F2704"/>
    <mergeCell ref="G2703:G2704"/>
    <mergeCell ref="B2703:B2704"/>
    <mergeCell ref="C2703:C2704"/>
    <mergeCell ref="G2734:G2735"/>
    <mergeCell ref="C2712:C2713"/>
    <mergeCell ref="D2712:D2713"/>
    <mergeCell ref="B3108:B3109"/>
    <mergeCell ref="C3108:C3109"/>
    <mergeCell ref="D3108:D3109"/>
    <mergeCell ref="E3108:E3109"/>
    <mergeCell ref="F3108:F3109"/>
    <mergeCell ref="G3108:G3109"/>
    <mergeCell ref="B3157:B3158"/>
    <mergeCell ref="C3157:C3158"/>
    <mergeCell ref="D3157:D3158"/>
    <mergeCell ref="D2996:D2997"/>
    <mergeCell ref="E2996:E2997"/>
    <mergeCell ref="G2858:G2859"/>
    <mergeCell ref="E2768:E2769"/>
    <mergeCell ref="B3036:B3037"/>
    <mergeCell ref="C3036:C3037"/>
    <mergeCell ref="D3036:D3037"/>
    <mergeCell ref="E2858:E2859"/>
    <mergeCell ref="B2994:O2994"/>
  </mergeCells>
  <conditionalFormatting sqref="C1639:C1640 C1647:C1649 C1632:C1636 C1642:C1643 C1645 C1039:C1056 C182:C193 C221:C232 C1 C260:C271 C3:C37 C52:C63 C78:C89 C104:C115 C130:C141 C156:C167 C195:C206 C208:C219 C234:C245 C273:C284 C39:C50 C65:C76 C91:C102 C117:C128 C143:C154 C169:C180 C247:C258 C286:C297 C1361:C1363 C299:C1037 C1066:C1357 C1365:C1630 C1657:C1742 C1746:C1748 C1755:C2047 C2049:C3198 C3206:C3440 C3445:C1048576">
    <cfRule type="containsText" dxfId="90" priority="107" operator="containsText" text="Consolidated Salary">
      <formula>NOT(ISERROR(SEARCH("Consolidated Salary",C1)))</formula>
    </cfRule>
    <cfRule type="containsText" dxfId="89" priority="108" operator="containsText" text="Total Overhead Cost">
      <formula>NOT(ISERROR(SEARCH("Total Overhead Cost",C1)))</formula>
    </cfRule>
  </conditionalFormatting>
  <conditionalFormatting sqref="C1637:C1638">
    <cfRule type="containsText" dxfId="88" priority="103" operator="containsText" text="Consolidated Salary">
      <formula>NOT(ISERROR(SEARCH("Consolidated Salary",C1637)))</formula>
    </cfRule>
    <cfRule type="containsText" dxfId="87" priority="104" operator="containsText" text="Total Overhead Cost">
      <formula>NOT(ISERROR(SEARCH("Total Overhead Cost",C1637)))</formula>
    </cfRule>
  </conditionalFormatting>
  <conditionalFormatting sqref="C1646">
    <cfRule type="containsText" dxfId="86" priority="101" operator="containsText" text="Consolidated Salary">
      <formula>NOT(ISERROR(SEARCH("Consolidated Salary",C1646)))</formula>
    </cfRule>
    <cfRule type="containsText" dxfId="85" priority="102" operator="containsText" text="Total Overhead Cost">
      <formula>NOT(ISERROR(SEARCH("Total Overhead Cost",C1646)))</formula>
    </cfRule>
  </conditionalFormatting>
  <conditionalFormatting sqref="C1652:C1655">
    <cfRule type="containsText" dxfId="84" priority="99" operator="containsText" text="Consolidated Salary">
      <formula>NOT(ISERROR(SEARCH("Consolidated Salary",C1652)))</formula>
    </cfRule>
    <cfRule type="containsText" dxfId="83" priority="100" operator="containsText" text="Total Overhead Cost">
      <formula>NOT(ISERROR(SEARCH("Total Overhead Cost",C1652)))</formula>
    </cfRule>
  </conditionalFormatting>
  <conditionalFormatting sqref="C1650:C1651">
    <cfRule type="containsText" dxfId="82" priority="97" operator="containsText" text="Consolidated Salary">
      <formula>NOT(ISERROR(SEARCH("Consolidated Salary",C1650)))</formula>
    </cfRule>
    <cfRule type="containsText" dxfId="81" priority="98" operator="containsText" text="Total Overhead Cost">
      <formula>NOT(ISERROR(SEARCH("Total Overhead Cost",C1650)))</formula>
    </cfRule>
  </conditionalFormatting>
  <conditionalFormatting sqref="C1656">
    <cfRule type="containsText" dxfId="80" priority="93" operator="containsText" text="Consolidated Salary">
      <formula>NOT(ISERROR(SEARCH("Consolidated Salary",C1656)))</formula>
    </cfRule>
    <cfRule type="containsText" dxfId="79" priority="94" operator="containsText" text="Total Overhead Cost">
      <formula>NOT(ISERROR(SEARCH("Total Overhead Cost",C1656)))</formula>
    </cfRule>
  </conditionalFormatting>
  <conditionalFormatting sqref="C1743">
    <cfRule type="containsText" dxfId="78" priority="89" operator="containsText" text="Consolidated Salary">
      <formula>NOT(ISERROR(SEARCH("Consolidated Salary",C1743)))</formula>
    </cfRule>
    <cfRule type="containsText" dxfId="77" priority="90" operator="containsText" text="Total Overhead Cost">
      <formula>NOT(ISERROR(SEARCH("Total Overhead Cost",C1743)))</formula>
    </cfRule>
  </conditionalFormatting>
  <conditionalFormatting sqref="C1744:C1745">
    <cfRule type="containsText" dxfId="76" priority="87" operator="containsText" text="Consolidated Salary">
      <formula>NOT(ISERROR(SEARCH("Consolidated Salary",C1744)))</formula>
    </cfRule>
    <cfRule type="containsText" dxfId="75" priority="88" operator="containsText" text="Total Overhead Cost">
      <formula>NOT(ISERROR(SEARCH("Total Overhead Cost",C1744)))</formula>
    </cfRule>
  </conditionalFormatting>
  <conditionalFormatting sqref="C3441:C3444">
    <cfRule type="containsText" dxfId="74" priority="79" operator="containsText" text="Consolidated Salary">
      <formula>NOT(ISERROR(SEARCH("Consolidated Salary",C3441)))</formula>
    </cfRule>
    <cfRule type="containsText" dxfId="73" priority="80" operator="containsText" text="Total Overhead Cost">
      <formula>NOT(ISERROR(SEARCH("Total Overhead Cost",C3441)))</formula>
    </cfRule>
  </conditionalFormatting>
  <conditionalFormatting sqref="C38">
    <cfRule type="containsText" dxfId="72" priority="75" operator="containsText" text="Consolidated Salary">
      <formula>NOT(ISERROR(SEARCH("Consolidated Salary",C38)))</formula>
    </cfRule>
    <cfRule type="containsText" dxfId="71" priority="76" operator="containsText" text="Total Overhead Cost">
      <formula>NOT(ISERROR(SEARCH("Total Overhead Cost",C38)))</formula>
    </cfRule>
  </conditionalFormatting>
  <conditionalFormatting sqref="C64">
    <cfRule type="containsText" dxfId="70" priority="73" operator="containsText" text="Consolidated Salary">
      <formula>NOT(ISERROR(SEARCH("Consolidated Salary",C64)))</formula>
    </cfRule>
    <cfRule type="containsText" dxfId="69" priority="74" operator="containsText" text="Total Overhead Cost">
      <formula>NOT(ISERROR(SEARCH("Total Overhead Cost",C64)))</formula>
    </cfRule>
  </conditionalFormatting>
  <conditionalFormatting sqref="C103">
    <cfRule type="containsText" dxfId="68" priority="71" operator="containsText" text="Consolidated Salary">
      <formula>NOT(ISERROR(SEARCH("Consolidated Salary",C103)))</formula>
    </cfRule>
    <cfRule type="containsText" dxfId="67" priority="72" operator="containsText" text="Total Overhead Cost">
      <formula>NOT(ISERROR(SEARCH("Total Overhead Cost",C103)))</formula>
    </cfRule>
  </conditionalFormatting>
  <conditionalFormatting sqref="C142">
    <cfRule type="containsText" dxfId="66" priority="69" operator="containsText" text="Consolidated Salary">
      <formula>NOT(ISERROR(SEARCH("Consolidated Salary",C142)))</formula>
    </cfRule>
    <cfRule type="containsText" dxfId="65" priority="70" operator="containsText" text="Total Overhead Cost">
      <formula>NOT(ISERROR(SEARCH("Total Overhead Cost",C142)))</formula>
    </cfRule>
  </conditionalFormatting>
  <conditionalFormatting sqref="C181">
    <cfRule type="containsText" dxfId="64" priority="67" operator="containsText" text="Consolidated Salary">
      <formula>NOT(ISERROR(SEARCH("Consolidated Salary",C181)))</formula>
    </cfRule>
    <cfRule type="containsText" dxfId="63" priority="68" operator="containsText" text="Total Overhead Cost">
      <formula>NOT(ISERROR(SEARCH("Total Overhead Cost",C181)))</formula>
    </cfRule>
  </conditionalFormatting>
  <conditionalFormatting sqref="C220">
    <cfRule type="containsText" dxfId="62" priority="65" operator="containsText" text="Consolidated Salary">
      <formula>NOT(ISERROR(SEARCH("Consolidated Salary",C220)))</formula>
    </cfRule>
    <cfRule type="containsText" dxfId="61" priority="66" operator="containsText" text="Total Overhead Cost">
      <formula>NOT(ISERROR(SEARCH("Total Overhead Cost",C220)))</formula>
    </cfRule>
  </conditionalFormatting>
  <conditionalFormatting sqref="C259">
    <cfRule type="containsText" dxfId="60" priority="63" operator="containsText" text="Consolidated Salary">
      <formula>NOT(ISERROR(SEARCH("Consolidated Salary",C259)))</formula>
    </cfRule>
    <cfRule type="containsText" dxfId="59" priority="64" operator="containsText" text="Total Overhead Cost">
      <formula>NOT(ISERROR(SEARCH("Total Overhead Cost",C259)))</formula>
    </cfRule>
  </conditionalFormatting>
  <conditionalFormatting sqref="C298">
    <cfRule type="containsText" dxfId="58" priority="61" operator="containsText" text="Consolidated Salary">
      <formula>NOT(ISERROR(SEARCH("Consolidated Salary",C298)))</formula>
    </cfRule>
    <cfRule type="containsText" dxfId="57" priority="62" operator="containsText" text="Total Overhead Cost">
      <formula>NOT(ISERROR(SEARCH("Total Overhead Cost",C298)))</formula>
    </cfRule>
  </conditionalFormatting>
  <conditionalFormatting sqref="C1038">
    <cfRule type="containsText" dxfId="56" priority="59" operator="containsText" text="Consolidated Salary">
      <formula>NOT(ISERROR(SEARCH("Consolidated Salary",C1038)))</formula>
    </cfRule>
    <cfRule type="containsText" dxfId="55" priority="60" operator="containsText" text="Total Overhead Cost">
      <formula>NOT(ISERROR(SEARCH("Total Overhead Cost",C1038)))</formula>
    </cfRule>
  </conditionalFormatting>
  <conditionalFormatting sqref="C1749:C1753">
    <cfRule type="containsText" dxfId="54" priority="57" operator="containsText" text="Consolidated Salary">
      <formula>NOT(ISERROR(SEARCH("Consolidated Salary",C1749)))</formula>
    </cfRule>
    <cfRule type="containsText" dxfId="53" priority="58" operator="containsText" text="Total Overhead Cost">
      <formula>NOT(ISERROR(SEARCH("Total Overhead Cost",C1749)))</formula>
    </cfRule>
  </conditionalFormatting>
  <conditionalFormatting sqref="C1754">
    <cfRule type="containsText" dxfId="52" priority="53" operator="containsText" text="Consolidated Salary">
      <formula>NOT(ISERROR(SEARCH("Consolidated Salary",C1754)))</formula>
    </cfRule>
    <cfRule type="containsText" dxfId="51" priority="54" operator="containsText" text="Total Overhead Cost">
      <formula>NOT(ISERROR(SEARCH("Total Overhead Cost",C1754)))</formula>
    </cfRule>
  </conditionalFormatting>
  <conditionalFormatting sqref="C3199:C3205">
    <cfRule type="containsText" dxfId="50" priority="51" operator="containsText" text="Consolidated Salary">
      <formula>NOT(ISERROR(SEARCH("Consolidated Salary",C3199)))</formula>
    </cfRule>
    <cfRule type="containsText" dxfId="49" priority="52" operator="containsText" text="Total Overhead Cost">
      <formula>NOT(ISERROR(SEARCH("Total Overhead Cost",C3199)))</formula>
    </cfRule>
  </conditionalFormatting>
  <conditionalFormatting sqref="C2048">
    <cfRule type="containsText" dxfId="48" priority="49" operator="containsText" text="Consolidated Salary">
      <formula>NOT(ISERROR(SEARCH("Consolidated Salary",C2048)))</formula>
    </cfRule>
    <cfRule type="containsText" dxfId="47" priority="50" operator="containsText" text="Total Overhead Cost">
      <formula>NOT(ISERROR(SEARCH("Total Overhead Cost",C2048)))</formula>
    </cfRule>
  </conditionalFormatting>
  <conditionalFormatting sqref="C1631">
    <cfRule type="containsText" dxfId="46" priority="47" operator="containsText" text="Consolidated Salary">
      <formula>NOT(ISERROR(SEARCH("Consolidated Salary",C1631)))</formula>
    </cfRule>
    <cfRule type="containsText" dxfId="45" priority="48" operator="containsText" text="Total Overhead Cost">
      <formula>NOT(ISERROR(SEARCH("Total Overhead Cost",C1631)))</formula>
    </cfRule>
  </conditionalFormatting>
  <conditionalFormatting sqref="C1641">
    <cfRule type="containsText" dxfId="44" priority="43" operator="containsText" text="Consolidated Salary">
      <formula>NOT(ISERROR(SEARCH("Consolidated Salary",C1641)))</formula>
    </cfRule>
    <cfRule type="containsText" dxfId="43" priority="44" operator="containsText" text="Total Overhead Cost">
      <formula>NOT(ISERROR(SEARCH("Total Overhead Cost",C1641)))</formula>
    </cfRule>
  </conditionalFormatting>
  <conditionalFormatting sqref="C1644">
    <cfRule type="containsText" dxfId="42" priority="41" operator="containsText" text="Consolidated Salary">
      <formula>NOT(ISERROR(SEARCH("Consolidated Salary",C1644)))</formula>
    </cfRule>
    <cfRule type="containsText" dxfId="41" priority="42" operator="containsText" text="Total Overhead Cost">
      <formula>NOT(ISERROR(SEARCH("Total Overhead Cost",C1644)))</formula>
    </cfRule>
  </conditionalFormatting>
  <conditionalFormatting sqref="C1058:C1060">
    <cfRule type="containsText" dxfId="40" priority="39" operator="containsText" text="Consolidated Salary">
      <formula>NOT(ISERROR(SEARCH("Consolidated Salary",C1058)))</formula>
    </cfRule>
    <cfRule type="containsText" dxfId="39" priority="40" operator="containsText" text="Total Overhead Cost">
      <formula>NOT(ISERROR(SEARCH("Total Overhead Cost",C1058)))</formula>
    </cfRule>
  </conditionalFormatting>
  <conditionalFormatting sqref="C1057">
    <cfRule type="containsText" dxfId="38" priority="37" operator="containsText" text="Consolidated Salary">
      <formula>NOT(ISERROR(SEARCH("Consolidated Salary",C1057)))</formula>
    </cfRule>
    <cfRule type="containsText" dxfId="37" priority="38" operator="containsText" text="Total Overhead Cost">
      <formula>NOT(ISERROR(SEARCH("Total Overhead Cost",C1057)))</formula>
    </cfRule>
  </conditionalFormatting>
  <conditionalFormatting sqref="C1062:C1065">
    <cfRule type="containsText" dxfId="36" priority="35" operator="containsText" text="Consolidated Salary">
      <formula>NOT(ISERROR(SEARCH("Consolidated Salary",C1062)))</formula>
    </cfRule>
    <cfRule type="containsText" dxfId="35" priority="36" operator="containsText" text="Total Overhead Cost">
      <formula>NOT(ISERROR(SEARCH("Total Overhead Cost",C1062)))</formula>
    </cfRule>
  </conditionalFormatting>
  <conditionalFormatting sqref="C1061">
    <cfRule type="containsText" dxfId="34" priority="33" operator="containsText" text="Consolidated Salary">
      <formula>NOT(ISERROR(SEARCH("Consolidated Salary",C1061)))</formula>
    </cfRule>
    <cfRule type="containsText" dxfId="33" priority="34" operator="containsText" text="Total Overhead Cost">
      <formula>NOT(ISERROR(SEARCH("Total Overhead Cost",C1061)))</formula>
    </cfRule>
  </conditionalFormatting>
  <conditionalFormatting sqref="C51">
    <cfRule type="containsText" dxfId="32" priority="29" operator="containsText" text="Consolidated Salary">
      <formula>NOT(ISERROR(SEARCH("Consolidated Salary",C51)))</formula>
    </cfRule>
    <cfRule type="containsText" dxfId="31" priority="30" operator="containsText" text="Total Overhead Cost">
      <formula>NOT(ISERROR(SEARCH("Total Overhead Cost",C51)))</formula>
    </cfRule>
  </conditionalFormatting>
  <conditionalFormatting sqref="C77">
    <cfRule type="containsText" dxfId="30" priority="27" operator="containsText" text="Consolidated Salary">
      <formula>NOT(ISERROR(SEARCH("Consolidated Salary",C77)))</formula>
    </cfRule>
    <cfRule type="containsText" dxfId="29" priority="28" operator="containsText" text="Total Overhead Cost">
      <formula>NOT(ISERROR(SEARCH("Total Overhead Cost",C77)))</formula>
    </cfRule>
  </conditionalFormatting>
  <conditionalFormatting sqref="C90">
    <cfRule type="containsText" dxfId="28" priority="25" operator="containsText" text="Consolidated Salary">
      <formula>NOT(ISERROR(SEARCH("Consolidated Salary",C90)))</formula>
    </cfRule>
    <cfRule type="containsText" dxfId="27" priority="26" operator="containsText" text="Total Overhead Cost">
      <formula>NOT(ISERROR(SEARCH("Total Overhead Cost",C90)))</formula>
    </cfRule>
  </conditionalFormatting>
  <conditionalFormatting sqref="C116">
    <cfRule type="containsText" dxfId="26" priority="23" operator="containsText" text="Consolidated Salary">
      <formula>NOT(ISERROR(SEARCH("Consolidated Salary",C116)))</formula>
    </cfRule>
    <cfRule type="containsText" dxfId="25" priority="24" operator="containsText" text="Total Overhead Cost">
      <formula>NOT(ISERROR(SEARCH("Total Overhead Cost",C116)))</formula>
    </cfRule>
  </conditionalFormatting>
  <conditionalFormatting sqref="C129">
    <cfRule type="containsText" dxfId="24" priority="21" operator="containsText" text="Consolidated Salary">
      <formula>NOT(ISERROR(SEARCH("Consolidated Salary",C129)))</formula>
    </cfRule>
    <cfRule type="containsText" dxfId="23" priority="22" operator="containsText" text="Total Overhead Cost">
      <formula>NOT(ISERROR(SEARCH("Total Overhead Cost",C129)))</formula>
    </cfRule>
  </conditionalFormatting>
  <conditionalFormatting sqref="C155">
    <cfRule type="containsText" dxfId="22" priority="19" operator="containsText" text="Consolidated Salary">
      <formula>NOT(ISERROR(SEARCH("Consolidated Salary",C155)))</formula>
    </cfRule>
    <cfRule type="containsText" dxfId="21" priority="20" operator="containsText" text="Total Overhead Cost">
      <formula>NOT(ISERROR(SEARCH("Total Overhead Cost",C155)))</formula>
    </cfRule>
  </conditionalFormatting>
  <conditionalFormatting sqref="C168">
    <cfRule type="containsText" dxfId="20" priority="17" operator="containsText" text="Consolidated Salary">
      <formula>NOT(ISERROR(SEARCH("Consolidated Salary",C168)))</formula>
    </cfRule>
    <cfRule type="containsText" dxfId="19" priority="18" operator="containsText" text="Total Overhead Cost">
      <formula>NOT(ISERROR(SEARCH("Total Overhead Cost",C168)))</formula>
    </cfRule>
  </conditionalFormatting>
  <conditionalFormatting sqref="C194">
    <cfRule type="containsText" dxfId="18" priority="15" operator="containsText" text="Consolidated Salary">
      <formula>NOT(ISERROR(SEARCH("Consolidated Salary",C194)))</formula>
    </cfRule>
    <cfRule type="containsText" dxfId="17" priority="16" operator="containsText" text="Total Overhead Cost">
      <formula>NOT(ISERROR(SEARCH("Total Overhead Cost",C194)))</formula>
    </cfRule>
  </conditionalFormatting>
  <conditionalFormatting sqref="C207">
    <cfRule type="containsText" dxfId="16" priority="13" operator="containsText" text="Consolidated Salary">
      <formula>NOT(ISERROR(SEARCH("Consolidated Salary",C207)))</formula>
    </cfRule>
    <cfRule type="containsText" dxfId="15" priority="14" operator="containsText" text="Total Overhead Cost">
      <formula>NOT(ISERROR(SEARCH("Total Overhead Cost",C207)))</formula>
    </cfRule>
  </conditionalFormatting>
  <conditionalFormatting sqref="C233">
    <cfRule type="containsText" dxfId="14" priority="11" operator="containsText" text="Consolidated Salary">
      <formula>NOT(ISERROR(SEARCH("Consolidated Salary",C233)))</formula>
    </cfRule>
    <cfRule type="containsText" dxfId="13" priority="12" operator="containsText" text="Total Overhead Cost">
      <formula>NOT(ISERROR(SEARCH("Total Overhead Cost",C233)))</formula>
    </cfRule>
  </conditionalFormatting>
  <conditionalFormatting sqref="C246">
    <cfRule type="containsText" dxfId="12" priority="9" operator="containsText" text="Consolidated Salary">
      <formula>NOT(ISERROR(SEARCH("Consolidated Salary",C246)))</formula>
    </cfRule>
    <cfRule type="containsText" dxfId="11" priority="10" operator="containsText" text="Total Overhead Cost">
      <formula>NOT(ISERROR(SEARCH("Total Overhead Cost",C246)))</formula>
    </cfRule>
  </conditionalFormatting>
  <conditionalFormatting sqref="C272">
    <cfRule type="containsText" dxfId="10" priority="7" operator="containsText" text="Consolidated Salary">
      <formula>NOT(ISERROR(SEARCH("Consolidated Salary",C272)))</formula>
    </cfRule>
    <cfRule type="containsText" dxfId="9" priority="8" operator="containsText" text="Total Overhead Cost">
      <formula>NOT(ISERROR(SEARCH("Total Overhead Cost",C272)))</formula>
    </cfRule>
  </conditionalFormatting>
  <conditionalFormatting sqref="C285">
    <cfRule type="containsText" dxfId="8" priority="5" operator="containsText" text="Consolidated Salary">
      <formula>NOT(ISERROR(SEARCH("Consolidated Salary",C285)))</formula>
    </cfRule>
    <cfRule type="containsText" dxfId="7" priority="6" operator="containsText" text="Total Overhead Cost">
      <formula>NOT(ISERROR(SEARCH("Total Overhead Cost",C285)))</formula>
    </cfRule>
  </conditionalFormatting>
  <conditionalFormatting sqref="C1358:C1360">
    <cfRule type="containsText" dxfId="6" priority="3" operator="containsText" text="Consolidated Salary">
      <formula>NOT(ISERROR(SEARCH("Consolidated Salary",C1358)))</formula>
    </cfRule>
    <cfRule type="containsText" dxfId="5" priority="4" operator="containsText" text="Total Overhead Cost">
      <formula>NOT(ISERROR(SEARCH("Total Overhead Cost",C1358)))</formula>
    </cfRule>
  </conditionalFormatting>
  <conditionalFormatting sqref="C1364">
    <cfRule type="containsText" dxfId="4" priority="1" operator="containsText" text="Consolidated Salary">
      <formula>NOT(ISERROR(SEARCH("Consolidated Salary",C1364)))</formula>
    </cfRule>
    <cfRule type="containsText" dxfId="3" priority="2" operator="containsText" text="Total Overhead Cost">
      <formula>NOT(ISERROR(SEARCH("Total Overhead Cost",C1364)))</formula>
    </cfRule>
  </conditionalFormatting>
  <printOptions horizontalCentered="1"/>
  <pageMargins left="0.511811023622047" right="0.511811023622047" top="0.74803149606299202" bottom="0.74803149606299202" header="0.31496062992126" footer="0.31496062992126"/>
  <pageSetup paperSize="9" scale="78" firstPageNumber="58" fitToHeight="0" orientation="landscape" r:id="rId1"/>
  <headerFooter>
    <oddHeader>&amp;C&amp;"Candara,Bold"&amp;13YOBE STATE GOVERNMENT OF NIGERIA
APPROVED REVISED BUDGET 2020</oddHeader>
    <oddFooter>&amp;C&amp;"Candara,Regular"Page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3"/>
  <sheetViews>
    <sheetView showGridLines="0" topLeftCell="C127" workbookViewId="0">
      <selection activeCell="P136" sqref="P136"/>
    </sheetView>
  </sheetViews>
  <sheetFormatPr defaultColWidth="9.140625" defaultRowHeight="12.75" x14ac:dyDescent="0.2"/>
  <cols>
    <col min="1" max="1" width="13.7109375" style="23" bestFit="1" customWidth="1"/>
    <col min="2" max="2" width="42.7109375" style="19" bestFit="1" customWidth="1"/>
    <col min="3" max="3" width="18.42578125" style="15" customWidth="1"/>
    <col min="4" max="4" width="10.5703125" style="19" hidden="1" customWidth="1"/>
    <col min="5" max="5" width="18.42578125" style="19" bestFit="1" customWidth="1"/>
    <col min="6" max="16384" width="9.140625" style="19"/>
  </cols>
  <sheetData>
    <row r="1" spans="1:4" x14ac:dyDescent="0.2">
      <c r="A1" s="410" t="s">
        <v>1400</v>
      </c>
      <c r="B1" s="410"/>
      <c r="C1" s="410"/>
    </row>
    <row r="2" spans="1:4" s="30" customFormat="1" ht="39" customHeight="1" x14ac:dyDescent="0.25">
      <c r="A2" s="411" t="s">
        <v>275</v>
      </c>
      <c r="B2" s="411" t="s">
        <v>939</v>
      </c>
      <c r="C2" s="333" t="s">
        <v>1804</v>
      </c>
    </row>
    <row r="3" spans="1:4" s="30" customFormat="1" x14ac:dyDescent="0.25">
      <c r="A3" s="412"/>
      <c r="B3" s="412"/>
      <c r="C3" s="332" t="s">
        <v>940</v>
      </c>
    </row>
    <row r="4" spans="1:4" x14ac:dyDescent="0.2">
      <c r="A4" s="242" t="s">
        <v>367</v>
      </c>
      <c r="B4" s="216" t="s">
        <v>819</v>
      </c>
      <c r="C4" s="243">
        <v>2517747600</v>
      </c>
      <c r="D4" s="19" t="s">
        <v>1053</v>
      </c>
    </row>
    <row r="5" spans="1:4" x14ac:dyDescent="0.2">
      <c r="A5" s="242" t="s">
        <v>374</v>
      </c>
      <c r="B5" s="216" t="s">
        <v>882</v>
      </c>
      <c r="C5" s="243">
        <v>400000000</v>
      </c>
      <c r="D5" s="19" t="s">
        <v>1053</v>
      </c>
    </row>
    <row r="6" spans="1:4" x14ac:dyDescent="0.2">
      <c r="A6" s="247" t="s">
        <v>403</v>
      </c>
      <c r="B6" s="216" t="s">
        <v>883</v>
      </c>
      <c r="C6" s="243">
        <v>3000000</v>
      </c>
      <c r="D6" s="19" t="s">
        <v>1053</v>
      </c>
    </row>
    <row r="7" spans="1:4" x14ac:dyDescent="0.2">
      <c r="A7" s="247" t="s">
        <v>404</v>
      </c>
      <c r="B7" s="216" t="s">
        <v>884</v>
      </c>
      <c r="C7" s="243">
        <v>0</v>
      </c>
      <c r="D7" s="19" t="s">
        <v>1053</v>
      </c>
    </row>
    <row r="8" spans="1:4" x14ac:dyDescent="0.2">
      <c r="A8" s="247" t="s">
        <v>405</v>
      </c>
      <c r="B8" s="216" t="s">
        <v>885</v>
      </c>
      <c r="C8" s="243">
        <v>3000000</v>
      </c>
      <c r="D8" s="19" t="s">
        <v>1053</v>
      </c>
    </row>
    <row r="9" spans="1:4" x14ac:dyDescent="0.2">
      <c r="A9" s="247" t="s">
        <v>406</v>
      </c>
      <c r="B9" s="216" t="s">
        <v>886</v>
      </c>
      <c r="C9" s="243">
        <v>3000000</v>
      </c>
      <c r="D9" s="19" t="s">
        <v>1053</v>
      </c>
    </row>
    <row r="10" spans="1:4" x14ac:dyDescent="0.2">
      <c r="A10" s="247" t="s">
        <v>407</v>
      </c>
      <c r="B10" s="216" t="s">
        <v>887</v>
      </c>
      <c r="C10" s="243">
        <v>3000000</v>
      </c>
      <c r="D10" s="19" t="s">
        <v>1053</v>
      </c>
    </row>
    <row r="11" spans="1:4" x14ac:dyDescent="0.2">
      <c r="A11" s="247" t="s">
        <v>408</v>
      </c>
      <c r="B11" s="216" t="s">
        <v>888</v>
      </c>
      <c r="C11" s="243">
        <v>3000000</v>
      </c>
      <c r="D11" s="19" t="s">
        <v>1053</v>
      </c>
    </row>
    <row r="12" spans="1:4" x14ac:dyDescent="0.2">
      <c r="A12" s="247" t="s">
        <v>409</v>
      </c>
      <c r="B12" s="216" t="s">
        <v>889</v>
      </c>
      <c r="C12" s="243">
        <v>3000000</v>
      </c>
      <c r="D12" s="19" t="s">
        <v>1053</v>
      </c>
    </row>
    <row r="13" spans="1:4" x14ac:dyDescent="0.2">
      <c r="A13" s="247" t="s">
        <v>410</v>
      </c>
      <c r="B13" s="216" t="s">
        <v>890</v>
      </c>
      <c r="C13" s="243">
        <v>3000000</v>
      </c>
      <c r="D13" s="19" t="s">
        <v>1053</v>
      </c>
    </row>
    <row r="14" spans="1:4" x14ac:dyDescent="0.2">
      <c r="A14" s="247" t="s">
        <v>411</v>
      </c>
      <c r="B14" s="216" t="s">
        <v>891</v>
      </c>
      <c r="C14" s="243">
        <v>3000000</v>
      </c>
      <c r="D14" s="19" t="s">
        <v>1053</v>
      </c>
    </row>
    <row r="15" spans="1:4" x14ac:dyDescent="0.2">
      <c r="A15" s="247" t="s">
        <v>412</v>
      </c>
      <c r="B15" s="216" t="s">
        <v>892</v>
      </c>
      <c r="C15" s="243">
        <v>3000000</v>
      </c>
      <c r="D15" s="19" t="s">
        <v>1053</v>
      </c>
    </row>
    <row r="16" spans="1:4" x14ac:dyDescent="0.2">
      <c r="A16" s="247" t="s">
        <v>413</v>
      </c>
      <c r="B16" s="216" t="s">
        <v>893</v>
      </c>
      <c r="C16" s="243">
        <v>3000000</v>
      </c>
      <c r="D16" s="19" t="s">
        <v>1053</v>
      </c>
    </row>
    <row r="17" spans="1:4" x14ac:dyDescent="0.2">
      <c r="A17" s="247" t="s">
        <v>414</v>
      </c>
      <c r="B17" s="216" t="s">
        <v>894</v>
      </c>
      <c r="C17" s="243">
        <v>3000000</v>
      </c>
      <c r="D17" s="19" t="s">
        <v>1053</v>
      </c>
    </row>
    <row r="18" spans="1:4" x14ac:dyDescent="0.2">
      <c r="A18" s="247" t="s">
        <v>1329</v>
      </c>
      <c r="B18" s="324" t="s">
        <v>1351</v>
      </c>
      <c r="C18" s="243">
        <v>3000000</v>
      </c>
      <c r="D18" s="19" t="s">
        <v>1053</v>
      </c>
    </row>
    <row r="19" spans="1:4" x14ac:dyDescent="0.2">
      <c r="A19" s="247" t="s">
        <v>1330</v>
      </c>
      <c r="B19" s="324" t="s">
        <v>1352</v>
      </c>
      <c r="C19" s="243">
        <v>3000000</v>
      </c>
      <c r="D19" s="19" t="s">
        <v>1053</v>
      </c>
    </row>
    <row r="20" spans="1:4" x14ac:dyDescent="0.2">
      <c r="A20" s="247" t="s">
        <v>1331</v>
      </c>
      <c r="B20" s="324" t="s">
        <v>1353</v>
      </c>
      <c r="C20" s="243">
        <v>3000000</v>
      </c>
      <c r="D20" s="19" t="s">
        <v>1053</v>
      </c>
    </row>
    <row r="21" spans="1:4" x14ac:dyDescent="0.2">
      <c r="A21" s="247" t="s">
        <v>1332</v>
      </c>
      <c r="B21" s="324" t="s">
        <v>1354</v>
      </c>
      <c r="C21" s="243">
        <v>3000000</v>
      </c>
      <c r="D21" s="19" t="s">
        <v>1053</v>
      </c>
    </row>
    <row r="22" spans="1:4" x14ac:dyDescent="0.2">
      <c r="A22" s="247" t="s">
        <v>1333</v>
      </c>
      <c r="B22" s="324" t="s">
        <v>1355</v>
      </c>
      <c r="C22" s="243">
        <v>3000000</v>
      </c>
      <c r="D22" s="19" t="s">
        <v>1053</v>
      </c>
    </row>
    <row r="23" spans="1:4" x14ac:dyDescent="0.2">
      <c r="A23" s="247" t="s">
        <v>1334</v>
      </c>
      <c r="B23" s="324" t="s">
        <v>1356</v>
      </c>
      <c r="C23" s="243">
        <v>3000000</v>
      </c>
      <c r="D23" s="19" t="s">
        <v>1053</v>
      </c>
    </row>
    <row r="24" spans="1:4" x14ac:dyDescent="0.2">
      <c r="A24" s="247" t="s">
        <v>1335</v>
      </c>
      <c r="B24" s="324" t="s">
        <v>1357</v>
      </c>
      <c r="C24" s="243">
        <v>3000000</v>
      </c>
      <c r="D24" s="19" t="s">
        <v>1053</v>
      </c>
    </row>
    <row r="25" spans="1:4" x14ac:dyDescent="0.2">
      <c r="A25" s="247" t="s">
        <v>1336</v>
      </c>
      <c r="B25" s="324" t="s">
        <v>1358</v>
      </c>
      <c r="C25" s="243">
        <v>3000000</v>
      </c>
      <c r="D25" s="19" t="s">
        <v>1053</v>
      </c>
    </row>
    <row r="26" spans="1:4" x14ac:dyDescent="0.2">
      <c r="A26" s="247" t="s">
        <v>1337</v>
      </c>
      <c r="B26" s="324" t="s">
        <v>1359</v>
      </c>
      <c r="C26" s="243">
        <v>3000000</v>
      </c>
      <c r="D26" s="19" t="s">
        <v>1053</v>
      </c>
    </row>
    <row r="27" spans="1:4" x14ac:dyDescent="0.2">
      <c r="A27" s="325" t="s">
        <v>416</v>
      </c>
      <c r="B27" s="216" t="s">
        <v>922</v>
      </c>
      <c r="C27" s="243">
        <v>562000000</v>
      </c>
      <c r="D27" s="19" t="s">
        <v>1053</v>
      </c>
    </row>
    <row r="28" spans="1:4" x14ac:dyDescent="0.2">
      <c r="A28" s="325" t="s">
        <v>418</v>
      </c>
      <c r="B28" s="216" t="s">
        <v>895</v>
      </c>
      <c r="C28" s="243">
        <v>154688056.55000001</v>
      </c>
      <c r="D28" s="19" t="s">
        <v>1053</v>
      </c>
    </row>
    <row r="29" spans="1:4" x14ac:dyDescent="0.2">
      <c r="A29" s="242" t="s">
        <v>380</v>
      </c>
      <c r="B29" s="216" t="s">
        <v>932</v>
      </c>
      <c r="C29" s="243">
        <v>5077555560</v>
      </c>
      <c r="D29" s="19" t="s">
        <v>1053</v>
      </c>
    </row>
    <row r="30" spans="1:4" x14ac:dyDescent="0.2">
      <c r="A30" s="325" t="s">
        <v>700</v>
      </c>
      <c r="B30" s="216" t="s">
        <v>821</v>
      </c>
      <c r="C30" s="243">
        <v>600000</v>
      </c>
      <c r="D30" s="19" t="s">
        <v>1053</v>
      </c>
    </row>
    <row r="31" spans="1:4" x14ac:dyDescent="0.2">
      <c r="A31" s="325" t="s">
        <v>701</v>
      </c>
      <c r="B31" s="216" t="s">
        <v>822</v>
      </c>
      <c r="C31" s="243">
        <v>300000</v>
      </c>
      <c r="D31" s="19" t="s">
        <v>1053</v>
      </c>
    </row>
    <row r="32" spans="1:4" x14ac:dyDescent="0.2">
      <c r="A32" s="325" t="s">
        <v>702</v>
      </c>
      <c r="B32" s="216" t="s">
        <v>823</v>
      </c>
      <c r="C32" s="243">
        <v>120000</v>
      </c>
      <c r="D32" s="19" t="s">
        <v>1053</v>
      </c>
    </row>
    <row r="33" spans="1:4" x14ac:dyDescent="0.2">
      <c r="A33" s="325" t="s">
        <v>703</v>
      </c>
      <c r="B33" s="216" t="s">
        <v>824</v>
      </c>
      <c r="C33" s="243">
        <v>300000</v>
      </c>
      <c r="D33" s="19" t="s">
        <v>1053</v>
      </c>
    </row>
    <row r="34" spans="1:4" x14ac:dyDescent="0.2">
      <c r="A34" s="325" t="s">
        <v>382</v>
      </c>
      <c r="B34" s="216" t="s">
        <v>825</v>
      </c>
      <c r="C34" s="243">
        <v>4800000</v>
      </c>
      <c r="D34" s="19" t="s">
        <v>1053</v>
      </c>
    </row>
    <row r="35" spans="1:4" x14ac:dyDescent="0.2">
      <c r="A35" s="325" t="s">
        <v>383</v>
      </c>
      <c r="B35" s="216" t="s">
        <v>826</v>
      </c>
      <c r="C35" s="243">
        <v>6612000</v>
      </c>
      <c r="D35" s="19" t="s">
        <v>1053</v>
      </c>
    </row>
    <row r="36" spans="1:4" x14ac:dyDescent="0.2">
      <c r="A36" s="325" t="s">
        <v>384</v>
      </c>
      <c r="B36" s="216" t="s">
        <v>827</v>
      </c>
      <c r="C36" s="243">
        <v>21600000</v>
      </c>
      <c r="D36" s="19" t="s">
        <v>1053</v>
      </c>
    </row>
    <row r="37" spans="1:4" x14ac:dyDescent="0.2">
      <c r="A37" s="325" t="s">
        <v>385</v>
      </c>
      <c r="B37" s="216" t="s">
        <v>828</v>
      </c>
      <c r="C37" s="243">
        <v>2400000</v>
      </c>
      <c r="D37" s="19" t="s">
        <v>1053</v>
      </c>
    </row>
    <row r="38" spans="1:4" x14ac:dyDescent="0.2">
      <c r="A38" s="334" t="s">
        <v>704</v>
      </c>
      <c r="B38" s="250" t="s">
        <v>203</v>
      </c>
      <c r="C38" s="249">
        <v>68705000</v>
      </c>
      <c r="D38" s="19" t="s">
        <v>1053</v>
      </c>
    </row>
    <row r="39" spans="1:4" x14ac:dyDescent="0.2">
      <c r="A39" s="325" t="s">
        <v>705</v>
      </c>
      <c r="B39" s="216" t="s">
        <v>829</v>
      </c>
      <c r="C39" s="243">
        <v>28732780</v>
      </c>
      <c r="D39" s="19" t="s">
        <v>1053</v>
      </c>
    </row>
    <row r="40" spans="1:4" x14ac:dyDescent="0.2">
      <c r="A40" s="325" t="s">
        <v>346</v>
      </c>
      <c r="B40" s="216" t="s">
        <v>830</v>
      </c>
      <c r="C40" s="243">
        <v>545564840</v>
      </c>
      <c r="D40" s="19" t="s">
        <v>1053</v>
      </c>
    </row>
    <row r="41" spans="1:4" x14ac:dyDescent="0.2">
      <c r="A41" s="242" t="s">
        <v>709</v>
      </c>
      <c r="B41" s="216" t="s">
        <v>896</v>
      </c>
      <c r="C41" s="243">
        <v>3344705248</v>
      </c>
      <c r="D41" s="19" t="s">
        <v>1053</v>
      </c>
    </row>
    <row r="42" spans="1:4" x14ac:dyDescent="0.2">
      <c r="A42" s="242" t="s">
        <v>322</v>
      </c>
      <c r="B42" s="216" t="s">
        <v>897</v>
      </c>
      <c r="C42" s="243">
        <v>122479820</v>
      </c>
      <c r="D42" s="19" t="s">
        <v>1053</v>
      </c>
    </row>
    <row r="43" spans="1:4" x14ac:dyDescent="0.2">
      <c r="A43" s="242" t="s">
        <v>315</v>
      </c>
      <c r="B43" s="216" t="s">
        <v>1406</v>
      </c>
      <c r="C43" s="243">
        <v>687476130</v>
      </c>
      <c r="D43" s="19" t="s">
        <v>1053</v>
      </c>
    </row>
    <row r="44" spans="1:4" x14ac:dyDescent="0.2">
      <c r="A44" s="242" t="s">
        <v>318</v>
      </c>
      <c r="B44" s="216" t="s">
        <v>923</v>
      </c>
      <c r="C44" s="243">
        <v>244639260</v>
      </c>
      <c r="D44" s="19" t="s">
        <v>1053</v>
      </c>
    </row>
    <row r="45" spans="1:4" x14ac:dyDescent="0.2">
      <c r="A45" s="242" t="s">
        <v>317</v>
      </c>
      <c r="B45" s="216" t="s">
        <v>924</v>
      </c>
      <c r="C45" s="243">
        <v>219907840</v>
      </c>
      <c r="D45" s="19" t="s">
        <v>1053</v>
      </c>
    </row>
    <row r="46" spans="1:4" x14ac:dyDescent="0.2">
      <c r="A46" s="325" t="s">
        <v>530</v>
      </c>
      <c r="B46" s="216" t="s">
        <v>831</v>
      </c>
      <c r="C46" s="243">
        <v>102772360</v>
      </c>
      <c r="D46" s="19" t="s">
        <v>1053</v>
      </c>
    </row>
    <row r="47" spans="1:4" x14ac:dyDescent="0.2">
      <c r="A47" s="242" t="s">
        <v>465</v>
      </c>
      <c r="B47" s="216" t="s">
        <v>832</v>
      </c>
      <c r="C47" s="243">
        <v>86443520</v>
      </c>
      <c r="D47" s="19" t="s">
        <v>1053</v>
      </c>
    </row>
    <row r="48" spans="1:4" x14ac:dyDescent="0.2">
      <c r="A48" s="242" t="s">
        <v>30</v>
      </c>
      <c r="B48" s="216" t="s">
        <v>833</v>
      </c>
      <c r="C48" s="243">
        <v>256362340</v>
      </c>
      <c r="D48" s="19" t="s">
        <v>1053</v>
      </c>
    </row>
    <row r="49" spans="1:4" x14ac:dyDescent="0.2">
      <c r="A49" s="242" t="s">
        <v>390</v>
      </c>
      <c r="B49" s="216" t="s">
        <v>925</v>
      </c>
      <c r="C49" s="243">
        <v>1665576160</v>
      </c>
      <c r="D49" s="19" t="s">
        <v>1053</v>
      </c>
    </row>
    <row r="50" spans="1:4" x14ac:dyDescent="0.2">
      <c r="A50" s="242" t="s">
        <v>541</v>
      </c>
      <c r="B50" s="216" t="s">
        <v>926</v>
      </c>
      <c r="C50" s="243">
        <v>169364760</v>
      </c>
      <c r="D50" s="19" t="s">
        <v>1053</v>
      </c>
    </row>
    <row r="51" spans="1:4" x14ac:dyDescent="0.2">
      <c r="A51" s="326" t="s">
        <v>348</v>
      </c>
      <c r="B51" s="216" t="s">
        <v>834</v>
      </c>
      <c r="C51" s="243">
        <v>133035220</v>
      </c>
      <c r="D51" s="19" t="s">
        <v>1053</v>
      </c>
    </row>
    <row r="52" spans="1:4" x14ac:dyDescent="0.2">
      <c r="A52" s="325" t="s">
        <v>424</v>
      </c>
      <c r="B52" s="216" t="s">
        <v>835</v>
      </c>
      <c r="C52" s="243">
        <v>119382000</v>
      </c>
      <c r="D52" s="19" t="s">
        <v>1053</v>
      </c>
    </row>
    <row r="53" spans="1:4" x14ac:dyDescent="0.2">
      <c r="A53" s="325" t="s">
        <v>425</v>
      </c>
      <c r="B53" s="216" t="s">
        <v>836</v>
      </c>
      <c r="C53" s="243">
        <v>98640780</v>
      </c>
      <c r="D53" s="19" t="s">
        <v>1053</v>
      </c>
    </row>
    <row r="54" spans="1:4" x14ac:dyDescent="0.2">
      <c r="A54" s="242" t="s">
        <v>432</v>
      </c>
      <c r="B54" s="216" t="s">
        <v>935</v>
      </c>
      <c r="C54" s="243">
        <v>114156490</v>
      </c>
      <c r="D54" s="19" t="s">
        <v>1053</v>
      </c>
    </row>
    <row r="55" spans="1:4" x14ac:dyDescent="0.2">
      <c r="A55" s="325" t="s">
        <v>1346</v>
      </c>
      <c r="B55" s="216" t="s">
        <v>1710</v>
      </c>
      <c r="C55" s="243">
        <v>223591438</v>
      </c>
      <c r="D55" s="19" t="s">
        <v>1053</v>
      </c>
    </row>
    <row r="56" spans="1:4" x14ac:dyDescent="0.2">
      <c r="A56" s="325" t="s">
        <v>1713</v>
      </c>
      <c r="B56" s="216" t="s">
        <v>820</v>
      </c>
      <c r="C56" s="243">
        <v>260500000</v>
      </c>
      <c r="D56" s="19" t="s">
        <v>1053</v>
      </c>
    </row>
    <row r="57" spans="1:4" x14ac:dyDescent="0.2">
      <c r="A57" s="242" t="s">
        <v>328</v>
      </c>
      <c r="B57" s="216" t="s">
        <v>898</v>
      </c>
      <c r="C57" s="243">
        <v>615796850</v>
      </c>
      <c r="D57" s="19" t="s">
        <v>1053</v>
      </c>
    </row>
    <row r="58" spans="1:4" x14ac:dyDescent="0.2">
      <c r="A58" s="242" t="s">
        <v>435</v>
      </c>
      <c r="B58" s="216" t="s">
        <v>837</v>
      </c>
      <c r="C58" s="243">
        <v>61620000</v>
      </c>
      <c r="D58" s="19" t="s">
        <v>1053</v>
      </c>
    </row>
    <row r="59" spans="1:4" x14ac:dyDescent="0.2">
      <c r="A59" s="242" t="s">
        <v>339</v>
      </c>
      <c r="B59" s="216" t="s">
        <v>899</v>
      </c>
      <c r="C59" s="243">
        <v>3029763200</v>
      </c>
      <c r="D59" s="19" t="s">
        <v>1051</v>
      </c>
    </row>
    <row r="60" spans="1:4" x14ac:dyDescent="0.2">
      <c r="A60" s="325" t="s">
        <v>387</v>
      </c>
      <c r="B60" s="216" t="s">
        <v>838</v>
      </c>
      <c r="C60" s="243">
        <v>70600000</v>
      </c>
      <c r="D60" s="19" t="s">
        <v>1051</v>
      </c>
    </row>
    <row r="61" spans="1:4" x14ac:dyDescent="0.2">
      <c r="A61" s="325" t="s">
        <v>438</v>
      </c>
      <c r="B61" s="216" t="s">
        <v>839</v>
      </c>
      <c r="C61" s="243">
        <v>117250000</v>
      </c>
      <c r="D61" s="19" t="s">
        <v>1051</v>
      </c>
    </row>
    <row r="62" spans="1:4" x14ac:dyDescent="0.2">
      <c r="A62" s="327" t="s">
        <v>345</v>
      </c>
      <c r="B62" s="290" t="s">
        <v>937</v>
      </c>
      <c r="C62" s="243">
        <v>590000000</v>
      </c>
      <c r="D62" s="19" t="s">
        <v>1051</v>
      </c>
    </row>
    <row r="63" spans="1:4" x14ac:dyDescent="0.2">
      <c r="A63" s="325" t="s">
        <v>236</v>
      </c>
      <c r="B63" s="216" t="s">
        <v>1689</v>
      </c>
      <c r="C63" s="243">
        <v>472905340</v>
      </c>
      <c r="D63" s="19" t="s">
        <v>1051</v>
      </c>
    </row>
    <row r="64" spans="1:4" x14ac:dyDescent="0.2">
      <c r="A64" s="325" t="s">
        <v>565</v>
      </c>
      <c r="B64" s="216" t="s">
        <v>840</v>
      </c>
      <c r="C64" s="243">
        <v>22100000</v>
      </c>
      <c r="D64" s="19" t="s">
        <v>1051</v>
      </c>
    </row>
    <row r="65" spans="1:4" x14ac:dyDescent="0.2">
      <c r="A65" s="325" t="s">
        <v>566</v>
      </c>
      <c r="B65" s="216" t="s">
        <v>900</v>
      </c>
      <c r="C65" s="243">
        <v>946557250</v>
      </c>
      <c r="D65" s="19" t="s">
        <v>1053</v>
      </c>
    </row>
    <row r="66" spans="1:4" x14ac:dyDescent="0.2">
      <c r="A66" s="325" t="s">
        <v>798</v>
      </c>
      <c r="B66" s="216" t="s">
        <v>841</v>
      </c>
      <c r="C66" s="243">
        <v>11298796228</v>
      </c>
      <c r="D66" s="19" t="s">
        <v>1053</v>
      </c>
    </row>
    <row r="67" spans="1:4" x14ac:dyDescent="0.2">
      <c r="A67" s="325" t="s">
        <v>797</v>
      </c>
      <c r="B67" s="216" t="s">
        <v>842</v>
      </c>
      <c r="C67" s="243">
        <v>1549000000</v>
      </c>
      <c r="D67" s="19" t="s">
        <v>1053</v>
      </c>
    </row>
    <row r="68" spans="1:4" x14ac:dyDescent="0.2">
      <c r="A68" s="325" t="s">
        <v>802</v>
      </c>
      <c r="B68" s="216" t="s">
        <v>843</v>
      </c>
      <c r="C68" s="243">
        <v>300000</v>
      </c>
      <c r="D68" s="19" t="s">
        <v>1053</v>
      </c>
    </row>
    <row r="69" spans="1:4" x14ac:dyDescent="0.2">
      <c r="A69" s="325" t="s">
        <v>800</v>
      </c>
      <c r="B69" s="216" t="s">
        <v>927</v>
      </c>
      <c r="C69" s="243">
        <v>300000</v>
      </c>
      <c r="D69" s="19" t="s">
        <v>1053</v>
      </c>
    </row>
    <row r="70" spans="1:4" x14ac:dyDescent="0.2">
      <c r="A70" s="325" t="s">
        <v>799</v>
      </c>
      <c r="B70" s="216" t="s">
        <v>929</v>
      </c>
      <c r="C70" s="243">
        <v>25820000</v>
      </c>
      <c r="D70" s="19" t="s">
        <v>1053</v>
      </c>
    </row>
    <row r="71" spans="1:4" x14ac:dyDescent="0.2">
      <c r="A71" s="325" t="s">
        <v>801</v>
      </c>
      <c r="B71" s="216" t="s">
        <v>844</v>
      </c>
      <c r="C71" s="243">
        <v>300000</v>
      </c>
      <c r="D71" s="19" t="s">
        <v>1053</v>
      </c>
    </row>
    <row r="72" spans="1:4" x14ac:dyDescent="0.2">
      <c r="A72" s="325" t="s">
        <v>573</v>
      </c>
      <c r="B72" s="216" t="s">
        <v>928</v>
      </c>
      <c r="C72" s="243">
        <v>290113580</v>
      </c>
      <c r="D72" s="19" t="s">
        <v>1053</v>
      </c>
    </row>
    <row r="73" spans="1:4" x14ac:dyDescent="0.2">
      <c r="A73" s="244" t="s">
        <v>49</v>
      </c>
      <c r="B73" s="250" t="s">
        <v>1407</v>
      </c>
      <c r="C73" s="249">
        <v>4401475220</v>
      </c>
      <c r="D73" s="19" t="s">
        <v>1413</v>
      </c>
    </row>
    <row r="74" spans="1:4" x14ac:dyDescent="0.2">
      <c r="A74" s="325" t="s">
        <v>590</v>
      </c>
      <c r="B74" s="216" t="s">
        <v>938</v>
      </c>
      <c r="C74" s="243">
        <v>0</v>
      </c>
      <c r="D74" s="19" t="s">
        <v>1413</v>
      </c>
    </row>
    <row r="75" spans="1:4" x14ac:dyDescent="0.2">
      <c r="A75" s="242" t="s">
        <v>447</v>
      </c>
      <c r="B75" s="216" t="s">
        <v>845</v>
      </c>
      <c r="C75" s="243">
        <v>64678000</v>
      </c>
      <c r="D75" s="19" t="s">
        <v>1413</v>
      </c>
    </row>
    <row r="76" spans="1:4" x14ac:dyDescent="0.2">
      <c r="A76" s="242" t="s">
        <v>427</v>
      </c>
      <c r="B76" s="216" t="s">
        <v>846</v>
      </c>
      <c r="C76" s="243">
        <v>42422590</v>
      </c>
      <c r="D76" s="19" t="s">
        <v>1413</v>
      </c>
    </row>
    <row r="77" spans="1:4" x14ac:dyDescent="0.2">
      <c r="A77" s="242" t="s">
        <v>57</v>
      </c>
      <c r="B77" s="216" t="s">
        <v>847</v>
      </c>
      <c r="C77" s="243">
        <v>24121110</v>
      </c>
      <c r="D77" s="19" t="s">
        <v>1413</v>
      </c>
    </row>
    <row r="78" spans="1:4" x14ac:dyDescent="0.2">
      <c r="A78" s="328" t="s">
        <v>1377</v>
      </c>
      <c r="B78" s="329" t="s">
        <v>1378</v>
      </c>
      <c r="C78" s="243">
        <v>113129000</v>
      </c>
      <c r="D78" s="19" t="s">
        <v>1413</v>
      </c>
    </row>
    <row r="79" spans="1:4" x14ac:dyDescent="0.2">
      <c r="A79" s="289" t="s">
        <v>1339</v>
      </c>
      <c r="B79" s="216" t="s">
        <v>1408</v>
      </c>
      <c r="C79" s="243">
        <v>6724591438</v>
      </c>
      <c r="D79" s="19" t="s">
        <v>1414</v>
      </c>
    </row>
    <row r="80" spans="1:4" x14ac:dyDescent="0.2">
      <c r="A80" s="325" t="s">
        <v>1714</v>
      </c>
      <c r="B80" s="216" t="s">
        <v>848</v>
      </c>
      <c r="C80" s="243">
        <v>1079560900</v>
      </c>
      <c r="D80" s="19" t="s">
        <v>1414</v>
      </c>
    </row>
    <row r="81" spans="1:4" x14ac:dyDescent="0.2">
      <c r="A81" s="242" t="s">
        <v>0</v>
      </c>
      <c r="B81" s="330" t="s">
        <v>1409</v>
      </c>
      <c r="C81" s="243">
        <v>7520681010</v>
      </c>
      <c r="D81" s="19" t="s">
        <v>1414</v>
      </c>
    </row>
    <row r="82" spans="1:4" ht="12.75" customHeight="1" x14ac:dyDescent="0.2">
      <c r="A82" s="242" t="s">
        <v>395</v>
      </c>
      <c r="B82" s="216" t="s">
        <v>903</v>
      </c>
      <c r="C82" s="243">
        <v>360299600</v>
      </c>
      <c r="D82" s="19" t="s">
        <v>1053</v>
      </c>
    </row>
    <row r="83" spans="1:4" x14ac:dyDescent="0.2">
      <c r="A83" s="325" t="s">
        <v>398</v>
      </c>
      <c r="B83" s="216" t="s">
        <v>849</v>
      </c>
      <c r="C83" s="243">
        <v>1500000</v>
      </c>
      <c r="D83" s="19" t="s">
        <v>1053</v>
      </c>
    </row>
    <row r="84" spans="1:4" x14ac:dyDescent="0.2">
      <c r="A84" s="325" t="s">
        <v>399</v>
      </c>
      <c r="B84" s="216" t="s">
        <v>850</v>
      </c>
      <c r="C84" s="243">
        <v>1800000</v>
      </c>
      <c r="D84" s="19" t="s">
        <v>1053</v>
      </c>
    </row>
    <row r="85" spans="1:4" x14ac:dyDescent="0.2">
      <c r="A85" s="325" t="s">
        <v>400</v>
      </c>
      <c r="B85" s="216" t="s">
        <v>851</v>
      </c>
      <c r="C85" s="243">
        <v>6000000</v>
      </c>
      <c r="D85" s="19" t="s">
        <v>1053</v>
      </c>
    </row>
    <row r="86" spans="1:4" x14ac:dyDescent="0.2">
      <c r="A86" s="325" t="s">
        <v>402</v>
      </c>
      <c r="B86" s="216" t="s">
        <v>904</v>
      </c>
      <c r="C86" s="243">
        <v>81000000</v>
      </c>
      <c r="D86" s="19" t="s">
        <v>1053</v>
      </c>
    </row>
    <row r="87" spans="1:4" x14ac:dyDescent="0.2">
      <c r="A87" s="242" t="s">
        <v>224</v>
      </c>
      <c r="B87" s="216" t="s">
        <v>852</v>
      </c>
      <c r="C87" s="243">
        <v>191683190</v>
      </c>
      <c r="D87" s="19" t="s">
        <v>1053</v>
      </c>
    </row>
    <row r="88" spans="1:4" x14ac:dyDescent="0.2">
      <c r="A88" s="242" t="s">
        <v>58</v>
      </c>
      <c r="B88" s="216" t="s">
        <v>1410</v>
      </c>
      <c r="C88" s="243">
        <v>1186314300</v>
      </c>
      <c r="D88" s="19" t="s">
        <v>1050</v>
      </c>
    </row>
    <row r="89" spans="1:4" x14ac:dyDescent="0.2">
      <c r="A89" s="242" t="s">
        <v>64</v>
      </c>
      <c r="B89" s="216" t="s">
        <v>853</v>
      </c>
      <c r="C89" s="243">
        <v>688552330</v>
      </c>
      <c r="D89" s="19" t="s">
        <v>1050</v>
      </c>
    </row>
    <row r="90" spans="1:4" x14ac:dyDescent="0.2">
      <c r="A90" s="242" t="s">
        <v>69</v>
      </c>
      <c r="B90" s="216" t="s">
        <v>936</v>
      </c>
      <c r="C90" s="243">
        <v>397429750</v>
      </c>
      <c r="D90" s="19" t="s">
        <v>1050</v>
      </c>
    </row>
    <row r="91" spans="1:4" x14ac:dyDescent="0.2">
      <c r="A91" s="242" t="s">
        <v>42</v>
      </c>
      <c r="B91" s="216" t="s">
        <v>1362</v>
      </c>
      <c r="C91" s="243">
        <v>133591438</v>
      </c>
      <c r="D91" s="19" t="s">
        <v>1414</v>
      </c>
    </row>
    <row r="92" spans="1:4" x14ac:dyDescent="0.2">
      <c r="A92" s="325" t="s">
        <v>599</v>
      </c>
      <c r="B92" s="216" t="s">
        <v>854</v>
      </c>
      <c r="C92" s="243">
        <v>8056096550</v>
      </c>
      <c r="D92" s="19" t="s">
        <v>1414</v>
      </c>
    </row>
    <row r="93" spans="1:4" x14ac:dyDescent="0.2">
      <c r="A93" s="325" t="s">
        <v>1348</v>
      </c>
      <c r="B93" s="216" t="s">
        <v>1361</v>
      </c>
      <c r="C93" s="243">
        <v>669092860</v>
      </c>
      <c r="D93" s="19" t="s">
        <v>1414</v>
      </c>
    </row>
    <row r="94" spans="1:4" x14ac:dyDescent="0.2">
      <c r="A94" s="242" t="s">
        <v>258</v>
      </c>
      <c r="B94" s="216" t="s">
        <v>855</v>
      </c>
      <c r="C94" s="243">
        <v>329938190</v>
      </c>
      <c r="D94" s="19" t="s">
        <v>1415</v>
      </c>
    </row>
    <row r="95" spans="1:4" x14ac:dyDescent="0.2">
      <c r="A95" s="242" t="s">
        <v>264</v>
      </c>
      <c r="B95" s="216" t="s">
        <v>907</v>
      </c>
      <c r="C95" s="243">
        <v>348436000</v>
      </c>
      <c r="D95" s="19" t="s">
        <v>1415</v>
      </c>
    </row>
    <row r="96" spans="1:4" x14ac:dyDescent="0.2">
      <c r="A96" s="242" t="s">
        <v>262</v>
      </c>
      <c r="B96" s="216" t="s">
        <v>908</v>
      </c>
      <c r="C96" s="243">
        <v>51700000</v>
      </c>
      <c r="D96" s="19" t="s">
        <v>1415</v>
      </c>
    </row>
    <row r="97" spans="1:4" x14ac:dyDescent="0.2">
      <c r="A97" s="242" t="s">
        <v>471</v>
      </c>
      <c r="B97" s="216" t="s">
        <v>856</v>
      </c>
      <c r="C97" s="243">
        <v>1200000</v>
      </c>
      <c r="D97" s="19" t="s">
        <v>1415</v>
      </c>
    </row>
    <row r="98" spans="1:4" x14ac:dyDescent="0.2">
      <c r="A98" s="242" t="s">
        <v>472</v>
      </c>
      <c r="B98" s="216" t="s">
        <v>857</v>
      </c>
      <c r="C98" s="243">
        <v>1800000</v>
      </c>
      <c r="D98" s="19" t="s">
        <v>1415</v>
      </c>
    </row>
    <row r="99" spans="1:4" x14ac:dyDescent="0.2">
      <c r="A99" s="242" t="s">
        <v>473</v>
      </c>
      <c r="B99" s="216" t="s">
        <v>858</v>
      </c>
      <c r="C99" s="243">
        <v>480000</v>
      </c>
      <c r="D99" s="19" t="s">
        <v>1415</v>
      </c>
    </row>
    <row r="100" spans="1:4" x14ac:dyDescent="0.2">
      <c r="A100" s="242" t="s">
        <v>272</v>
      </c>
      <c r="B100" s="216" t="s">
        <v>909</v>
      </c>
      <c r="C100" s="243">
        <v>1220932330</v>
      </c>
      <c r="D100" s="19" t="s">
        <v>1415</v>
      </c>
    </row>
    <row r="101" spans="1:4" x14ac:dyDescent="0.2">
      <c r="A101" s="325" t="s">
        <v>273</v>
      </c>
      <c r="B101" s="216" t="s">
        <v>910</v>
      </c>
      <c r="C101" s="243">
        <v>79400000</v>
      </c>
      <c r="D101" s="19" t="s">
        <v>1415</v>
      </c>
    </row>
    <row r="102" spans="1:4" x14ac:dyDescent="0.2">
      <c r="A102" s="242" t="s">
        <v>274</v>
      </c>
      <c r="B102" s="216" t="s">
        <v>859</v>
      </c>
      <c r="C102" s="243">
        <v>309127020</v>
      </c>
      <c r="D102" s="19" t="s">
        <v>1415</v>
      </c>
    </row>
    <row r="103" spans="1:4" x14ac:dyDescent="0.2">
      <c r="A103" s="242" t="s">
        <v>254</v>
      </c>
      <c r="B103" s="216" t="s">
        <v>911</v>
      </c>
      <c r="C103" s="243">
        <v>740193400</v>
      </c>
      <c r="D103" s="19" t="s">
        <v>1415</v>
      </c>
    </row>
    <row r="104" spans="1:4" x14ac:dyDescent="0.2">
      <c r="A104" s="242" t="s">
        <v>296</v>
      </c>
      <c r="B104" s="216" t="s">
        <v>1411</v>
      </c>
      <c r="C104" s="243">
        <v>583258730</v>
      </c>
      <c r="D104" s="19" t="s">
        <v>1416</v>
      </c>
    </row>
    <row r="105" spans="1:4" x14ac:dyDescent="0.2">
      <c r="A105" s="242" t="s">
        <v>300</v>
      </c>
      <c r="B105" s="216" t="s">
        <v>860</v>
      </c>
      <c r="C105" s="243">
        <v>184425650</v>
      </c>
      <c r="D105" s="19" t="s">
        <v>1416</v>
      </c>
    </row>
    <row r="106" spans="1:4" x14ac:dyDescent="0.2">
      <c r="A106" s="242" t="s">
        <v>301</v>
      </c>
      <c r="B106" s="216" t="s">
        <v>861</v>
      </c>
      <c r="C106" s="243">
        <v>272525000</v>
      </c>
      <c r="D106" s="19" t="s">
        <v>1416</v>
      </c>
    </row>
    <row r="107" spans="1:4" x14ac:dyDescent="0.2">
      <c r="A107" s="325" t="s">
        <v>706</v>
      </c>
      <c r="B107" s="216" t="s">
        <v>299</v>
      </c>
      <c r="C107" s="243">
        <v>600000</v>
      </c>
      <c r="D107" s="19" t="s">
        <v>1416</v>
      </c>
    </row>
    <row r="108" spans="1:4" x14ac:dyDescent="0.2">
      <c r="A108" s="244" t="s">
        <v>291</v>
      </c>
      <c r="B108" s="250" t="s">
        <v>913</v>
      </c>
      <c r="C108" s="249">
        <v>242298540</v>
      </c>
      <c r="D108" s="19" t="s">
        <v>1416</v>
      </c>
    </row>
    <row r="109" spans="1:4" x14ac:dyDescent="0.2">
      <c r="A109" s="242" t="s">
        <v>70</v>
      </c>
      <c r="B109" s="216" t="s">
        <v>914</v>
      </c>
      <c r="C109" s="243">
        <v>4935577165</v>
      </c>
      <c r="D109" s="19" t="s">
        <v>1048</v>
      </c>
    </row>
    <row r="110" spans="1:4" x14ac:dyDescent="0.2">
      <c r="A110" s="242" t="s">
        <v>478</v>
      </c>
      <c r="B110" s="216" t="s">
        <v>862</v>
      </c>
      <c r="C110" s="243">
        <v>300000</v>
      </c>
      <c r="D110" s="19" t="s">
        <v>1048</v>
      </c>
    </row>
    <row r="111" spans="1:4" x14ac:dyDescent="0.2">
      <c r="A111" s="242" t="s">
        <v>302</v>
      </c>
      <c r="B111" s="216" t="s">
        <v>480</v>
      </c>
      <c r="C111" s="243">
        <v>2806000000</v>
      </c>
      <c r="D111" s="19" t="s">
        <v>1048</v>
      </c>
    </row>
    <row r="112" spans="1:4" x14ac:dyDescent="0.2">
      <c r="A112" s="242" t="s">
        <v>90</v>
      </c>
      <c r="B112" s="216" t="s">
        <v>864</v>
      </c>
      <c r="C112" s="243">
        <v>141330210</v>
      </c>
      <c r="D112" s="19" t="s">
        <v>1048</v>
      </c>
    </row>
    <row r="113" spans="1:4" x14ac:dyDescent="0.2">
      <c r="A113" s="242" t="s">
        <v>78</v>
      </c>
      <c r="B113" s="216" t="s">
        <v>865</v>
      </c>
      <c r="C113" s="243">
        <v>368707470</v>
      </c>
      <c r="D113" s="19" t="s">
        <v>1048</v>
      </c>
    </row>
    <row r="114" spans="1:4" x14ac:dyDescent="0.2">
      <c r="A114" s="242" t="s">
        <v>487</v>
      </c>
      <c r="B114" s="216" t="s">
        <v>868</v>
      </c>
      <c r="C114" s="243">
        <v>900000</v>
      </c>
      <c r="D114" s="19" t="s">
        <v>1048</v>
      </c>
    </row>
    <row r="115" spans="1:4" x14ac:dyDescent="0.2">
      <c r="A115" s="242" t="s">
        <v>88</v>
      </c>
      <c r="B115" s="216" t="s">
        <v>869</v>
      </c>
      <c r="C115" s="243">
        <v>191305040</v>
      </c>
      <c r="D115" s="19" t="s">
        <v>1048</v>
      </c>
    </row>
    <row r="116" spans="1:4" x14ac:dyDescent="0.2">
      <c r="A116" s="242" t="s">
        <v>101</v>
      </c>
      <c r="B116" s="216" t="s">
        <v>870</v>
      </c>
      <c r="C116" s="243">
        <v>2980865286.0799999</v>
      </c>
      <c r="D116" s="19" t="s">
        <v>1048</v>
      </c>
    </row>
    <row r="117" spans="1:4" x14ac:dyDescent="0.2">
      <c r="A117" s="325" t="s">
        <v>237</v>
      </c>
      <c r="B117" s="216" t="s">
        <v>871</v>
      </c>
      <c r="C117" s="243">
        <v>1692128430</v>
      </c>
      <c r="D117" s="19" t="s">
        <v>1048</v>
      </c>
    </row>
    <row r="118" spans="1:4" x14ac:dyDescent="0.2">
      <c r="A118" s="242" t="s">
        <v>84</v>
      </c>
      <c r="B118" s="216" t="s">
        <v>872</v>
      </c>
      <c r="C118" s="243">
        <v>506776875.31999999</v>
      </c>
      <c r="D118" s="19" t="s">
        <v>1048</v>
      </c>
    </row>
    <row r="119" spans="1:4" x14ac:dyDescent="0.2">
      <c r="A119" s="242" t="s">
        <v>486</v>
      </c>
      <c r="B119" s="216" t="s">
        <v>873</v>
      </c>
      <c r="C119" s="243">
        <v>1800000</v>
      </c>
      <c r="D119" s="19" t="s">
        <v>1048</v>
      </c>
    </row>
    <row r="120" spans="1:4" x14ac:dyDescent="0.2">
      <c r="A120" s="247" t="s">
        <v>1687</v>
      </c>
      <c r="B120" s="216" t="s">
        <v>1360</v>
      </c>
      <c r="C120" s="243">
        <v>371091438</v>
      </c>
      <c r="D120" s="19" t="s">
        <v>1048</v>
      </c>
    </row>
    <row r="121" spans="1:4" x14ac:dyDescent="0.2">
      <c r="A121" s="325" t="s">
        <v>1703</v>
      </c>
      <c r="B121" s="216" t="s">
        <v>863</v>
      </c>
      <c r="C121" s="243">
        <v>1200000</v>
      </c>
      <c r="D121" s="19" t="s">
        <v>1048</v>
      </c>
    </row>
    <row r="122" spans="1:4" x14ac:dyDescent="0.2">
      <c r="A122" s="325" t="s">
        <v>1709</v>
      </c>
      <c r="B122" s="216" t="s">
        <v>866</v>
      </c>
      <c r="C122" s="243">
        <v>526425340</v>
      </c>
      <c r="D122" s="19" t="s">
        <v>1048</v>
      </c>
    </row>
    <row r="123" spans="1:4" x14ac:dyDescent="0.2">
      <c r="A123" s="325" t="s">
        <v>1708</v>
      </c>
      <c r="B123" s="216" t="s">
        <v>867</v>
      </c>
      <c r="C123" s="243">
        <v>3232685650</v>
      </c>
      <c r="D123" s="19" t="s">
        <v>1048</v>
      </c>
    </row>
    <row r="124" spans="1:4" x14ac:dyDescent="0.2">
      <c r="A124" s="325" t="s">
        <v>1704</v>
      </c>
      <c r="B124" s="216" t="s">
        <v>915</v>
      </c>
      <c r="C124" s="243">
        <v>1555918830</v>
      </c>
      <c r="D124" s="19" t="s">
        <v>1048</v>
      </c>
    </row>
    <row r="125" spans="1:4" x14ac:dyDescent="0.2">
      <c r="A125" s="325" t="s">
        <v>1705</v>
      </c>
      <c r="B125" s="216" t="s">
        <v>874</v>
      </c>
      <c r="C125" s="243">
        <v>1052538069.9999999</v>
      </c>
      <c r="D125" s="19" t="s">
        <v>1048</v>
      </c>
    </row>
    <row r="126" spans="1:4" x14ac:dyDescent="0.2">
      <c r="A126" s="325" t="s">
        <v>1706</v>
      </c>
      <c r="B126" s="216" t="s">
        <v>916</v>
      </c>
      <c r="C126" s="243">
        <v>679853140</v>
      </c>
      <c r="D126" s="19" t="s">
        <v>1048</v>
      </c>
    </row>
    <row r="127" spans="1:4" x14ac:dyDescent="0.2">
      <c r="A127" s="325" t="s">
        <v>1707</v>
      </c>
      <c r="B127" s="216" t="s">
        <v>917</v>
      </c>
      <c r="C127" s="243">
        <v>815587170</v>
      </c>
      <c r="D127" s="19" t="s">
        <v>1048</v>
      </c>
    </row>
    <row r="128" spans="1:4" x14ac:dyDescent="0.2">
      <c r="A128" s="242" t="s">
        <v>105</v>
      </c>
      <c r="B128" s="216" t="s">
        <v>918</v>
      </c>
      <c r="C128" s="243">
        <v>4299133000</v>
      </c>
      <c r="D128" s="19" t="s">
        <v>1049</v>
      </c>
    </row>
    <row r="129" spans="1:4" x14ac:dyDescent="0.2">
      <c r="A129" s="242" t="s">
        <v>110</v>
      </c>
      <c r="B129" s="331" t="s">
        <v>875</v>
      </c>
      <c r="C129" s="243">
        <v>600000</v>
      </c>
      <c r="D129" s="19" t="s">
        <v>1049</v>
      </c>
    </row>
    <row r="130" spans="1:4" x14ac:dyDescent="0.2">
      <c r="A130" s="242" t="s">
        <v>111</v>
      </c>
      <c r="B130" s="331" t="s">
        <v>930</v>
      </c>
      <c r="C130" s="243">
        <v>600000</v>
      </c>
      <c r="D130" s="19" t="s">
        <v>1049</v>
      </c>
    </row>
    <row r="131" spans="1:4" x14ac:dyDescent="0.2">
      <c r="A131" s="242" t="s">
        <v>135</v>
      </c>
      <c r="B131" s="216" t="s">
        <v>876</v>
      </c>
      <c r="C131" s="243">
        <v>483200000.11000001</v>
      </c>
      <c r="D131" s="19" t="s">
        <v>1049</v>
      </c>
    </row>
    <row r="132" spans="1:4" x14ac:dyDescent="0.2">
      <c r="A132" s="242" t="s">
        <v>130</v>
      </c>
      <c r="B132" s="216" t="s">
        <v>877</v>
      </c>
      <c r="C132" s="243">
        <v>4620182400</v>
      </c>
      <c r="D132" s="19" t="s">
        <v>1049</v>
      </c>
    </row>
    <row r="133" spans="1:4" x14ac:dyDescent="0.2">
      <c r="A133" s="242" t="s">
        <v>112</v>
      </c>
      <c r="B133" s="216" t="s">
        <v>878</v>
      </c>
      <c r="C133" s="243">
        <v>1780121810.97</v>
      </c>
      <c r="D133" s="19" t="s">
        <v>1049</v>
      </c>
    </row>
    <row r="134" spans="1:4" x14ac:dyDescent="0.2">
      <c r="A134" s="242" t="s">
        <v>132</v>
      </c>
      <c r="B134" s="216" t="s">
        <v>919</v>
      </c>
      <c r="C134" s="243">
        <v>487613800</v>
      </c>
      <c r="D134" s="19" t="s">
        <v>1049</v>
      </c>
    </row>
    <row r="135" spans="1:4" x14ac:dyDescent="0.2">
      <c r="A135" s="242" t="s">
        <v>139</v>
      </c>
      <c r="B135" s="216" t="s">
        <v>920</v>
      </c>
      <c r="C135" s="243">
        <v>314666000</v>
      </c>
      <c r="D135" s="19" t="s">
        <v>1049</v>
      </c>
    </row>
    <row r="136" spans="1:4" x14ac:dyDescent="0.2">
      <c r="A136" s="242" t="s">
        <v>679</v>
      </c>
      <c r="B136" s="216" t="s">
        <v>879</v>
      </c>
      <c r="C136" s="243">
        <v>1500000</v>
      </c>
      <c r="D136" s="19" t="s">
        <v>1049</v>
      </c>
    </row>
    <row r="137" spans="1:4" x14ac:dyDescent="0.2">
      <c r="A137" s="242" t="s">
        <v>199</v>
      </c>
      <c r="B137" s="216" t="s">
        <v>921</v>
      </c>
      <c r="C137" s="243">
        <v>958495000</v>
      </c>
      <c r="D137" s="19" t="s">
        <v>1417</v>
      </c>
    </row>
    <row r="138" spans="1:4" x14ac:dyDescent="0.2">
      <c r="A138" s="242" t="s">
        <v>143</v>
      </c>
      <c r="B138" s="216" t="s">
        <v>146</v>
      </c>
      <c r="C138" s="243">
        <v>108633950</v>
      </c>
      <c r="D138" s="19" t="s">
        <v>1417</v>
      </c>
    </row>
    <row r="139" spans="1:4" x14ac:dyDescent="0.2">
      <c r="A139" s="242" t="s">
        <v>140</v>
      </c>
      <c r="B139" s="216" t="s">
        <v>880</v>
      </c>
      <c r="C139" s="243">
        <v>106200000</v>
      </c>
      <c r="D139" s="19" t="s">
        <v>1417</v>
      </c>
    </row>
    <row r="140" spans="1:4" x14ac:dyDescent="0.2">
      <c r="A140" s="325" t="s">
        <v>707</v>
      </c>
      <c r="B140" s="216" t="s">
        <v>218</v>
      </c>
      <c r="C140" s="243">
        <v>420862870</v>
      </c>
      <c r="D140" s="19" t="s">
        <v>1417</v>
      </c>
    </row>
    <row r="141" spans="1:4" x14ac:dyDescent="0.2">
      <c r="A141" s="242" t="s">
        <v>693</v>
      </c>
      <c r="B141" s="308" t="s">
        <v>1412</v>
      </c>
      <c r="C141" s="243">
        <v>105069190</v>
      </c>
      <c r="D141" s="19" t="s">
        <v>1053</v>
      </c>
    </row>
    <row r="142" spans="1:4" x14ac:dyDescent="0.2">
      <c r="A142" s="325" t="s">
        <v>769</v>
      </c>
      <c r="B142" s="308" t="s">
        <v>881</v>
      </c>
      <c r="C142" s="243">
        <v>263917150</v>
      </c>
      <c r="D142" s="19" t="s">
        <v>1053</v>
      </c>
    </row>
    <row r="143" spans="1:4" s="24" customFormat="1" x14ac:dyDescent="0.2">
      <c r="A143" s="248"/>
      <c r="B143" s="245" t="s">
        <v>26</v>
      </c>
      <c r="C143" s="246">
        <v>108314101082.03001</v>
      </c>
    </row>
    <row r="145" spans="1:5" x14ac:dyDescent="0.2">
      <c r="B145" s="416" t="s">
        <v>1053</v>
      </c>
      <c r="C145" s="413">
        <f>E145/1000000000</f>
        <v>33.100632240549999</v>
      </c>
      <c r="E145" s="15">
        <f t="shared" ref="E145:E154" si="0">SUMIF($D$1:$D$142,B145,$C$1:$C$142)</f>
        <v>33100632240.549999</v>
      </c>
    </row>
    <row r="146" spans="1:5" x14ac:dyDescent="0.2">
      <c r="B146" s="416" t="s">
        <v>1051</v>
      </c>
      <c r="C146" s="413">
        <f t="shared" ref="C146:C155" si="1">E146/1000000000</f>
        <v>4.3026185400000001</v>
      </c>
      <c r="E146" s="15">
        <f t="shared" si="0"/>
        <v>4302618540</v>
      </c>
    </row>
    <row r="147" spans="1:5" x14ac:dyDescent="0.2">
      <c r="B147" s="416" t="s">
        <v>1413</v>
      </c>
      <c r="C147" s="413">
        <f t="shared" si="1"/>
        <v>4.6458259200000001</v>
      </c>
      <c r="E147" s="15">
        <f t="shared" si="0"/>
        <v>4645825920</v>
      </c>
    </row>
    <row r="148" spans="1:5" x14ac:dyDescent="0.2">
      <c r="B148" s="416" t="s">
        <v>1414</v>
      </c>
      <c r="C148" s="413">
        <f t="shared" si="1"/>
        <v>24.183614196000001</v>
      </c>
      <c r="E148" s="15">
        <f t="shared" si="0"/>
        <v>24183614196</v>
      </c>
    </row>
    <row r="149" spans="1:5" x14ac:dyDescent="0.2">
      <c r="B149" s="416" t="s">
        <v>1050</v>
      </c>
      <c r="C149" s="413">
        <f t="shared" si="1"/>
        <v>2.2722963799999998</v>
      </c>
      <c r="E149" s="15">
        <f t="shared" si="0"/>
        <v>2272296380</v>
      </c>
    </row>
    <row r="150" spans="1:5" x14ac:dyDescent="0.2">
      <c r="B150" s="416" t="s">
        <v>1415</v>
      </c>
      <c r="C150" s="413">
        <f t="shared" si="1"/>
        <v>3.0832069400000002</v>
      </c>
      <c r="E150" s="15">
        <f t="shared" si="0"/>
        <v>3083206940</v>
      </c>
    </row>
    <row r="151" spans="1:5" x14ac:dyDescent="0.2">
      <c r="B151" s="416" t="s">
        <v>1416</v>
      </c>
      <c r="C151" s="413">
        <f t="shared" si="1"/>
        <v>1.28310792</v>
      </c>
      <c r="E151" s="15">
        <f t="shared" si="0"/>
        <v>1283107920</v>
      </c>
    </row>
    <row r="152" spans="1:5" x14ac:dyDescent="0.2">
      <c r="B152" s="416" t="s">
        <v>1048</v>
      </c>
      <c r="C152" s="413">
        <f t="shared" si="1"/>
        <v>21.8609901144</v>
      </c>
      <c r="E152" s="15">
        <f t="shared" si="0"/>
        <v>21860990114.400002</v>
      </c>
    </row>
    <row r="153" spans="1:5" x14ac:dyDescent="0.2">
      <c r="B153" s="416" t="s">
        <v>1049</v>
      </c>
      <c r="C153" s="413">
        <f t="shared" si="1"/>
        <v>11.987617011079999</v>
      </c>
      <c r="E153" s="15">
        <f t="shared" si="0"/>
        <v>11987617011.08</v>
      </c>
    </row>
    <row r="154" spans="1:5" x14ac:dyDescent="0.2">
      <c r="B154" s="416" t="s">
        <v>1417</v>
      </c>
      <c r="C154" s="413">
        <f t="shared" si="1"/>
        <v>1.59419182</v>
      </c>
      <c r="E154" s="15">
        <f t="shared" si="0"/>
        <v>1594191820</v>
      </c>
    </row>
    <row r="155" spans="1:5" s="24" customFormat="1" ht="15" x14ac:dyDescent="0.25">
      <c r="A155" s="407"/>
      <c r="B155" s="335"/>
      <c r="C155" s="414">
        <f t="shared" si="1"/>
        <v>108.31410108203002</v>
      </c>
      <c r="E155" s="415">
        <f>SUM(E145:E154)</f>
        <v>108314101082.03001</v>
      </c>
    </row>
    <row r="156" spans="1:5" ht="15" x14ac:dyDescent="0.25">
      <c r="B156"/>
    </row>
    <row r="157" spans="1:5" ht="15" x14ac:dyDescent="0.25">
      <c r="B157"/>
    </row>
    <row r="158" spans="1:5" ht="15" x14ac:dyDescent="0.25">
      <c r="B158"/>
    </row>
    <row r="159" spans="1:5" ht="15" x14ac:dyDescent="0.25">
      <c r="B159"/>
    </row>
    <row r="160" spans="1:5" ht="15" x14ac:dyDescent="0.25">
      <c r="B160"/>
    </row>
    <row r="161" spans="2:2" ht="15" x14ac:dyDescent="0.25">
      <c r="B161"/>
    </row>
    <row r="162" spans="2:2" ht="15" x14ac:dyDescent="0.25">
      <c r="B162"/>
    </row>
    <row r="163" spans="2:2" ht="15" x14ac:dyDescent="0.25">
      <c r="B163"/>
    </row>
    <row r="164" spans="2:2" ht="15" x14ac:dyDescent="0.25">
      <c r="B164"/>
    </row>
    <row r="165" spans="2:2" ht="15" x14ac:dyDescent="0.25">
      <c r="B165"/>
    </row>
    <row r="166" spans="2:2" ht="15" x14ac:dyDescent="0.25">
      <c r="B166"/>
    </row>
    <row r="167" spans="2:2" ht="15" x14ac:dyDescent="0.25">
      <c r="B167"/>
    </row>
    <row r="168" spans="2:2" ht="15" x14ac:dyDescent="0.25">
      <c r="B168"/>
    </row>
    <row r="169" spans="2:2" ht="15" x14ac:dyDescent="0.25">
      <c r="B169"/>
    </row>
    <row r="170" spans="2:2" ht="15" x14ac:dyDescent="0.25">
      <c r="B170"/>
    </row>
    <row r="171" spans="2:2" ht="15" x14ac:dyDescent="0.25">
      <c r="B171"/>
    </row>
    <row r="172" spans="2:2" ht="15" x14ac:dyDescent="0.25">
      <c r="B172"/>
    </row>
    <row r="173" spans="2:2" ht="15" x14ac:dyDescent="0.25">
      <c r="B173"/>
    </row>
    <row r="174" spans="2:2" ht="15" x14ac:dyDescent="0.25">
      <c r="B174"/>
    </row>
    <row r="175" spans="2:2" ht="15" x14ac:dyDescent="0.25">
      <c r="B175"/>
    </row>
    <row r="176" spans="2:2" ht="15" x14ac:dyDescent="0.25">
      <c r="B176"/>
    </row>
    <row r="177" spans="2:2" ht="15" x14ac:dyDescent="0.25">
      <c r="B177"/>
    </row>
    <row r="178" spans="2:2" ht="15" x14ac:dyDescent="0.25">
      <c r="B178"/>
    </row>
    <row r="179" spans="2:2" ht="15" x14ac:dyDescent="0.25">
      <c r="B179"/>
    </row>
    <row r="180" spans="2:2" ht="15" x14ac:dyDescent="0.25">
      <c r="B180"/>
    </row>
    <row r="181" spans="2:2" ht="15" x14ac:dyDescent="0.25">
      <c r="B181"/>
    </row>
    <row r="182" spans="2:2" ht="15" x14ac:dyDescent="0.25">
      <c r="B182"/>
    </row>
    <row r="183" spans="2:2" ht="15" x14ac:dyDescent="0.25">
      <c r="B183"/>
    </row>
    <row r="184" spans="2:2" ht="15" x14ac:dyDescent="0.25">
      <c r="B184"/>
    </row>
    <row r="185" spans="2:2" ht="15" x14ac:dyDescent="0.25">
      <c r="B185"/>
    </row>
    <row r="186" spans="2:2" ht="15" x14ac:dyDescent="0.25">
      <c r="B186"/>
    </row>
    <row r="187" spans="2:2" ht="15" x14ac:dyDescent="0.25">
      <c r="B187"/>
    </row>
    <row r="188" spans="2:2" ht="15" x14ac:dyDescent="0.25">
      <c r="B188"/>
    </row>
    <row r="189" spans="2:2" ht="15" x14ac:dyDescent="0.25">
      <c r="B189"/>
    </row>
    <row r="190" spans="2:2" ht="15" x14ac:dyDescent="0.25">
      <c r="B190"/>
    </row>
    <row r="191" spans="2:2" ht="15" x14ac:dyDescent="0.25">
      <c r="B191"/>
    </row>
    <row r="192" spans="2:2" ht="15" x14ac:dyDescent="0.25">
      <c r="B192"/>
    </row>
    <row r="193" spans="2:2" ht="15" x14ac:dyDescent="0.25">
      <c r="B193"/>
    </row>
    <row r="194" spans="2:2" ht="15" x14ac:dyDescent="0.25">
      <c r="B194"/>
    </row>
    <row r="195" spans="2:2" ht="15" x14ac:dyDescent="0.25">
      <c r="B195"/>
    </row>
    <row r="196" spans="2:2" ht="15" x14ac:dyDescent="0.25">
      <c r="B196"/>
    </row>
    <row r="197" spans="2:2" ht="15" x14ac:dyDescent="0.25">
      <c r="B197"/>
    </row>
    <row r="198" spans="2:2" ht="15" x14ac:dyDescent="0.25">
      <c r="B198"/>
    </row>
    <row r="199" spans="2:2" ht="15" x14ac:dyDescent="0.25">
      <c r="B199"/>
    </row>
    <row r="200" spans="2:2" ht="15" x14ac:dyDescent="0.25">
      <c r="B200"/>
    </row>
    <row r="201" spans="2:2" ht="15" x14ac:dyDescent="0.25">
      <c r="B201"/>
    </row>
    <row r="202" spans="2:2" ht="15" x14ac:dyDescent="0.25">
      <c r="B202"/>
    </row>
    <row r="203" spans="2:2" ht="15" x14ac:dyDescent="0.25">
      <c r="B203"/>
    </row>
    <row r="204" spans="2:2" ht="15" x14ac:dyDescent="0.25">
      <c r="B204"/>
    </row>
    <row r="205" spans="2:2" ht="15" x14ac:dyDescent="0.25">
      <c r="B205"/>
    </row>
    <row r="206" spans="2:2" ht="15" x14ac:dyDescent="0.25">
      <c r="B206"/>
    </row>
    <row r="207" spans="2:2" ht="15" x14ac:dyDescent="0.25">
      <c r="B207"/>
    </row>
    <row r="208" spans="2:2" ht="15" x14ac:dyDescent="0.25">
      <c r="B208"/>
    </row>
    <row r="209" spans="2:2" ht="15" x14ac:dyDescent="0.25">
      <c r="B209"/>
    </row>
    <row r="210" spans="2:2" ht="15" x14ac:dyDescent="0.25">
      <c r="B210"/>
    </row>
    <row r="211" spans="2:2" ht="15" x14ac:dyDescent="0.25">
      <c r="B211"/>
    </row>
    <row r="212" spans="2:2" ht="15" x14ac:dyDescent="0.25">
      <c r="B212"/>
    </row>
    <row r="213" spans="2:2" ht="15" x14ac:dyDescent="0.25">
      <c r="B213"/>
    </row>
    <row r="214" spans="2:2" ht="15" x14ac:dyDescent="0.25">
      <c r="B214"/>
    </row>
    <row r="215" spans="2:2" ht="15" x14ac:dyDescent="0.25">
      <c r="B215"/>
    </row>
    <row r="216" spans="2:2" ht="15" x14ac:dyDescent="0.25">
      <c r="B216"/>
    </row>
    <row r="217" spans="2:2" ht="15" x14ac:dyDescent="0.25">
      <c r="B217"/>
    </row>
    <row r="218" spans="2:2" ht="15" x14ac:dyDescent="0.25">
      <c r="B218"/>
    </row>
    <row r="219" spans="2:2" ht="15" x14ac:dyDescent="0.25">
      <c r="B219"/>
    </row>
    <row r="220" spans="2:2" ht="15" x14ac:dyDescent="0.25">
      <c r="B220"/>
    </row>
    <row r="221" spans="2:2" ht="15" x14ac:dyDescent="0.25">
      <c r="B221"/>
    </row>
    <row r="222" spans="2:2" ht="15" x14ac:dyDescent="0.25">
      <c r="B222"/>
    </row>
    <row r="223" spans="2:2" ht="15" x14ac:dyDescent="0.25">
      <c r="B223"/>
    </row>
    <row r="224" spans="2:2" ht="15" x14ac:dyDescent="0.25">
      <c r="B224"/>
    </row>
    <row r="225" spans="2:2" ht="15" x14ac:dyDescent="0.25">
      <c r="B225"/>
    </row>
    <row r="226" spans="2:2" ht="15" x14ac:dyDescent="0.25">
      <c r="B226"/>
    </row>
    <row r="227" spans="2:2" ht="15" x14ac:dyDescent="0.25">
      <c r="B227"/>
    </row>
    <row r="228" spans="2:2" ht="15" x14ac:dyDescent="0.25">
      <c r="B228"/>
    </row>
    <row r="229" spans="2:2" ht="15" x14ac:dyDescent="0.25">
      <c r="B229"/>
    </row>
    <row r="230" spans="2:2" ht="15" x14ac:dyDescent="0.25">
      <c r="B230"/>
    </row>
    <row r="231" spans="2:2" ht="15" x14ac:dyDescent="0.25">
      <c r="B231"/>
    </row>
    <row r="232" spans="2:2" ht="15" x14ac:dyDescent="0.25">
      <c r="B232"/>
    </row>
    <row r="233" spans="2:2" ht="15" x14ac:dyDescent="0.25">
      <c r="B233"/>
    </row>
    <row r="234" spans="2:2" ht="15" x14ac:dyDescent="0.25">
      <c r="B234"/>
    </row>
    <row r="235" spans="2:2" ht="15" x14ac:dyDescent="0.25">
      <c r="B235"/>
    </row>
    <row r="236" spans="2:2" ht="15" x14ac:dyDescent="0.25">
      <c r="B236"/>
    </row>
    <row r="237" spans="2:2" ht="15" x14ac:dyDescent="0.25">
      <c r="B237"/>
    </row>
    <row r="238" spans="2:2" ht="15" x14ac:dyDescent="0.25">
      <c r="B238"/>
    </row>
    <row r="239" spans="2:2" ht="15" x14ac:dyDescent="0.25">
      <c r="B239"/>
    </row>
    <row r="240" spans="2:2" ht="15" x14ac:dyDescent="0.25">
      <c r="B240"/>
    </row>
    <row r="241" spans="2:2" ht="15" x14ac:dyDescent="0.25">
      <c r="B241"/>
    </row>
    <row r="242" spans="2:2" ht="15" x14ac:dyDescent="0.25">
      <c r="B242"/>
    </row>
    <row r="243" spans="2:2" ht="15" x14ac:dyDescent="0.25">
      <c r="B243"/>
    </row>
    <row r="244" spans="2:2" ht="15" x14ac:dyDescent="0.25">
      <c r="B244"/>
    </row>
    <row r="245" spans="2:2" ht="15" x14ac:dyDescent="0.25">
      <c r="B245"/>
    </row>
    <row r="246" spans="2:2" ht="15" x14ac:dyDescent="0.25">
      <c r="B246"/>
    </row>
    <row r="247" spans="2:2" ht="15" x14ac:dyDescent="0.25">
      <c r="B247"/>
    </row>
    <row r="248" spans="2:2" ht="15" x14ac:dyDescent="0.25">
      <c r="B248"/>
    </row>
    <row r="249" spans="2:2" ht="15" x14ac:dyDescent="0.25">
      <c r="B249"/>
    </row>
    <row r="250" spans="2:2" ht="15" x14ac:dyDescent="0.25">
      <c r="B250"/>
    </row>
    <row r="251" spans="2:2" ht="15" x14ac:dyDescent="0.25">
      <c r="B251"/>
    </row>
    <row r="252" spans="2:2" ht="15" x14ac:dyDescent="0.25">
      <c r="B252"/>
    </row>
    <row r="253" spans="2:2" ht="15" x14ac:dyDescent="0.25">
      <c r="B253"/>
    </row>
    <row r="254" spans="2:2" ht="15" x14ac:dyDescent="0.25">
      <c r="B254"/>
    </row>
    <row r="255" spans="2:2" ht="15" x14ac:dyDescent="0.25">
      <c r="B255"/>
    </row>
    <row r="256" spans="2:2" ht="15" x14ac:dyDescent="0.25">
      <c r="B256"/>
    </row>
    <row r="257" spans="2:2" ht="15" x14ac:dyDescent="0.25">
      <c r="B257"/>
    </row>
    <row r="258" spans="2:2" ht="15" x14ac:dyDescent="0.25">
      <c r="B258"/>
    </row>
    <row r="259" spans="2:2" ht="15" x14ac:dyDescent="0.25">
      <c r="B259"/>
    </row>
    <row r="260" spans="2:2" ht="15" x14ac:dyDescent="0.25">
      <c r="B260"/>
    </row>
    <row r="261" spans="2:2" ht="15" x14ac:dyDescent="0.25">
      <c r="B261"/>
    </row>
    <row r="262" spans="2:2" ht="15" x14ac:dyDescent="0.25">
      <c r="B262"/>
    </row>
    <row r="263" spans="2:2" ht="15" x14ac:dyDescent="0.25">
      <c r="B263"/>
    </row>
    <row r="264" spans="2:2" ht="15" x14ac:dyDescent="0.25">
      <c r="B264"/>
    </row>
    <row r="265" spans="2:2" ht="15" x14ac:dyDescent="0.25">
      <c r="B265"/>
    </row>
    <row r="266" spans="2:2" ht="15" x14ac:dyDescent="0.25">
      <c r="B266"/>
    </row>
    <row r="267" spans="2:2" ht="15" x14ac:dyDescent="0.25">
      <c r="B267"/>
    </row>
    <row r="268" spans="2:2" ht="15" x14ac:dyDescent="0.25">
      <c r="B268"/>
    </row>
    <row r="269" spans="2:2" ht="15" x14ac:dyDescent="0.25">
      <c r="B269"/>
    </row>
    <row r="270" spans="2:2" ht="15" x14ac:dyDescent="0.25">
      <c r="B270"/>
    </row>
    <row r="271" spans="2:2" ht="15" x14ac:dyDescent="0.25">
      <c r="B271"/>
    </row>
    <row r="272" spans="2:2" ht="15" x14ac:dyDescent="0.25">
      <c r="B272"/>
    </row>
    <row r="273" spans="2:2" ht="15" x14ac:dyDescent="0.25">
      <c r="B273"/>
    </row>
    <row r="274" spans="2:2" ht="15" x14ac:dyDescent="0.25">
      <c r="B274"/>
    </row>
    <row r="275" spans="2:2" ht="15" x14ac:dyDescent="0.25">
      <c r="B275"/>
    </row>
    <row r="276" spans="2:2" ht="15" x14ac:dyDescent="0.25">
      <c r="B276"/>
    </row>
    <row r="277" spans="2:2" ht="15" x14ac:dyDescent="0.25">
      <c r="B277"/>
    </row>
    <row r="278" spans="2:2" ht="15" x14ac:dyDescent="0.25">
      <c r="B278"/>
    </row>
    <row r="279" spans="2:2" ht="15" x14ac:dyDescent="0.25">
      <c r="B279"/>
    </row>
    <row r="280" spans="2:2" ht="15" x14ac:dyDescent="0.25">
      <c r="B280"/>
    </row>
    <row r="281" spans="2:2" ht="15" x14ac:dyDescent="0.25">
      <c r="B281"/>
    </row>
    <row r="282" spans="2:2" ht="15" x14ac:dyDescent="0.25">
      <c r="B282"/>
    </row>
    <row r="283" spans="2:2" ht="15" x14ac:dyDescent="0.25">
      <c r="B28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46"/>
  <sheetViews>
    <sheetView view="pageLayout" zoomScale="115" zoomScaleNormal="100" zoomScalePageLayoutView="115" workbookViewId="0">
      <selection activeCell="B11" sqref="B11"/>
    </sheetView>
  </sheetViews>
  <sheetFormatPr defaultRowHeight="15" x14ac:dyDescent="0.25"/>
  <cols>
    <col min="1" max="1" width="13.28515625" style="560" customWidth="1"/>
    <col min="2" max="2" width="43.42578125" style="560" customWidth="1"/>
    <col min="3" max="4" width="19.42578125" style="560" customWidth="1"/>
    <col min="5" max="16384" width="9.140625" style="560"/>
  </cols>
  <sheetData>
    <row r="1" spans="1:4" x14ac:dyDescent="0.25">
      <c r="A1" s="1068" t="s">
        <v>993</v>
      </c>
      <c r="B1" s="1069"/>
      <c r="C1" s="1069"/>
      <c r="D1" s="1070"/>
    </row>
    <row r="2" spans="1:4" s="727" customFormat="1" ht="29.25" customHeight="1" x14ac:dyDescent="0.25">
      <c r="A2" s="1066" t="s">
        <v>275</v>
      </c>
      <c r="B2" s="1066" t="s">
        <v>939</v>
      </c>
      <c r="C2" s="750" t="s">
        <v>1824</v>
      </c>
      <c r="D2" s="749" t="s">
        <v>1839</v>
      </c>
    </row>
    <row r="3" spans="1:4" s="727" customFormat="1" ht="12.75" customHeight="1" x14ac:dyDescent="0.25">
      <c r="A3" s="1067"/>
      <c r="B3" s="1067"/>
      <c r="C3" s="728" t="s">
        <v>940</v>
      </c>
      <c r="D3" s="728" t="s">
        <v>940</v>
      </c>
    </row>
    <row r="4" spans="1:4" x14ac:dyDescent="0.25">
      <c r="A4" s="729" t="s">
        <v>367</v>
      </c>
      <c r="B4" s="730" t="s">
        <v>819</v>
      </c>
      <c r="C4" s="731">
        <v>2580000000</v>
      </c>
      <c r="D4" s="731">
        <v>2517747600</v>
      </c>
    </row>
    <row r="5" spans="1:4" x14ac:dyDescent="0.25">
      <c r="A5" s="732">
        <v>11100100200</v>
      </c>
      <c r="B5" s="733" t="s">
        <v>882</v>
      </c>
      <c r="C5" s="734">
        <v>400000000</v>
      </c>
      <c r="D5" s="734">
        <v>400000000</v>
      </c>
    </row>
    <row r="6" spans="1:4" x14ac:dyDescent="0.25">
      <c r="A6" s="732" t="s">
        <v>403</v>
      </c>
      <c r="B6" s="733" t="s">
        <v>883</v>
      </c>
      <c r="C6" s="734">
        <v>1750000</v>
      </c>
      <c r="D6" s="734">
        <v>3000000</v>
      </c>
    </row>
    <row r="7" spans="1:4" x14ac:dyDescent="0.25">
      <c r="A7" s="732" t="s">
        <v>405</v>
      </c>
      <c r="B7" s="733" t="s">
        <v>885</v>
      </c>
      <c r="C7" s="734">
        <v>1750000</v>
      </c>
      <c r="D7" s="734">
        <v>3000000</v>
      </c>
    </row>
    <row r="8" spans="1:4" x14ac:dyDescent="0.25">
      <c r="A8" s="732" t="s">
        <v>406</v>
      </c>
      <c r="B8" s="733" t="s">
        <v>886</v>
      </c>
      <c r="C8" s="734">
        <v>1750000</v>
      </c>
      <c r="D8" s="734">
        <v>3000000</v>
      </c>
    </row>
    <row r="9" spans="1:4" x14ac:dyDescent="0.25">
      <c r="A9" s="732" t="s">
        <v>407</v>
      </c>
      <c r="B9" s="733" t="s">
        <v>887</v>
      </c>
      <c r="C9" s="734">
        <v>1750000</v>
      </c>
      <c r="D9" s="734">
        <v>3000000</v>
      </c>
    </row>
    <row r="10" spans="1:4" x14ac:dyDescent="0.25">
      <c r="A10" s="732" t="s">
        <v>408</v>
      </c>
      <c r="B10" s="733" t="s">
        <v>888</v>
      </c>
      <c r="C10" s="734">
        <v>1750000</v>
      </c>
      <c r="D10" s="734">
        <v>3000000</v>
      </c>
    </row>
    <row r="11" spans="1:4" x14ac:dyDescent="0.25">
      <c r="A11" s="732" t="s">
        <v>409</v>
      </c>
      <c r="B11" s="733" t="s">
        <v>889</v>
      </c>
      <c r="C11" s="734">
        <v>1750000</v>
      </c>
      <c r="D11" s="734">
        <v>3000000</v>
      </c>
    </row>
    <row r="12" spans="1:4" x14ac:dyDescent="0.25">
      <c r="A12" s="732" t="s">
        <v>410</v>
      </c>
      <c r="B12" s="733" t="s">
        <v>890</v>
      </c>
      <c r="C12" s="734">
        <v>1750000</v>
      </c>
      <c r="D12" s="734">
        <v>3000000</v>
      </c>
    </row>
    <row r="13" spans="1:4" x14ac:dyDescent="0.25">
      <c r="A13" s="732" t="s">
        <v>411</v>
      </c>
      <c r="B13" s="733" t="s">
        <v>891</v>
      </c>
      <c r="C13" s="734">
        <v>1750000</v>
      </c>
      <c r="D13" s="734">
        <v>3000000</v>
      </c>
    </row>
    <row r="14" spans="1:4" x14ac:dyDescent="0.25">
      <c r="A14" s="732" t="s">
        <v>412</v>
      </c>
      <c r="B14" s="733" t="s">
        <v>892</v>
      </c>
      <c r="C14" s="734">
        <v>1750000</v>
      </c>
      <c r="D14" s="734">
        <v>3000000</v>
      </c>
    </row>
    <row r="15" spans="1:4" x14ac:dyDescent="0.25">
      <c r="A15" s="732" t="s">
        <v>413</v>
      </c>
      <c r="B15" s="733" t="s">
        <v>893</v>
      </c>
      <c r="C15" s="734">
        <v>1750000</v>
      </c>
      <c r="D15" s="734">
        <v>3000000</v>
      </c>
    </row>
    <row r="16" spans="1:4" x14ac:dyDescent="0.25">
      <c r="A16" s="732" t="s">
        <v>414</v>
      </c>
      <c r="B16" s="733" t="s">
        <v>894</v>
      </c>
      <c r="C16" s="734">
        <v>1750000</v>
      </c>
      <c r="D16" s="734">
        <v>3000000</v>
      </c>
    </row>
    <row r="17" spans="1:4" x14ac:dyDescent="0.25">
      <c r="A17" s="732" t="s">
        <v>1329</v>
      </c>
      <c r="B17" s="733" t="s">
        <v>1351</v>
      </c>
      <c r="C17" s="734">
        <v>1750000</v>
      </c>
      <c r="D17" s="734">
        <v>3000000</v>
      </c>
    </row>
    <row r="18" spans="1:4" x14ac:dyDescent="0.25">
      <c r="A18" s="732" t="s">
        <v>1330</v>
      </c>
      <c r="B18" s="733" t="s">
        <v>1352</v>
      </c>
      <c r="C18" s="734">
        <v>1750000</v>
      </c>
      <c r="D18" s="734">
        <v>3000000</v>
      </c>
    </row>
    <row r="19" spans="1:4" x14ac:dyDescent="0.25">
      <c r="A19" s="732" t="s">
        <v>1331</v>
      </c>
      <c r="B19" s="733" t="s">
        <v>1353</v>
      </c>
      <c r="C19" s="734">
        <v>1750000</v>
      </c>
      <c r="D19" s="734">
        <v>3000000</v>
      </c>
    </row>
    <row r="20" spans="1:4" x14ac:dyDescent="0.25">
      <c r="A20" s="732" t="s">
        <v>1332</v>
      </c>
      <c r="B20" s="733" t="s">
        <v>1354</v>
      </c>
      <c r="C20" s="734">
        <v>1750000</v>
      </c>
      <c r="D20" s="734">
        <v>3000000</v>
      </c>
    </row>
    <row r="21" spans="1:4" x14ac:dyDescent="0.25">
      <c r="A21" s="732" t="s">
        <v>1333</v>
      </c>
      <c r="B21" s="733" t="s">
        <v>1355</v>
      </c>
      <c r="C21" s="734">
        <v>1750000</v>
      </c>
      <c r="D21" s="734">
        <v>3000000</v>
      </c>
    </row>
    <row r="22" spans="1:4" x14ac:dyDescent="0.25">
      <c r="A22" s="732" t="s">
        <v>1334</v>
      </c>
      <c r="B22" s="733" t="s">
        <v>1878</v>
      </c>
      <c r="C22" s="734">
        <v>1750000</v>
      </c>
      <c r="D22" s="734">
        <v>3000000</v>
      </c>
    </row>
    <row r="23" spans="1:4" x14ac:dyDescent="0.25">
      <c r="A23" s="732" t="s">
        <v>1335</v>
      </c>
      <c r="B23" s="733" t="s">
        <v>1877</v>
      </c>
      <c r="C23" s="734">
        <v>1750000</v>
      </c>
      <c r="D23" s="734">
        <v>3000000</v>
      </c>
    </row>
    <row r="24" spans="1:4" x14ac:dyDescent="0.25">
      <c r="A24" s="732" t="s">
        <v>1336</v>
      </c>
      <c r="B24" s="733" t="s">
        <v>1358</v>
      </c>
      <c r="C24" s="734">
        <v>1750000</v>
      </c>
      <c r="D24" s="734">
        <v>3000000</v>
      </c>
    </row>
    <row r="25" spans="1:4" x14ac:dyDescent="0.25">
      <c r="A25" s="732" t="s">
        <v>1337</v>
      </c>
      <c r="B25" s="733" t="s">
        <v>1359</v>
      </c>
      <c r="C25" s="734">
        <v>1750000</v>
      </c>
      <c r="D25" s="734">
        <v>3000000</v>
      </c>
    </row>
    <row r="26" spans="1:4" x14ac:dyDescent="0.25">
      <c r="A26" s="732" t="s">
        <v>416</v>
      </c>
      <c r="B26" s="733" t="s">
        <v>922</v>
      </c>
      <c r="C26" s="734">
        <v>46880000</v>
      </c>
      <c r="D26" s="734">
        <v>62000000</v>
      </c>
    </row>
    <row r="27" spans="1:4" x14ac:dyDescent="0.25">
      <c r="A27" s="732" t="s">
        <v>418</v>
      </c>
      <c r="B27" s="733" t="s">
        <v>895</v>
      </c>
      <c r="C27" s="734">
        <v>47188056.549999997</v>
      </c>
      <c r="D27" s="734">
        <v>58688056.549999997</v>
      </c>
    </row>
    <row r="28" spans="1:4" x14ac:dyDescent="0.25">
      <c r="A28" s="732" t="s">
        <v>380</v>
      </c>
      <c r="B28" s="733" t="s">
        <v>932</v>
      </c>
      <c r="C28" s="734">
        <v>2387000000</v>
      </c>
      <c r="D28" s="734">
        <v>2496555560</v>
      </c>
    </row>
    <row r="29" spans="1:4" x14ac:dyDescent="0.25">
      <c r="A29" s="732" t="s">
        <v>700</v>
      </c>
      <c r="B29" s="733" t="s">
        <v>821</v>
      </c>
      <c r="C29" s="734">
        <v>250000</v>
      </c>
      <c r="D29" s="734">
        <v>600000</v>
      </c>
    </row>
    <row r="30" spans="1:4" x14ac:dyDescent="0.25">
      <c r="A30" s="732" t="s">
        <v>701</v>
      </c>
      <c r="B30" s="733" t="s">
        <v>822</v>
      </c>
      <c r="C30" s="734">
        <v>125000</v>
      </c>
      <c r="D30" s="734">
        <v>300000</v>
      </c>
    </row>
    <row r="31" spans="1:4" x14ac:dyDescent="0.25">
      <c r="A31" s="732" t="s">
        <v>702</v>
      </c>
      <c r="B31" s="733" t="s">
        <v>823</v>
      </c>
      <c r="C31" s="734">
        <v>50000</v>
      </c>
      <c r="D31" s="734">
        <v>120000</v>
      </c>
    </row>
    <row r="32" spans="1:4" x14ac:dyDescent="0.25">
      <c r="A32" s="732" t="s">
        <v>703</v>
      </c>
      <c r="B32" s="733" t="s">
        <v>824</v>
      </c>
      <c r="C32" s="734">
        <v>125000</v>
      </c>
      <c r="D32" s="734">
        <v>300000</v>
      </c>
    </row>
    <row r="33" spans="1:4" x14ac:dyDescent="0.25">
      <c r="A33" s="732" t="s">
        <v>382</v>
      </c>
      <c r="B33" s="733" t="s">
        <v>825</v>
      </c>
      <c r="C33" s="734">
        <v>4800000</v>
      </c>
      <c r="D33" s="734">
        <v>4800000</v>
      </c>
    </row>
    <row r="34" spans="1:4" x14ac:dyDescent="0.25">
      <c r="A34" s="732" t="s">
        <v>383</v>
      </c>
      <c r="B34" s="733" t="s">
        <v>826</v>
      </c>
      <c r="C34" s="734">
        <v>6612000</v>
      </c>
      <c r="D34" s="734">
        <v>6612000</v>
      </c>
    </row>
    <row r="35" spans="1:4" x14ac:dyDescent="0.25">
      <c r="A35" s="732" t="s">
        <v>384</v>
      </c>
      <c r="B35" s="733" t="s">
        <v>827</v>
      </c>
      <c r="C35" s="734">
        <v>21600000</v>
      </c>
      <c r="D35" s="734">
        <v>21600000</v>
      </c>
    </row>
    <row r="36" spans="1:4" x14ac:dyDescent="0.25">
      <c r="A36" s="732" t="s">
        <v>385</v>
      </c>
      <c r="B36" s="733" t="s">
        <v>828</v>
      </c>
      <c r="C36" s="734">
        <v>2400000</v>
      </c>
      <c r="D36" s="734">
        <v>2400000</v>
      </c>
    </row>
    <row r="37" spans="1:4" x14ac:dyDescent="0.25">
      <c r="A37" s="732" t="s">
        <v>704</v>
      </c>
      <c r="B37" s="733" t="s">
        <v>203</v>
      </c>
      <c r="C37" s="734">
        <v>43445000</v>
      </c>
      <c r="D37" s="734">
        <v>43705000</v>
      </c>
    </row>
    <row r="38" spans="1:4" x14ac:dyDescent="0.25">
      <c r="A38" s="732" t="s">
        <v>705</v>
      </c>
      <c r="B38" s="733" t="s">
        <v>829</v>
      </c>
      <c r="C38" s="734">
        <v>23357780</v>
      </c>
      <c r="D38" s="734">
        <v>23732780</v>
      </c>
    </row>
    <row r="39" spans="1:4" x14ac:dyDescent="0.25">
      <c r="A39" s="732" t="s">
        <v>346</v>
      </c>
      <c r="B39" s="733" t="s">
        <v>830</v>
      </c>
      <c r="C39" s="734">
        <v>260064840</v>
      </c>
      <c r="D39" s="734">
        <v>462564840</v>
      </c>
    </row>
    <row r="40" spans="1:4" x14ac:dyDescent="0.25">
      <c r="A40" s="732" t="s">
        <v>709</v>
      </c>
      <c r="B40" s="733" t="s">
        <v>896</v>
      </c>
      <c r="C40" s="734">
        <v>2087205248</v>
      </c>
      <c r="D40" s="734">
        <v>2545205248</v>
      </c>
    </row>
    <row r="41" spans="1:4" x14ac:dyDescent="0.25">
      <c r="A41" s="732" t="s">
        <v>322</v>
      </c>
      <c r="B41" s="733" t="s">
        <v>897</v>
      </c>
      <c r="C41" s="734">
        <v>75929820</v>
      </c>
      <c r="D41" s="734">
        <v>122479820</v>
      </c>
    </row>
    <row r="42" spans="1:4" x14ac:dyDescent="0.25">
      <c r="A42" s="732" t="s">
        <v>315</v>
      </c>
      <c r="B42" s="733" t="s">
        <v>1406</v>
      </c>
      <c r="C42" s="734">
        <v>186076130</v>
      </c>
      <c r="D42" s="734">
        <v>157476130</v>
      </c>
    </row>
    <row r="43" spans="1:4" x14ac:dyDescent="0.25">
      <c r="A43" s="732" t="s">
        <v>318</v>
      </c>
      <c r="B43" s="733" t="s">
        <v>923</v>
      </c>
      <c r="C43" s="734">
        <v>154639260</v>
      </c>
      <c r="D43" s="734">
        <v>154639260</v>
      </c>
    </row>
    <row r="44" spans="1:4" x14ac:dyDescent="0.25">
      <c r="A44" s="732" t="s">
        <v>317</v>
      </c>
      <c r="B44" s="733" t="s">
        <v>924</v>
      </c>
      <c r="C44" s="734">
        <v>152907840</v>
      </c>
      <c r="D44" s="734">
        <v>152907840</v>
      </c>
    </row>
    <row r="45" spans="1:4" x14ac:dyDescent="0.25">
      <c r="A45" s="732" t="s">
        <v>530</v>
      </c>
      <c r="B45" s="733" t="s">
        <v>831</v>
      </c>
      <c r="C45" s="734">
        <v>41897360</v>
      </c>
      <c r="D45" s="734">
        <v>42772360</v>
      </c>
    </row>
    <row r="46" spans="1:4" x14ac:dyDescent="0.25">
      <c r="A46" s="732" t="s">
        <v>465</v>
      </c>
      <c r="B46" s="733" t="s">
        <v>1876</v>
      </c>
      <c r="C46" s="734">
        <v>60818520</v>
      </c>
      <c r="D46" s="734">
        <v>64443520</v>
      </c>
    </row>
    <row r="47" spans="1:4" x14ac:dyDescent="0.25">
      <c r="A47" s="732" t="s">
        <v>30</v>
      </c>
      <c r="B47" s="733" t="s">
        <v>833</v>
      </c>
      <c r="C47" s="734">
        <v>221362340</v>
      </c>
      <c r="D47" s="734">
        <v>184362340</v>
      </c>
    </row>
    <row r="48" spans="1:4" x14ac:dyDescent="0.25">
      <c r="A48" s="732" t="s">
        <v>390</v>
      </c>
      <c r="B48" s="733" t="s">
        <v>925</v>
      </c>
      <c r="C48" s="734">
        <v>1435576160</v>
      </c>
      <c r="D48" s="734">
        <v>1035576160</v>
      </c>
    </row>
    <row r="49" spans="1:4" x14ac:dyDescent="0.25">
      <c r="A49" s="732" t="s">
        <v>541</v>
      </c>
      <c r="B49" s="733" t="s">
        <v>926</v>
      </c>
      <c r="C49" s="734">
        <v>139814760</v>
      </c>
      <c r="D49" s="734">
        <v>137564760</v>
      </c>
    </row>
    <row r="50" spans="1:4" x14ac:dyDescent="0.25">
      <c r="A50" s="732" t="s">
        <v>348</v>
      </c>
      <c r="B50" s="733" t="s">
        <v>834</v>
      </c>
      <c r="C50" s="734">
        <v>99410220</v>
      </c>
      <c r="D50" s="734">
        <v>103035220</v>
      </c>
    </row>
    <row r="51" spans="1:4" x14ac:dyDescent="0.25">
      <c r="A51" s="732" t="s">
        <v>424</v>
      </c>
      <c r="B51" s="733" t="s">
        <v>835</v>
      </c>
      <c r="C51" s="734">
        <v>95750000</v>
      </c>
      <c r="D51" s="734">
        <v>99382000</v>
      </c>
    </row>
    <row r="52" spans="1:4" x14ac:dyDescent="0.25">
      <c r="A52" s="732" t="s">
        <v>425</v>
      </c>
      <c r="B52" s="733" t="s">
        <v>836</v>
      </c>
      <c r="C52" s="734">
        <v>73890780</v>
      </c>
      <c r="D52" s="734">
        <v>72640780</v>
      </c>
    </row>
    <row r="53" spans="1:4" x14ac:dyDescent="0.25">
      <c r="A53" s="732" t="s">
        <v>432</v>
      </c>
      <c r="B53" s="733" t="s">
        <v>1882</v>
      </c>
      <c r="C53" s="734">
        <v>12906490</v>
      </c>
      <c r="D53" s="734">
        <v>14156490</v>
      </c>
    </row>
    <row r="54" spans="1:4" x14ac:dyDescent="0.25">
      <c r="A54" s="732" t="s">
        <v>1346</v>
      </c>
      <c r="B54" s="733" t="s">
        <v>1710</v>
      </c>
      <c r="C54" s="734">
        <v>368591438</v>
      </c>
      <c r="D54" s="734">
        <v>223591438</v>
      </c>
    </row>
    <row r="55" spans="1:4" x14ac:dyDescent="0.25">
      <c r="A55" s="732" t="s">
        <v>1713</v>
      </c>
      <c r="B55" s="733" t="s">
        <v>820</v>
      </c>
      <c r="C55" s="734">
        <v>962000000</v>
      </c>
      <c r="D55" s="734">
        <v>260500000</v>
      </c>
    </row>
    <row r="56" spans="1:4" x14ac:dyDescent="0.25">
      <c r="A56" s="732" t="s">
        <v>328</v>
      </c>
      <c r="B56" s="733" t="s">
        <v>898</v>
      </c>
      <c r="C56" s="734">
        <v>243496850</v>
      </c>
      <c r="D56" s="734">
        <v>285796850</v>
      </c>
    </row>
    <row r="57" spans="1:4" x14ac:dyDescent="0.25">
      <c r="A57" s="732" t="s">
        <v>435</v>
      </c>
      <c r="B57" s="733" t="s">
        <v>837</v>
      </c>
      <c r="C57" s="734">
        <v>61370000</v>
      </c>
      <c r="D57" s="734">
        <v>61620000</v>
      </c>
    </row>
    <row r="58" spans="1:4" x14ac:dyDescent="0.25">
      <c r="A58" s="732" t="s">
        <v>339</v>
      </c>
      <c r="B58" s="733" t="s">
        <v>899</v>
      </c>
      <c r="C58" s="734">
        <v>1537763200</v>
      </c>
      <c r="D58" s="734">
        <v>1961763200</v>
      </c>
    </row>
    <row r="59" spans="1:4" x14ac:dyDescent="0.25">
      <c r="A59" s="732" t="s">
        <v>387</v>
      </c>
      <c r="B59" s="733" t="s">
        <v>838</v>
      </c>
      <c r="C59" s="734">
        <v>23485000</v>
      </c>
      <c r="D59" s="734">
        <v>23600000</v>
      </c>
    </row>
    <row r="60" spans="1:4" x14ac:dyDescent="0.25">
      <c r="A60" s="732" t="s">
        <v>438</v>
      </c>
      <c r="B60" s="733" t="s">
        <v>839</v>
      </c>
      <c r="C60" s="734">
        <v>37250000</v>
      </c>
      <c r="D60" s="734">
        <v>52250000</v>
      </c>
    </row>
    <row r="61" spans="1:4" x14ac:dyDescent="0.25">
      <c r="A61" s="732" t="s">
        <v>236</v>
      </c>
      <c r="B61" s="733" t="s">
        <v>1689</v>
      </c>
      <c r="C61" s="734">
        <v>305905340</v>
      </c>
      <c r="D61" s="734">
        <v>310905340</v>
      </c>
    </row>
    <row r="62" spans="1:4" x14ac:dyDescent="0.25">
      <c r="A62" s="732" t="s">
        <v>565</v>
      </c>
      <c r="B62" s="733" t="s">
        <v>840</v>
      </c>
      <c r="C62" s="734">
        <v>1975000</v>
      </c>
      <c r="D62" s="734">
        <v>2100000</v>
      </c>
    </row>
    <row r="63" spans="1:4" x14ac:dyDescent="0.25">
      <c r="A63" s="732" t="s">
        <v>566</v>
      </c>
      <c r="B63" s="733" t="s">
        <v>900</v>
      </c>
      <c r="C63" s="734">
        <v>830157250</v>
      </c>
      <c r="D63" s="734">
        <v>856557250</v>
      </c>
    </row>
    <row r="64" spans="1:4" x14ac:dyDescent="0.25">
      <c r="A64" s="732" t="s">
        <v>798</v>
      </c>
      <c r="B64" s="733" t="s">
        <v>841</v>
      </c>
      <c r="C64" s="734">
        <v>4537542000</v>
      </c>
      <c r="D64" s="734">
        <v>4212542000</v>
      </c>
    </row>
    <row r="65" spans="1:4" x14ac:dyDescent="0.25">
      <c r="A65" s="732" t="s">
        <v>2075</v>
      </c>
      <c r="B65" s="733" t="s">
        <v>2100</v>
      </c>
      <c r="C65" s="734">
        <v>2141254228</v>
      </c>
      <c r="D65" s="734">
        <v>7086254228</v>
      </c>
    </row>
    <row r="66" spans="1:4" x14ac:dyDescent="0.25">
      <c r="A66" s="732" t="s">
        <v>797</v>
      </c>
      <c r="B66" s="733" t="s">
        <v>842</v>
      </c>
      <c r="C66" s="734">
        <v>1537000000</v>
      </c>
      <c r="D66" s="734">
        <v>1549000000</v>
      </c>
    </row>
    <row r="67" spans="1:4" x14ac:dyDescent="0.25">
      <c r="A67" s="732" t="s">
        <v>802</v>
      </c>
      <c r="B67" s="733" t="s">
        <v>843</v>
      </c>
      <c r="C67" s="734">
        <v>300000</v>
      </c>
      <c r="D67" s="734">
        <v>300000</v>
      </c>
    </row>
    <row r="68" spans="1:4" x14ac:dyDescent="0.25">
      <c r="A68" s="732" t="s">
        <v>800</v>
      </c>
      <c r="B68" s="733" t="s">
        <v>927</v>
      </c>
      <c r="C68" s="734">
        <v>175000</v>
      </c>
      <c r="D68" s="734">
        <v>300000</v>
      </c>
    </row>
    <row r="69" spans="1:4" x14ac:dyDescent="0.25">
      <c r="A69" s="732" t="s">
        <v>799</v>
      </c>
      <c r="B69" s="733" t="s">
        <v>929</v>
      </c>
      <c r="C69" s="734">
        <v>24320000</v>
      </c>
      <c r="D69" s="734">
        <v>25820000</v>
      </c>
    </row>
    <row r="70" spans="1:4" x14ac:dyDescent="0.25">
      <c r="A70" s="732" t="s">
        <v>801</v>
      </c>
      <c r="B70" s="733" t="s">
        <v>844</v>
      </c>
      <c r="C70" s="734">
        <v>175000</v>
      </c>
      <c r="D70" s="734">
        <v>300000</v>
      </c>
    </row>
    <row r="71" spans="1:4" x14ac:dyDescent="0.25">
      <c r="A71" s="732" t="s">
        <v>573</v>
      </c>
      <c r="B71" s="733" t="s">
        <v>928</v>
      </c>
      <c r="C71" s="734">
        <v>510863580</v>
      </c>
      <c r="D71" s="734">
        <v>207113580</v>
      </c>
    </row>
    <row r="72" spans="1:4" x14ac:dyDescent="0.25">
      <c r="A72" s="732" t="s">
        <v>49</v>
      </c>
      <c r="B72" s="733" t="s">
        <v>1407</v>
      </c>
      <c r="C72" s="734">
        <v>174475220</v>
      </c>
      <c r="D72" s="734">
        <v>169475220</v>
      </c>
    </row>
    <row r="73" spans="1:4" x14ac:dyDescent="0.25">
      <c r="A73" s="732" t="s">
        <v>447</v>
      </c>
      <c r="B73" s="733" t="s">
        <v>845</v>
      </c>
      <c r="C73" s="734">
        <v>24803000</v>
      </c>
      <c r="D73" s="734">
        <v>25678000</v>
      </c>
    </row>
    <row r="74" spans="1:4" x14ac:dyDescent="0.25">
      <c r="A74" s="732" t="s">
        <v>427</v>
      </c>
      <c r="B74" s="733" t="s">
        <v>846</v>
      </c>
      <c r="C74" s="734">
        <v>22422590</v>
      </c>
      <c r="D74" s="734">
        <v>22422590</v>
      </c>
    </row>
    <row r="75" spans="1:4" x14ac:dyDescent="0.25">
      <c r="A75" s="732" t="s">
        <v>57</v>
      </c>
      <c r="B75" s="733" t="s">
        <v>847</v>
      </c>
      <c r="C75" s="734">
        <v>2121110</v>
      </c>
      <c r="D75" s="734">
        <v>4121110</v>
      </c>
    </row>
    <row r="76" spans="1:4" x14ac:dyDescent="0.25">
      <c r="A76" s="732" t="s">
        <v>1383</v>
      </c>
      <c r="B76" s="733" t="s">
        <v>1875</v>
      </c>
      <c r="C76" s="734">
        <v>8879000</v>
      </c>
      <c r="D76" s="734">
        <v>13129000</v>
      </c>
    </row>
    <row r="77" spans="1:4" x14ac:dyDescent="0.25">
      <c r="A77" s="732" t="s">
        <v>1339</v>
      </c>
      <c r="B77" s="733" t="s">
        <v>1408</v>
      </c>
      <c r="C77" s="734">
        <v>113591438</v>
      </c>
      <c r="D77" s="734">
        <v>30591438</v>
      </c>
    </row>
    <row r="78" spans="1:4" x14ac:dyDescent="0.25">
      <c r="A78" s="732" t="s">
        <v>1714</v>
      </c>
      <c r="B78" s="733" t="s">
        <v>848</v>
      </c>
      <c r="C78" s="734">
        <v>494560900</v>
      </c>
      <c r="D78" s="734">
        <v>524560900</v>
      </c>
    </row>
    <row r="79" spans="1:4" x14ac:dyDescent="0.25">
      <c r="A79" s="732" t="s">
        <v>1840</v>
      </c>
      <c r="B79" s="733" t="s">
        <v>1857</v>
      </c>
      <c r="C79" s="734">
        <v>82250000</v>
      </c>
      <c r="D79" s="734">
        <v>0</v>
      </c>
    </row>
    <row r="80" spans="1:4" x14ac:dyDescent="0.25">
      <c r="A80" s="732" t="s">
        <v>1843</v>
      </c>
      <c r="B80" s="733" t="s">
        <v>1858</v>
      </c>
      <c r="C80" s="734">
        <v>1500000</v>
      </c>
      <c r="D80" s="734">
        <v>0</v>
      </c>
    </row>
    <row r="81" spans="1:4" x14ac:dyDescent="0.25">
      <c r="A81" s="732" t="s">
        <v>0</v>
      </c>
      <c r="B81" s="733" t="s">
        <v>1409</v>
      </c>
      <c r="C81" s="734">
        <v>391281010</v>
      </c>
      <c r="D81" s="734">
        <v>440681010</v>
      </c>
    </row>
    <row r="82" spans="1:4" x14ac:dyDescent="0.25">
      <c r="A82" s="732" t="s">
        <v>1845</v>
      </c>
      <c r="B82" s="733" t="s">
        <v>1859</v>
      </c>
      <c r="C82" s="734">
        <v>8000000</v>
      </c>
      <c r="D82" s="734">
        <v>0</v>
      </c>
    </row>
    <row r="83" spans="1:4" x14ac:dyDescent="0.25">
      <c r="A83" s="732" t="s">
        <v>395</v>
      </c>
      <c r="B83" s="733" t="s">
        <v>903</v>
      </c>
      <c r="C83" s="734">
        <v>219599600</v>
      </c>
      <c r="D83" s="734">
        <v>215299600</v>
      </c>
    </row>
    <row r="84" spans="1:4" x14ac:dyDescent="0.25">
      <c r="A84" s="732" t="s">
        <v>398</v>
      </c>
      <c r="B84" s="733" t="s">
        <v>849</v>
      </c>
      <c r="C84" s="734">
        <v>875000</v>
      </c>
      <c r="D84" s="734">
        <v>1500000</v>
      </c>
    </row>
    <row r="85" spans="1:4" x14ac:dyDescent="0.25">
      <c r="A85" s="732" t="s">
        <v>399</v>
      </c>
      <c r="B85" s="733" t="s">
        <v>850</v>
      </c>
      <c r="C85" s="734">
        <v>1050000</v>
      </c>
      <c r="D85" s="734">
        <v>1800000</v>
      </c>
    </row>
    <row r="86" spans="1:4" x14ac:dyDescent="0.25">
      <c r="A86" s="732" t="s">
        <v>400</v>
      </c>
      <c r="B86" s="733" t="s">
        <v>1883</v>
      </c>
      <c r="C86" s="734">
        <v>3500000</v>
      </c>
      <c r="D86" s="734">
        <v>6000000</v>
      </c>
    </row>
    <row r="87" spans="1:4" x14ac:dyDescent="0.25">
      <c r="A87" s="732" t="s">
        <v>402</v>
      </c>
      <c r="B87" s="733" t="s">
        <v>904</v>
      </c>
      <c r="C87" s="734">
        <v>0</v>
      </c>
      <c r="D87" s="734">
        <v>56000000</v>
      </c>
    </row>
    <row r="88" spans="1:4" x14ac:dyDescent="0.25">
      <c r="A88" s="732" t="s">
        <v>224</v>
      </c>
      <c r="B88" s="733" t="s">
        <v>852</v>
      </c>
      <c r="C88" s="734">
        <v>89683190</v>
      </c>
      <c r="D88" s="734">
        <v>120683190</v>
      </c>
    </row>
    <row r="89" spans="1:4" x14ac:dyDescent="0.25">
      <c r="A89" s="732" t="s">
        <v>58</v>
      </c>
      <c r="B89" s="733" t="s">
        <v>1410</v>
      </c>
      <c r="C89" s="734">
        <v>101314300</v>
      </c>
      <c r="D89" s="734">
        <v>99314300</v>
      </c>
    </row>
    <row r="90" spans="1:4" x14ac:dyDescent="0.25">
      <c r="A90" s="732" t="s">
        <v>64</v>
      </c>
      <c r="B90" s="733" t="s">
        <v>853</v>
      </c>
      <c r="C90" s="734">
        <v>506552330</v>
      </c>
      <c r="D90" s="734">
        <v>506552330</v>
      </c>
    </row>
    <row r="91" spans="1:4" x14ac:dyDescent="0.25">
      <c r="A91" s="732" t="s">
        <v>69</v>
      </c>
      <c r="B91" s="733" t="s">
        <v>936</v>
      </c>
      <c r="C91" s="734">
        <v>141429750</v>
      </c>
      <c r="D91" s="734">
        <v>141429750</v>
      </c>
    </row>
    <row r="92" spans="1:4" x14ac:dyDescent="0.25">
      <c r="A92" s="732" t="s">
        <v>42</v>
      </c>
      <c r="B92" s="733" t="s">
        <v>1362</v>
      </c>
      <c r="C92" s="734">
        <v>28851772.600000001</v>
      </c>
      <c r="D92" s="734">
        <v>30591438</v>
      </c>
    </row>
    <row r="93" spans="1:4" x14ac:dyDescent="0.25">
      <c r="A93" s="732" t="s">
        <v>599</v>
      </c>
      <c r="B93" s="733" t="s">
        <v>854</v>
      </c>
      <c r="C93" s="734">
        <v>52096550</v>
      </c>
      <c r="D93" s="734">
        <v>56096550</v>
      </c>
    </row>
    <row r="94" spans="1:4" x14ac:dyDescent="0.25">
      <c r="A94" s="732" t="s">
        <v>1348</v>
      </c>
      <c r="B94" s="733" t="s">
        <v>1361</v>
      </c>
      <c r="C94" s="734">
        <v>386192860</v>
      </c>
      <c r="D94" s="734">
        <v>390092860</v>
      </c>
    </row>
    <row r="95" spans="1:4" x14ac:dyDescent="0.25">
      <c r="A95" s="732" t="s">
        <v>258</v>
      </c>
      <c r="B95" s="733" t="s">
        <v>855</v>
      </c>
      <c r="C95" s="734">
        <v>122938190</v>
      </c>
      <c r="D95" s="734">
        <v>182938190</v>
      </c>
    </row>
    <row r="96" spans="1:4" x14ac:dyDescent="0.25">
      <c r="A96" s="732" t="s">
        <v>264</v>
      </c>
      <c r="B96" s="733" t="s">
        <v>907</v>
      </c>
      <c r="C96" s="734">
        <v>278436000</v>
      </c>
      <c r="D96" s="734">
        <v>288436000</v>
      </c>
    </row>
    <row r="97" spans="1:4" x14ac:dyDescent="0.25">
      <c r="A97" s="732" t="s">
        <v>262</v>
      </c>
      <c r="B97" s="733" t="s">
        <v>908</v>
      </c>
      <c r="C97" s="734">
        <v>26300000</v>
      </c>
      <c r="D97" s="734">
        <v>41700000</v>
      </c>
    </row>
    <row r="98" spans="1:4" x14ac:dyDescent="0.25">
      <c r="A98" s="732" t="s">
        <v>471</v>
      </c>
      <c r="B98" s="733" t="s">
        <v>856</v>
      </c>
      <c r="C98" s="734">
        <v>700000</v>
      </c>
      <c r="D98" s="734">
        <v>1200000</v>
      </c>
    </row>
    <row r="99" spans="1:4" x14ac:dyDescent="0.25">
      <c r="A99" s="732" t="s">
        <v>472</v>
      </c>
      <c r="B99" s="733" t="s">
        <v>857</v>
      </c>
      <c r="C99" s="734">
        <v>1050000</v>
      </c>
      <c r="D99" s="734">
        <v>1800000</v>
      </c>
    </row>
    <row r="100" spans="1:4" x14ac:dyDescent="0.25">
      <c r="A100" s="732" t="s">
        <v>473</v>
      </c>
      <c r="B100" s="733" t="s">
        <v>858</v>
      </c>
      <c r="C100" s="734">
        <v>380000</v>
      </c>
      <c r="D100" s="734">
        <v>480000</v>
      </c>
    </row>
    <row r="101" spans="1:4" x14ac:dyDescent="0.25">
      <c r="A101" s="732" t="s">
        <v>272</v>
      </c>
      <c r="B101" s="733" t="s">
        <v>909</v>
      </c>
      <c r="C101" s="734">
        <v>770932330</v>
      </c>
      <c r="D101" s="734">
        <v>770932330</v>
      </c>
    </row>
    <row r="102" spans="1:4" x14ac:dyDescent="0.25">
      <c r="A102" s="732" t="s">
        <v>273</v>
      </c>
      <c r="B102" s="733" t="s">
        <v>910</v>
      </c>
      <c r="C102" s="734">
        <v>40000000</v>
      </c>
      <c r="D102" s="734">
        <v>79400000</v>
      </c>
    </row>
    <row r="103" spans="1:4" x14ac:dyDescent="0.25">
      <c r="A103" s="732" t="s">
        <v>274</v>
      </c>
      <c r="B103" s="733" t="s">
        <v>859</v>
      </c>
      <c r="C103" s="734">
        <v>307027020</v>
      </c>
      <c r="D103" s="734">
        <v>309127020</v>
      </c>
    </row>
    <row r="104" spans="1:4" x14ac:dyDescent="0.25">
      <c r="A104" s="732" t="s">
        <v>254</v>
      </c>
      <c r="B104" s="733" t="s">
        <v>911</v>
      </c>
      <c r="C104" s="734">
        <v>430193400</v>
      </c>
      <c r="D104" s="734">
        <v>420193400</v>
      </c>
    </row>
    <row r="105" spans="1:4" x14ac:dyDescent="0.25">
      <c r="A105" s="732" t="s">
        <v>296</v>
      </c>
      <c r="B105" s="733" t="s">
        <v>1411</v>
      </c>
      <c r="C105" s="734">
        <v>390258730</v>
      </c>
      <c r="D105" s="734">
        <v>393258730</v>
      </c>
    </row>
    <row r="106" spans="1:4" x14ac:dyDescent="0.25">
      <c r="A106" s="732" t="s">
        <v>300</v>
      </c>
      <c r="B106" s="733" t="s">
        <v>860</v>
      </c>
      <c r="C106" s="734">
        <v>203425650</v>
      </c>
      <c r="D106" s="734">
        <v>184425650</v>
      </c>
    </row>
    <row r="107" spans="1:4" x14ac:dyDescent="0.25">
      <c r="A107" s="732" t="s">
        <v>301</v>
      </c>
      <c r="B107" s="733" t="s">
        <v>861</v>
      </c>
      <c r="C107" s="734">
        <v>140275000</v>
      </c>
      <c r="D107" s="734">
        <v>272525000</v>
      </c>
    </row>
    <row r="108" spans="1:4" x14ac:dyDescent="0.25">
      <c r="A108" s="732" t="s">
        <v>706</v>
      </c>
      <c r="B108" s="733" t="s">
        <v>299</v>
      </c>
      <c r="C108" s="734">
        <v>475000</v>
      </c>
      <c r="D108" s="734">
        <v>600000</v>
      </c>
    </row>
    <row r="109" spans="1:4" x14ac:dyDescent="0.25">
      <c r="A109" s="732" t="s">
        <v>291</v>
      </c>
      <c r="B109" s="733" t="s">
        <v>913</v>
      </c>
      <c r="C109" s="734">
        <v>126998540</v>
      </c>
      <c r="D109" s="734">
        <v>164298540</v>
      </c>
    </row>
    <row r="110" spans="1:4" x14ac:dyDescent="0.25">
      <c r="A110" s="732" t="s">
        <v>70</v>
      </c>
      <c r="B110" s="733" t="s">
        <v>1895</v>
      </c>
      <c r="C110" s="734">
        <v>918977165</v>
      </c>
      <c r="D110" s="734">
        <v>1435577165</v>
      </c>
    </row>
    <row r="111" spans="1:4" x14ac:dyDescent="0.25">
      <c r="A111" s="732" t="s">
        <v>478</v>
      </c>
      <c r="B111" s="733" t="s">
        <v>1894</v>
      </c>
      <c r="C111" s="734">
        <v>175000</v>
      </c>
      <c r="D111" s="734">
        <v>300000</v>
      </c>
    </row>
    <row r="112" spans="1:4" x14ac:dyDescent="0.25">
      <c r="A112" s="732" t="s">
        <v>302</v>
      </c>
      <c r="B112" s="733" t="s">
        <v>480</v>
      </c>
      <c r="C112" s="734">
        <v>1079500000</v>
      </c>
      <c r="D112" s="734">
        <v>1207000000</v>
      </c>
    </row>
    <row r="113" spans="1:4" x14ac:dyDescent="0.25">
      <c r="A113" s="732" t="s">
        <v>90</v>
      </c>
      <c r="B113" s="733" t="s">
        <v>864</v>
      </c>
      <c r="C113" s="734">
        <v>90080210</v>
      </c>
      <c r="D113" s="734">
        <v>91330210</v>
      </c>
    </row>
    <row r="114" spans="1:4" x14ac:dyDescent="0.25">
      <c r="A114" s="732" t="s">
        <v>78</v>
      </c>
      <c r="B114" s="733" t="s">
        <v>1874</v>
      </c>
      <c r="C114" s="734">
        <v>322707470</v>
      </c>
      <c r="D114" s="734">
        <v>323707470</v>
      </c>
    </row>
    <row r="115" spans="1:4" x14ac:dyDescent="0.25">
      <c r="A115" s="732" t="s">
        <v>487</v>
      </c>
      <c r="B115" s="733" t="s">
        <v>868</v>
      </c>
      <c r="C115" s="734">
        <v>525000</v>
      </c>
      <c r="D115" s="734">
        <v>900000</v>
      </c>
    </row>
    <row r="116" spans="1:4" x14ac:dyDescent="0.25">
      <c r="A116" s="732" t="s">
        <v>88</v>
      </c>
      <c r="B116" s="733" t="s">
        <v>869</v>
      </c>
      <c r="C116" s="734">
        <v>128746040</v>
      </c>
      <c r="D116" s="734">
        <v>177305040</v>
      </c>
    </row>
    <row r="117" spans="1:4" x14ac:dyDescent="0.25">
      <c r="A117" s="732" t="s">
        <v>101</v>
      </c>
      <c r="B117" s="733" t="s">
        <v>870</v>
      </c>
      <c r="C117" s="734">
        <v>3094323286.0799999</v>
      </c>
      <c r="D117" s="734">
        <v>2880865286.0799999</v>
      </c>
    </row>
    <row r="118" spans="1:4" x14ac:dyDescent="0.25">
      <c r="A118" s="732" t="s">
        <v>237</v>
      </c>
      <c r="B118" s="733" t="s">
        <v>871</v>
      </c>
      <c r="C118" s="734">
        <v>1362128430</v>
      </c>
      <c r="D118" s="734">
        <v>1449128430</v>
      </c>
    </row>
    <row r="119" spans="1:4" x14ac:dyDescent="0.25">
      <c r="A119" s="732" t="s">
        <v>84</v>
      </c>
      <c r="B119" s="733" t="s">
        <v>872</v>
      </c>
      <c r="C119" s="734">
        <v>46276875.32</v>
      </c>
      <c r="D119" s="734">
        <v>34776875.32</v>
      </c>
    </row>
    <row r="120" spans="1:4" x14ac:dyDescent="0.25">
      <c r="A120" s="732" t="s">
        <v>486</v>
      </c>
      <c r="B120" s="733" t="s">
        <v>873</v>
      </c>
      <c r="C120" s="734">
        <v>1175000</v>
      </c>
      <c r="D120" s="734">
        <v>1800000</v>
      </c>
    </row>
    <row r="121" spans="1:4" x14ac:dyDescent="0.25">
      <c r="A121" s="732" t="s">
        <v>1687</v>
      </c>
      <c r="B121" s="733" t="s">
        <v>1360</v>
      </c>
      <c r="C121" s="734">
        <v>46091438</v>
      </c>
      <c r="D121" s="734">
        <v>65591438</v>
      </c>
    </row>
    <row r="122" spans="1:4" x14ac:dyDescent="0.25">
      <c r="A122" s="732" t="s">
        <v>1703</v>
      </c>
      <c r="B122" s="733" t="s">
        <v>863</v>
      </c>
      <c r="C122" s="734">
        <v>1012000</v>
      </c>
      <c r="D122" s="734">
        <v>1200000</v>
      </c>
    </row>
    <row r="123" spans="1:4" x14ac:dyDescent="0.25">
      <c r="A123" s="732" t="s">
        <v>1709</v>
      </c>
      <c r="B123" s="733" t="s">
        <v>866</v>
      </c>
      <c r="C123" s="734">
        <v>435175340</v>
      </c>
      <c r="D123" s="734">
        <v>436425340</v>
      </c>
    </row>
    <row r="124" spans="1:4" x14ac:dyDescent="0.25">
      <c r="A124" s="732" t="s">
        <v>1708</v>
      </c>
      <c r="B124" s="733" t="s">
        <v>867</v>
      </c>
      <c r="C124" s="734">
        <v>2273623150</v>
      </c>
      <c r="D124" s="734">
        <v>2671185650</v>
      </c>
    </row>
    <row r="125" spans="1:4" x14ac:dyDescent="0.25">
      <c r="A125" s="732" t="s">
        <v>1704</v>
      </c>
      <c r="B125" s="733" t="s">
        <v>915</v>
      </c>
      <c r="C125" s="734">
        <v>1188018830</v>
      </c>
      <c r="D125" s="734">
        <v>1405918830</v>
      </c>
    </row>
    <row r="126" spans="1:4" x14ac:dyDescent="0.25">
      <c r="A126" s="732" t="s">
        <v>1705</v>
      </c>
      <c r="B126" s="733" t="s">
        <v>1711</v>
      </c>
      <c r="C126" s="734">
        <v>778538070</v>
      </c>
      <c r="D126" s="734">
        <v>832538069.99999988</v>
      </c>
    </row>
    <row r="127" spans="1:4" x14ac:dyDescent="0.25">
      <c r="A127" s="732" t="s">
        <v>1706</v>
      </c>
      <c r="B127" s="733" t="s">
        <v>916</v>
      </c>
      <c r="C127" s="734">
        <v>574053140</v>
      </c>
      <c r="D127" s="734">
        <v>599853140</v>
      </c>
    </row>
    <row r="128" spans="1:4" x14ac:dyDescent="0.25">
      <c r="A128" s="732" t="s">
        <v>1820</v>
      </c>
      <c r="B128" s="733" t="s">
        <v>917</v>
      </c>
      <c r="C128" s="734">
        <v>602587170</v>
      </c>
      <c r="D128" s="734">
        <v>615587170</v>
      </c>
    </row>
    <row r="129" spans="1:8" x14ac:dyDescent="0.25">
      <c r="A129" s="732" t="s">
        <v>105</v>
      </c>
      <c r="B129" s="733" t="s">
        <v>918</v>
      </c>
      <c r="C129" s="734">
        <v>1634156000</v>
      </c>
      <c r="D129" s="734">
        <v>1373133000</v>
      </c>
    </row>
    <row r="130" spans="1:8" x14ac:dyDescent="0.25">
      <c r="A130" s="732" t="s">
        <v>110</v>
      </c>
      <c r="B130" s="733" t="s">
        <v>875</v>
      </c>
      <c r="C130" s="734">
        <v>350000</v>
      </c>
      <c r="D130" s="734">
        <v>600000</v>
      </c>
    </row>
    <row r="131" spans="1:8" x14ac:dyDescent="0.25">
      <c r="A131" s="732" t="s">
        <v>111</v>
      </c>
      <c r="B131" s="733" t="s">
        <v>930</v>
      </c>
      <c r="C131" s="734">
        <v>350000</v>
      </c>
      <c r="D131" s="734">
        <v>600000</v>
      </c>
    </row>
    <row r="132" spans="1:8" x14ac:dyDescent="0.25">
      <c r="A132" s="732" t="s">
        <v>1847</v>
      </c>
      <c r="B132" s="733" t="s">
        <v>1881</v>
      </c>
      <c r="C132" s="734">
        <v>36000000</v>
      </c>
      <c r="D132" s="734">
        <v>0</v>
      </c>
    </row>
    <row r="133" spans="1:8" x14ac:dyDescent="0.25">
      <c r="A133" s="732" t="s">
        <v>135</v>
      </c>
      <c r="B133" s="733" t="s">
        <v>876</v>
      </c>
      <c r="C133" s="734">
        <v>80000000</v>
      </c>
      <c r="D133" s="734">
        <v>100200000</v>
      </c>
    </row>
    <row r="134" spans="1:8" x14ac:dyDescent="0.25">
      <c r="A134" s="732" t="s">
        <v>130</v>
      </c>
      <c r="B134" s="733" t="s">
        <v>877</v>
      </c>
      <c r="C134" s="734">
        <v>4197702400</v>
      </c>
      <c r="D134" s="734">
        <v>4470182400</v>
      </c>
    </row>
    <row r="135" spans="1:8" x14ac:dyDescent="0.25">
      <c r="A135" s="732" t="s">
        <v>112</v>
      </c>
      <c r="B135" s="733" t="s">
        <v>878</v>
      </c>
      <c r="C135" s="734">
        <v>1232121810.97</v>
      </c>
      <c r="D135" s="734">
        <v>1332121810.97</v>
      </c>
    </row>
    <row r="136" spans="1:8" x14ac:dyDescent="0.25">
      <c r="A136" s="732" t="s">
        <v>132</v>
      </c>
      <c r="B136" s="733" t="s">
        <v>919</v>
      </c>
      <c r="C136" s="734">
        <v>326613800</v>
      </c>
      <c r="D136" s="734">
        <v>326613800</v>
      </c>
    </row>
    <row r="137" spans="1:8" x14ac:dyDescent="0.25">
      <c r="A137" s="732" t="s">
        <v>139</v>
      </c>
      <c r="B137" s="733" t="s">
        <v>920</v>
      </c>
      <c r="C137" s="734">
        <v>178666000</v>
      </c>
      <c r="D137" s="734">
        <v>197666000</v>
      </c>
    </row>
    <row r="138" spans="1:8" x14ac:dyDescent="0.25">
      <c r="A138" s="732" t="s">
        <v>679</v>
      </c>
      <c r="B138" s="733" t="s">
        <v>1738</v>
      </c>
      <c r="C138" s="734">
        <v>875000</v>
      </c>
      <c r="D138" s="734">
        <v>1500000</v>
      </c>
    </row>
    <row r="139" spans="1:8" x14ac:dyDescent="0.25">
      <c r="A139" s="732" t="s">
        <v>1854</v>
      </c>
      <c r="B139" s="733" t="s">
        <v>1873</v>
      </c>
      <c r="C139" s="734">
        <v>160000000</v>
      </c>
      <c r="D139" s="734">
        <v>0</v>
      </c>
    </row>
    <row r="140" spans="1:8" x14ac:dyDescent="0.25">
      <c r="A140" s="732" t="s">
        <v>199</v>
      </c>
      <c r="B140" s="733" t="s">
        <v>921</v>
      </c>
      <c r="C140" s="734">
        <v>693645000</v>
      </c>
      <c r="D140" s="734">
        <v>779495000</v>
      </c>
    </row>
    <row r="141" spans="1:8" x14ac:dyDescent="0.25">
      <c r="A141" s="732" t="s">
        <v>143</v>
      </c>
      <c r="B141" s="733" t="s">
        <v>146</v>
      </c>
      <c r="C141" s="734">
        <v>87633950</v>
      </c>
      <c r="D141" s="734">
        <v>88633950</v>
      </c>
    </row>
    <row r="142" spans="1:8" x14ac:dyDescent="0.25">
      <c r="A142" s="732" t="s">
        <v>140</v>
      </c>
      <c r="B142" s="733" t="s">
        <v>880</v>
      </c>
      <c r="C142" s="734">
        <v>5700000</v>
      </c>
      <c r="D142" s="734">
        <v>6200000</v>
      </c>
    </row>
    <row r="143" spans="1:8" x14ac:dyDescent="0.25">
      <c r="A143" s="732" t="s">
        <v>707</v>
      </c>
      <c r="B143" s="733" t="s">
        <v>218</v>
      </c>
      <c r="C143" s="734">
        <v>457862870</v>
      </c>
      <c r="D143" s="734">
        <v>400862870</v>
      </c>
    </row>
    <row r="144" spans="1:8" x14ac:dyDescent="0.25">
      <c r="A144" s="732" t="s">
        <v>693</v>
      </c>
      <c r="B144" s="733" t="s">
        <v>1412</v>
      </c>
      <c r="C144" s="734">
        <v>80069190</v>
      </c>
      <c r="D144" s="734">
        <v>85069190</v>
      </c>
      <c r="E144" s="751"/>
      <c r="F144" s="751"/>
      <c r="G144" s="751"/>
      <c r="H144" s="751"/>
    </row>
    <row r="145" spans="1:8" x14ac:dyDescent="0.25">
      <c r="A145" s="732" t="s">
        <v>769</v>
      </c>
      <c r="B145" s="733" t="s">
        <v>881</v>
      </c>
      <c r="C145" s="734">
        <v>263917150</v>
      </c>
      <c r="D145" s="734">
        <v>263917150</v>
      </c>
      <c r="E145" s="751"/>
      <c r="F145" s="751"/>
      <c r="G145" s="751"/>
      <c r="H145" s="751"/>
    </row>
    <row r="146" spans="1:8" x14ac:dyDescent="0.25">
      <c r="A146" s="735"/>
      <c r="B146" s="736"/>
      <c r="C146" s="737">
        <f>SUM(C4:C145)</f>
        <v>51894502756.519997</v>
      </c>
      <c r="D146" s="737">
        <f>SUM(D4:D145)</f>
        <v>57793801081.920006</v>
      </c>
      <c r="E146" s="751"/>
      <c r="F146" s="751"/>
      <c r="G146" s="751"/>
      <c r="H146" s="751"/>
    </row>
  </sheetData>
  <mergeCells count="3">
    <mergeCell ref="A2:A3"/>
    <mergeCell ref="B2:B3"/>
    <mergeCell ref="A1:D1"/>
  </mergeCells>
  <printOptions horizontalCentered="1"/>
  <pageMargins left="0.31496062992125984" right="0.31496062992125984" top="0.65217391304347827" bottom="0.51181102362204722" header="0.31496062992125984" footer="0.31496062992125984"/>
  <pageSetup paperSize="9" firstPageNumber="2" fitToHeight="0" orientation="portrait" useFirstPageNumber="1" r:id="rId1"/>
  <headerFooter>
    <oddHeader>&amp;C&amp;"Tahoma,Bold"&amp;10YOBE STATE OF GOVERNMENT OF NIGERIA
PROPOSED REVISED APPROPRIATION BILL 2020</oddHeader>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zoomScaleNormal="100" workbookViewId="0">
      <selection activeCell="F16" sqref="F16"/>
    </sheetView>
  </sheetViews>
  <sheetFormatPr defaultColWidth="9.140625" defaultRowHeight="12.75" x14ac:dyDescent="0.2"/>
  <cols>
    <col min="1" max="1" width="5.28515625" style="23" bestFit="1" customWidth="1"/>
    <col min="2" max="2" width="4.7109375" style="23" bestFit="1" customWidth="1"/>
    <col min="3" max="3" width="8.7109375" style="23" bestFit="1" customWidth="1"/>
    <col min="4" max="4" width="8.42578125" style="23" bestFit="1" customWidth="1"/>
    <col min="5" max="5" width="12.42578125" style="23" customWidth="1"/>
    <col min="6" max="6" width="49" style="19" customWidth="1"/>
    <col min="7" max="16384" width="9.140625" style="19"/>
  </cols>
  <sheetData>
    <row r="1" spans="1:6" s="30" customFormat="1" x14ac:dyDescent="0.25">
      <c r="A1" s="1132" t="s">
        <v>275</v>
      </c>
      <c r="B1" s="1133"/>
      <c r="C1" s="1133"/>
      <c r="D1" s="1133"/>
      <c r="E1" s="1133"/>
      <c r="F1" s="1134" t="s">
        <v>939</v>
      </c>
    </row>
    <row r="2" spans="1:6" s="30" customFormat="1" x14ac:dyDescent="0.25">
      <c r="A2" s="400" t="s">
        <v>1745</v>
      </c>
      <c r="B2" s="400" t="s">
        <v>1746</v>
      </c>
      <c r="C2" s="400" t="s">
        <v>1747</v>
      </c>
      <c r="D2" s="400" t="s">
        <v>1748</v>
      </c>
      <c r="E2" s="400" t="s">
        <v>1749</v>
      </c>
      <c r="F2" s="1134"/>
    </row>
    <row r="3" spans="1:6" x14ac:dyDescent="0.2">
      <c r="A3" s="23" t="s">
        <v>1750</v>
      </c>
      <c r="B3" s="23" t="s">
        <v>1751</v>
      </c>
      <c r="C3" s="23" t="s">
        <v>1752</v>
      </c>
      <c r="D3" s="23" t="s">
        <v>1753</v>
      </c>
      <c r="E3" s="23" t="s">
        <v>1754</v>
      </c>
      <c r="F3" s="402" t="s">
        <v>819</v>
      </c>
    </row>
    <row r="4" spans="1:6" x14ac:dyDescent="0.2">
      <c r="A4" s="23" t="s">
        <v>1750</v>
      </c>
      <c r="B4" s="23" t="s">
        <v>1751</v>
      </c>
      <c r="C4" s="23" t="s">
        <v>1752</v>
      </c>
      <c r="D4" s="23" t="s">
        <v>1755</v>
      </c>
      <c r="E4" s="23" t="s">
        <v>1754</v>
      </c>
      <c r="F4" s="402" t="s">
        <v>882</v>
      </c>
    </row>
    <row r="5" spans="1:6" x14ac:dyDescent="0.2">
      <c r="A5" s="23" t="s">
        <v>1750</v>
      </c>
      <c r="B5" s="23" t="s">
        <v>1751</v>
      </c>
      <c r="C5" s="23" t="s">
        <v>1752</v>
      </c>
      <c r="D5" s="23" t="s">
        <v>1756</v>
      </c>
      <c r="E5" s="23" t="s">
        <v>1750</v>
      </c>
      <c r="F5" s="402" t="s">
        <v>883</v>
      </c>
    </row>
    <row r="6" spans="1:6" x14ac:dyDescent="0.2">
      <c r="A6" s="23" t="s">
        <v>1750</v>
      </c>
      <c r="B6" s="23" t="s">
        <v>1751</v>
      </c>
      <c r="C6" s="23" t="s">
        <v>1752</v>
      </c>
      <c r="D6" s="23" t="s">
        <v>1756</v>
      </c>
      <c r="E6" s="23" t="s">
        <v>1757</v>
      </c>
      <c r="F6" s="402" t="s">
        <v>884</v>
      </c>
    </row>
    <row r="7" spans="1:6" x14ac:dyDescent="0.2">
      <c r="A7" s="23" t="s">
        <v>1750</v>
      </c>
      <c r="B7" s="23" t="s">
        <v>1751</v>
      </c>
      <c r="C7" s="23" t="s">
        <v>1752</v>
      </c>
      <c r="D7" s="23" t="s">
        <v>1756</v>
      </c>
      <c r="E7" s="23" t="s">
        <v>1758</v>
      </c>
      <c r="F7" s="402" t="s">
        <v>885</v>
      </c>
    </row>
    <row r="8" spans="1:6" x14ac:dyDescent="0.2">
      <c r="A8" s="23" t="s">
        <v>1750</v>
      </c>
      <c r="B8" s="23" t="s">
        <v>1751</v>
      </c>
      <c r="C8" s="23" t="s">
        <v>1752</v>
      </c>
      <c r="D8" s="23" t="s">
        <v>1756</v>
      </c>
      <c r="E8" s="23" t="s">
        <v>1759</v>
      </c>
      <c r="F8" s="402" t="s">
        <v>886</v>
      </c>
    </row>
    <row r="9" spans="1:6" x14ac:dyDescent="0.2">
      <c r="A9" s="23" t="s">
        <v>1750</v>
      </c>
      <c r="B9" s="23" t="s">
        <v>1751</v>
      </c>
      <c r="C9" s="23" t="s">
        <v>1752</v>
      </c>
      <c r="D9" s="23" t="s">
        <v>1756</v>
      </c>
      <c r="E9" s="23" t="s">
        <v>1760</v>
      </c>
      <c r="F9" s="402" t="s">
        <v>887</v>
      </c>
    </row>
    <row r="10" spans="1:6" x14ac:dyDescent="0.2">
      <c r="A10" s="23" t="s">
        <v>1750</v>
      </c>
      <c r="B10" s="23" t="s">
        <v>1751</v>
      </c>
      <c r="C10" s="23" t="s">
        <v>1752</v>
      </c>
      <c r="D10" s="23" t="s">
        <v>1756</v>
      </c>
      <c r="E10" s="23" t="s">
        <v>1761</v>
      </c>
      <c r="F10" s="402" t="s">
        <v>888</v>
      </c>
    </row>
    <row r="11" spans="1:6" x14ac:dyDescent="0.2">
      <c r="A11" s="23" t="s">
        <v>1750</v>
      </c>
      <c r="B11" s="23" t="s">
        <v>1751</v>
      </c>
      <c r="C11" s="23" t="s">
        <v>1752</v>
      </c>
      <c r="D11" s="23" t="s">
        <v>1756</v>
      </c>
      <c r="E11" s="23" t="s">
        <v>1762</v>
      </c>
      <c r="F11" s="402" t="s">
        <v>889</v>
      </c>
    </row>
    <row r="12" spans="1:6" x14ac:dyDescent="0.2">
      <c r="A12" s="23" t="s">
        <v>1750</v>
      </c>
      <c r="B12" s="23" t="s">
        <v>1751</v>
      </c>
      <c r="C12" s="23" t="s">
        <v>1752</v>
      </c>
      <c r="D12" s="23" t="s">
        <v>1756</v>
      </c>
      <c r="E12" s="23" t="s">
        <v>1763</v>
      </c>
      <c r="F12" s="402" t="s">
        <v>890</v>
      </c>
    </row>
    <row r="13" spans="1:6" x14ac:dyDescent="0.2">
      <c r="A13" s="23" t="s">
        <v>1750</v>
      </c>
      <c r="B13" s="23" t="s">
        <v>1751</v>
      </c>
      <c r="C13" s="23" t="s">
        <v>1752</v>
      </c>
      <c r="D13" s="23" t="s">
        <v>1756</v>
      </c>
      <c r="E13" s="23" t="s">
        <v>1764</v>
      </c>
      <c r="F13" s="402" t="s">
        <v>891</v>
      </c>
    </row>
    <row r="14" spans="1:6" x14ac:dyDescent="0.2">
      <c r="A14" s="23" t="s">
        <v>1750</v>
      </c>
      <c r="B14" s="23" t="s">
        <v>1751</v>
      </c>
      <c r="C14" s="23" t="s">
        <v>1752</v>
      </c>
      <c r="D14" s="23" t="s">
        <v>1756</v>
      </c>
      <c r="E14" s="23" t="s">
        <v>1765</v>
      </c>
      <c r="F14" s="402" t="s">
        <v>892</v>
      </c>
    </row>
    <row r="15" spans="1:6" x14ac:dyDescent="0.2">
      <c r="A15" s="23" t="s">
        <v>1750</v>
      </c>
      <c r="B15" s="23" t="s">
        <v>1751</v>
      </c>
      <c r="C15" s="23" t="s">
        <v>1752</v>
      </c>
      <c r="D15" s="23" t="s">
        <v>1756</v>
      </c>
      <c r="E15" s="23" t="s">
        <v>1751</v>
      </c>
      <c r="F15" s="402" t="s">
        <v>893</v>
      </c>
    </row>
    <row r="16" spans="1:6" x14ac:dyDescent="0.2">
      <c r="A16" s="23" t="s">
        <v>1750</v>
      </c>
      <c r="B16" s="23" t="s">
        <v>1751</v>
      </c>
      <c r="C16" s="23" t="s">
        <v>1752</v>
      </c>
      <c r="D16" s="23" t="s">
        <v>1756</v>
      </c>
      <c r="E16" s="23" t="s">
        <v>1766</v>
      </c>
      <c r="F16" s="402" t="s">
        <v>894</v>
      </c>
    </row>
    <row r="17" spans="1:6" x14ac:dyDescent="0.2">
      <c r="A17" s="23" t="s">
        <v>1750</v>
      </c>
      <c r="B17" s="23" t="s">
        <v>1751</v>
      </c>
      <c r="C17" s="23" t="s">
        <v>1752</v>
      </c>
      <c r="D17" s="23" t="s">
        <v>1756</v>
      </c>
      <c r="E17" s="23" t="s">
        <v>1767</v>
      </c>
      <c r="F17" s="402" t="s">
        <v>1351</v>
      </c>
    </row>
    <row r="18" spans="1:6" x14ac:dyDescent="0.2">
      <c r="A18" s="23" t="s">
        <v>1750</v>
      </c>
      <c r="B18" s="23" t="s">
        <v>1751</v>
      </c>
      <c r="C18" s="23" t="s">
        <v>1752</v>
      </c>
      <c r="D18" s="23" t="s">
        <v>1756</v>
      </c>
      <c r="E18" s="23" t="s">
        <v>1768</v>
      </c>
      <c r="F18" s="402" t="s">
        <v>1352</v>
      </c>
    </row>
    <row r="19" spans="1:6" x14ac:dyDescent="0.2">
      <c r="A19" s="23" t="s">
        <v>1750</v>
      </c>
      <c r="B19" s="23" t="s">
        <v>1751</v>
      </c>
      <c r="C19" s="23" t="s">
        <v>1752</v>
      </c>
      <c r="D19" s="23" t="s">
        <v>1756</v>
      </c>
      <c r="E19" s="23" t="s">
        <v>1769</v>
      </c>
      <c r="F19" s="402" t="s">
        <v>1353</v>
      </c>
    </row>
    <row r="20" spans="1:6" x14ac:dyDescent="0.2">
      <c r="A20" s="23" t="s">
        <v>1750</v>
      </c>
      <c r="B20" s="23" t="s">
        <v>1751</v>
      </c>
      <c r="C20" s="23" t="s">
        <v>1752</v>
      </c>
      <c r="D20" s="23" t="s">
        <v>1756</v>
      </c>
      <c r="E20" s="23" t="s">
        <v>1425</v>
      </c>
      <c r="F20" s="402" t="s">
        <v>1354</v>
      </c>
    </row>
    <row r="21" spans="1:6" x14ac:dyDescent="0.2">
      <c r="A21" s="23" t="s">
        <v>1750</v>
      </c>
      <c r="B21" s="23" t="s">
        <v>1751</v>
      </c>
      <c r="C21" s="23" t="s">
        <v>1752</v>
      </c>
      <c r="D21" s="23" t="s">
        <v>1756</v>
      </c>
      <c r="E21" s="23" t="s">
        <v>1426</v>
      </c>
      <c r="F21" s="402" t="s">
        <v>1355</v>
      </c>
    </row>
    <row r="22" spans="1:6" x14ac:dyDescent="0.2">
      <c r="A22" s="23" t="s">
        <v>1750</v>
      </c>
      <c r="B22" s="23" t="s">
        <v>1751</v>
      </c>
      <c r="C22" s="23" t="s">
        <v>1752</v>
      </c>
      <c r="D22" s="23" t="s">
        <v>1756</v>
      </c>
      <c r="E22" s="23" t="s">
        <v>1427</v>
      </c>
      <c r="F22" s="402" t="s">
        <v>1356</v>
      </c>
    </row>
    <row r="23" spans="1:6" x14ac:dyDescent="0.2">
      <c r="A23" s="23" t="s">
        <v>1750</v>
      </c>
      <c r="B23" s="23" t="s">
        <v>1751</v>
      </c>
      <c r="C23" s="23" t="s">
        <v>1752</v>
      </c>
      <c r="D23" s="23" t="s">
        <v>1756</v>
      </c>
      <c r="E23" s="23" t="s">
        <v>1428</v>
      </c>
      <c r="F23" s="402" t="s">
        <v>1357</v>
      </c>
    </row>
    <row r="24" spans="1:6" x14ac:dyDescent="0.2">
      <c r="A24" s="23" t="s">
        <v>1750</v>
      </c>
      <c r="B24" s="23" t="s">
        <v>1751</v>
      </c>
      <c r="C24" s="23" t="s">
        <v>1752</v>
      </c>
      <c r="D24" s="23" t="s">
        <v>1756</v>
      </c>
      <c r="E24" s="23" t="s">
        <v>1429</v>
      </c>
      <c r="F24" s="402" t="s">
        <v>1358</v>
      </c>
    </row>
    <row r="25" spans="1:6" x14ac:dyDescent="0.2">
      <c r="A25" s="23" t="s">
        <v>1750</v>
      </c>
      <c r="B25" s="23" t="s">
        <v>1751</v>
      </c>
      <c r="C25" s="23" t="s">
        <v>1752</v>
      </c>
      <c r="D25" s="23" t="s">
        <v>1756</v>
      </c>
      <c r="E25" s="23" t="s">
        <v>1430</v>
      </c>
      <c r="F25" s="402" t="s">
        <v>1359</v>
      </c>
    </row>
    <row r="26" spans="1:6" x14ac:dyDescent="0.2">
      <c r="A26" s="23" t="s">
        <v>1750</v>
      </c>
      <c r="B26" s="23" t="s">
        <v>1751</v>
      </c>
      <c r="C26" s="23" t="s">
        <v>1770</v>
      </c>
      <c r="D26" s="23" t="s">
        <v>1753</v>
      </c>
      <c r="E26" s="23" t="s">
        <v>1754</v>
      </c>
      <c r="F26" s="402" t="s">
        <v>922</v>
      </c>
    </row>
    <row r="27" spans="1:6" x14ac:dyDescent="0.2">
      <c r="A27" s="23" t="s">
        <v>1750</v>
      </c>
      <c r="B27" s="23" t="s">
        <v>1751</v>
      </c>
      <c r="C27" s="23" t="s">
        <v>1508</v>
      </c>
      <c r="D27" s="23" t="s">
        <v>1753</v>
      </c>
      <c r="E27" s="23" t="s">
        <v>1754</v>
      </c>
      <c r="F27" s="402" t="s">
        <v>895</v>
      </c>
    </row>
    <row r="28" spans="1:6" x14ac:dyDescent="0.2">
      <c r="A28" s="23" t="s">
        <v>1750</v>
      </c>
      <c r="B28" s="23" t="s">
        <v>1751</v>
      </c>
      <c r="C28" s="23" t="s">
        <v>1771</v>
      </c>
      <c r="D28" s="23" t="s">
        <v>1753</v>
      </c>
      <c r="E28" s="23" t="s">
        <v>1754</v>
      </c>
      <c r="F28" s="402" t="s">
        <v>932</v>
      </c>
    </row>
    <row r="29" spans="1:6" x14ac:dyDescent="0.2">
      <c r="A29" s="23" t="s">
        <v>1750</v>
      </c>
      <c r="B29" s="23" t="s">
        <v>1751</v>
      </c>
      <c r="C29" s="23" t="s">
        <v>1771</v>
      </c>
      <c r="D29" s="23" t="s">
        <v>1755</v>
      </c>
      <c r="E29" s="23" t="s">
        <v>1754</v>
      </c>
      <c r="F29" s="402" t="s">
        <v>821</v>
      </c>
    </row>
    <row r="30" spans="1:6" x14ac:dyDescent="0.2">
      <c r="A30" s="23" t="s">
        <v>1750</v>
      </c>
      <c r="B30" s="23" t="s">
        <v>1751</v>
      </c>
      <c r="C30" s="23" t="s">
        <v>1771</v>
      </c>
      <c r="D30" s="23" t="s">
        <v>1756</v>
      </c>
      <c r="E30" s="23" t="s">
        <v>1754</v>
      </c>
      <c r="F30" s="402" t="s">
        <v>822</v>
      </c>
    </row>
    <row r="31" spans="1:6" x14ac:dyDescent="0.2">
      <c r="A31" s="23" t="s">
        <v>1750</v>
      </c>
      <c r="B31" s="23" t="s">
        <v>1751</v>
      </c>
      <c r="C31" s="23" t="s">
        <v>1771</v>
      </c>
      <c r="D31" s="23" t="s">
        <v>1772</v>
      </c>
      <c r="E31" s="23" t="s">
        <v>1754</v>
      </c>
      <c r="F31" s="402" t="s">
        <v>823</v>
      </c>
    </row>
    <row r="32" spans="1:6" x14ac:dyDescent="0.2">
      <c r="A32" s="23" t="s">
        <v>1750</v>
      </c>
      <c r="B32" s="23" t="s">
        <v>1751</v>
      </c>
      <c r="C32" s="23" t="s">
        <v>1771</v>
      </c>
      <c r="D32" s="23" t="s">
        <v>1773</v>
      </c>
      <c r="E32" s="23" t="s">
        <v>1754</v>
      </c>
      <c r="F32" s="402" t="s">
        <v>824</v>
      </c>
    </row>
    <row r="33" spans="1:6" x14ac:dyDescent="0.2">
      <c r="A33" s="23" t="s">
        <v>1750</v>
      </c>
      <c r="B33" s="23" t="s">
        <v>1751</v>
      </c>
      <c r="C33" s="23" t="s">
        <v>1774</v>
      </c>
      <c r="D33" s="23" t="s">
        <v>1753</v>
      </c>
      <c r="E33" s="23" t="s">
        <v>1754</v>
      </c>
      <c r="F33" s="402" t="s">
        <v>825</v>
      </c>
    </row>
    <row r="34" spans="1:6" x14ac:dyDescent="0.2">
      <c r="A34" s="23" t="s">
        <v>1750</v>
      </c>
      <c r="B34" s="23" t="s">
        <v>1751</v>
      </c>
      <c r="C34" s="23" t="s">
        <v>1774</v>
      </c>
      <c r="D34" s="23" t="s">
        <v>1755</v>
      </c>
      <c r="E34" s="23" t="s">
        <v>1754</v>
      </c>
      <c r="F34" s="402" t="s">
        <v>826</v>
      </c>
    </row>
    <row r="35" spans="1:6" x14ac:dyDescent="0.2">
      <c r="A35" s="23" t="s">
        <v>1750</v>
      </c>
      <c r="B35" s="23" t="s">
        <v>1751</v>
      </c>
      <c r="C35" s="23" t="s">
        <v>1774</v>
      </c>
      <c r="D35" s="23" t="s">
        <v>1756</v>
      </c>
      <c r="E35" s="23" t="s">
        <v>1754</v>
      </c>
      <c r="F35" s="402" t="s">
        <v>827</v>
      </c>
    </row>
    <row r="36" spans="1:6" x14ac:dyDescent="0.2">
      <c r="A36" s="23" t="s">
        <v>1750</v>
      </c>
      <c r="B36" s="23" t="s">
        <v>1751</v>
      </c>
      <c r="C36" s="23" t="s">
        <v>1774</v>
      </c>
      <c r="D36" s="23" t="s">
        <v>1772</v>
      </c>
      <c r="E36" s="23" t="s">
        <v>1754</v>
      </c>
      <c r="F36" s="402" t="s">
        <v>828</v>
      </c>
    </row>
    <row r="37" spans="1:6" x14ac:dyDescent="0.2">
      <c r="A37" s="23" t="s">
        <v>1750</v>
      </c>
      <c r="B37" s="23" t="s">
        <v>1751</v>
      </c>
      <c r="C37" s="23" t="s">
        <v>1775</v>
      </c>
      <c r="D37" s="23" t="s">
        <v>1753</v>
      </c>
      <c r="E37" s="23" t="s">
        <v>1754</v>
      </c>
      <c r="F37" s="402" t="s">
        <v>203</v>
      </c>
    </row>
    <row r="38" spans="1:6" x14ac:dyDescent="0.2">
      <c r="A38" s="23" t="s">
        <v>1750</v>
      </c>
      <c r="B38" s="23" t="s">
        <v>1751</v>
      </c>
      <c r="C38" s="23" t="s">
        <v>1776</v>
      </c>
      <c r="D38" s="23" t="s">
        <v>1753</v>
      </c>
      <c r="E38" s="23" t="s">
        <v>1754</v>
      </c>
      <c r="F38" s="402" t="s">
        <v>829</v>
      </c>
    </row>
    <row r="39" spans="1:6" x14ac:dyDescent="0.2">
      <c r="A39" s="23" t="s">
        <v>1750</v>
      </c>
      <c r="B39" s="23" t="s">
        <v>1751</v>
      </c>
      <c r="C39" s="23" t="s">
        <v>1777</v>
      </c>
      <c r="D39" s="23" t="s">
        <v>1753</v>
      </c>
      <c r="E39" s="23" t="s">
        <v>1754</v>
      </c>
      <c r="F39" s="402" t="s">
        <v>830</v>
      </c>
    </row>
    <row r="40" spans="1:6" x14ac:dyDescent="0.2">
      <c r="A40" s="23" t="s">
        <v>1750</v>
      </c>
      <c r="B40" s="23" t="s">
        <v>1766</v>
      </c>
      <c r="C40" s="23" t="s">
        <v>1778</v>
      </c>
      <c r="D40" s="23" t="s">
        <v>1753</v>
      </c>
      <c r="E40" s="23" t="s">
        <v>1754</v>
      </c>
      <c r="F40" s="402" t="s">
        <v>896</v>
      </c>
    </row>
    <row r="41" spans="1:6" x14ac:dyDescent="0.2">
      <c r="A41" s="23" t="s">
        <v>1750</v>
      </c>
      <c r="B41" s="23" t="s">
        <v>1766</v>
      </c>
      <c r="C41" s="23" t="s">
        <v>1779</v>
      </c>
      <c r="D41" s="23" t="s">
        <v>1753</v>
      </c>
      <c r="E41" s="23" t="s">
        <v>1754</v>
      </c>
      <c r="F41" s="402" t="s">
        <v>897</v>
      </c>
    </row>
    <row r="42" spans="1:6" x14ac:dyDescent="0.2">
      <c r="A42" s="23" t="s">
        <v>1750</v>
      </c>
      <c r="B42" s="23" t="s">
        <v>1437</v>
      </c>
      <c r="C42" s="23" t="s">
        <v>1752</v>
      </c>
      <c r="D42" s="23" t="s">
        <v>1753</v>
      </c>
      <c r="E42" s="23" t="s">
        <v>1754</v>
      </c>
      <c r="F42" s="402" t="s">
        <v>1406</v>
      </c>
    </row>
    <row r="43" spans="1:6" x14ac:dyDescent="0.2">
      <c r="A43" s="23" t="s">
        <v>1750</v>
      </c>
      <c r="B43" s="23" t="s">
        <v>1437</v>
      </c>
      <c r="C43" s="23" t="s">
        <v>1778</v>
      </c>
      <c r="D43" s="23" t="s">
        <v>1753</v>
      </c>
      <c r="E43" s="23" t="s">
        <v>1754</v>
      </c>
      <c r="F43" s="402" t="s">
        <v>923</v>
      </c>
    </row>
    <row r="44" spans="1:6" x14ac:dyDescent="0.2">
      <c r="A44" s="23" t="s">
        <v>1750</v>
      </c>
      <c r="B44" s="23" t="s">
        <v>1437</v>
      </c>
      <c r="C44" s="23" t="s">
        <v>1779</v>
      </c>
      <c r="D44" s="23" t="s">
        <v>1753</v>
      </c>
      <c r="E44" s="23" t="s">
        <v>1754</v>
      </c>
      <c r="F44" s="402" t="s">
        <v>924</v>
      </c>
    </row>
    <row r="45" spans="1:6" x14ac:dyDescent="0.2">
      <c r="A45" s="23" t="s">
        <v>1750</v>
      </c>
      <c r="B45" s="23" t="s">
        <v>1437</v>
      </c>
      <c r="C45" s="23" t="s">
        <v>1771</v>
      </c>
      <c r="D45" s="23" t="s">
        <v>1753</v>
      </c>
      <c r="E45" s="23" t="s">
        <v>1754</v>
      </c>
      <c r="F45" s="402" t="s">
        <v>831</v>
      </c>
    </row>
    <row r="46" spans="1:6" x14ac:dyDescent="0.2">
      <c r="A46" s="23" t="s">
        <v>1750</v>
      </c>
      <c r="B46" s="23" t="s">
        <v>1437</v>
      </c>
      <c r="C46" s="23" t="s">
        <v>1780</v>
      </c>
      <c r="D46" s="23" t="s">
        <v>1753</v>
      </c>
      <c r="E46" s="23" t="s">
        <v>1754</v>
      </c>
      <c r="F46" s="402" t="s">
        <v>832</v>
      </c>
    </row>
    <row r="47" spans="1:6" x14ac:dyDescent="0.2">
      <c r="A47" s="23" t="s">
        <v>1750</v>
      </c>
      <c r="B47" s="23" t="s">
        <v>1438</v>
      </c>
      <c r="C47" s="23" t="s">
        <v>1781</v>
      </c>
      <c r="D47" s="23" t="s">
        <v>1753</v>
      </c>
      <c r="E47" s="23" t="s">
        <v>1754</v>
      </c>
      <c r="F47" s="402" t="s">
        <v>833</v>
      </c>
    </row>
    <row r="48" spans="1:6" x14ac:dyDescent="0.2">
      <c r="A48" s="23" t="s">
        <v>1750</v>
      </c>
      <c r="B48" s="23" t="s">
        <v>1439</v>
      </c>
      <c r="C48" s="23" t="s">
        <v>1752</v>
      </c>
      <c r="D48" s="23" t="s">
        <v>1753</v>
      </c>
      <c r="E48" s="23" t="s">
        <v>1754</v>
      </c>
      <c r="F48" s="402" t="s">
        <v>925</v>
      </c>
    </row>
    <row r="49" spans="1:6" x14ac:dyDescent="0.2">
      <c r="A49" s="23" t="s">
        <v>1750</v>
      </c>
      <c r="B49" s="23" t="s">
        <v>1452</v>
      </c>
      <c r="C49" s="23" t="s">
        <v>1752</v>
      </c>
      <c r="D49" s="23" t="s">
        <v>1753</v>
      </c>
      <c r="E49" s="23" t="s">
        <v>1754</v>
      </c>
      <c r="F49" s="402" t="s">
        <v>926</v>
      </c>
    </row>
    <row r="50" spans="1:6" x14ac:dyDescent="0.2">
      <c r="A50" s="23" t="s">
        <v>1750</v>
      </c>
      <c r="B50" s="23" t="s">
        <v>1452</v>
      </c>
      <c r="C50" s="23" t="s">
        <v>1782</v>
      </c>
      <c r="D50" s="23" t="s">
        <v>1753</v>
      </c>
      <c r="E50" s="23" t="s">
        <v>1754</v>
      </c>
      <c r="F50" s="402" t="s">
        <v>834</v>
      </c>
    </row>
    <row r="51" spans="1:6" x14ac:dyDescent="0.2">
      <c r="A51" s="23" t="s">
        <v>1750</v>
      </c>
      <c r="B51" s="23" t="s">
        <v>1721</v>
      </c>
      <c r="C51" s="23" t="s">
        <v>1752</v>
      </c>
      <c r="D51" s="23" t="s">
        <v>1753</v>
      </c>
      <c r="E51" s="23" t="s">
        <v>1754</v>
      </c>
      <c r="F51" s="402" t="s">
        <v>835</v>
      </c>
    </row>
    <row r="52" spans="1:6" x14ac:dyDescent="0.2">
      <c r="A52" s="23" t="s">
        <v>1750</v>
      </c>
      <c r="B52" s="23" t="s">
        <v>1721</v>
      </c>
      <c r="C52" s="23" t="s">
        <v>1782</v>
      </c>
      <c r="D52" s="23" t="s">
        <v>1753</v>
      </c>
      <c r="E52" s="23" t="s">
        <v>1754</v>
      </c>
      <c r="F52" s="402" t="s">
        <v>836</v>
      </c>
    </row>
    <row r="53" spans="1:6" x14ac:dyDescent="0.2">
      <c r="A53" s="23" t="s">
        <v>1750</v>
      </c>
      <c r="B53" s="23" t="s">
        <v>1459</v>
      </c>
      <c r="C53" s="23" t="s">
        <v>1752</v>
      </c>
      <c r="D53" s="23" t="s">
        <v>1753</v>
      </c>
      <c r="E53" s="23" t="s">
        <v>1754</v>
      </c>
      <c r="F53" s="402" t="s">
        <v>935</v>
      </c>
    </row>
    <row r="54" spans="1:6" x14ac:dyDescent="0.2">
      <c r="A54" s="23" t="s">
        <v>1750</v>
      </c>
      <c r="B54" s="23" t="s">
        <v>1462</v>
      </c>
      <c r="C54" s="23" t="s">
        <v>1752</v>
      </c>
      <c r="D54" s="23" t="s">
        <v>1753</v>
      </c>
      <c r="E54" s="23" t="s">
        <v>1754</v>
      </c>
      <c r="F54" s="402" t="s">
        <v>1710</v>
      </c>
    </row>
    <row r="55" spans="1:6" x14ac:dyDescent="0.2">
      <c r="A55" s="23" t="s">
        <v>1750</v>
      </c>
      <c r="B55" s="23" t="s">
        <v>1462</v>
      </c>
      <c r="C55" s="23" t="s">
        <v>1783</v>
      </c>
      <c r="D55" s="23" t="s">
        <v>1753</v>
      </c>
      <c r="E55" s="23" t="s">
        <v>1754</v>
      </c>
      <c r="F55" s="402" t="s">
        <v>820</v>
      </c>
    </row>
    <row r="56" spans="1:6" x14ac:dyDescent="0.2">
      <c r="A56" s="23" t="s">
        <v>1750</v>
      </c>
      <c r="B56" s="23" t="s">
        <v>1675</v>
      </c>
      <c r="C56" s="23" t="s">
        <v>1752</v>
      </c>
      <c r="D56" s="23" t="s">
        <v>1753</v>
      </c>
      <c r="E56" s="23" t="s">
        <v>1754</v>
      </c>
      <c r="F56" s="402" t="s">
        <v>898</v>
      </c>
    </row>
    <row r="57" spans="1:6" x14ac:dyDescent="0.2">
      <c r="A57" s="23" t="s">
        <v>1750</v>
      </c>
      <c r="B57" s="23" t="s">
        <v>1675</v>
      </c>
      <c r="C57" s="23" t="s">
        <v>1752</v>
      </c>
      <c r="D57" s="23" t="s">
        <v>1755</v>
      </c>
      <c r="E57" s="23" t="s">
        <v>1754</v>
      </c>
      <c r="F57" s="402" t="s">
        <v>837</v>
      </c>
    </row>
    <row r="58" spans="1:6" x14ac:dyDescent="0.2">
      <c r="A58" s="23" t="s">
        <v>1757</v>
      </c>
      <c r="B58" s="23" t="s">
        <v>1769</v>
      </c>
      <c r="C58" s="23" t="s">
        <v>1752</v>
      </c>
      <c r="D58" s="23" t="s">
        <v>1753</v>
      </c>
      <c r="E58" s="23" t="s">
        <v>1754</v>
      </c>
      <c r="F58" s="402" t="s">
        <v>899</v>
      </c>
    </row>
    <row r="59" spans="1:6" x14ac:dyDescent="0.2">
      <c r="A59" s="23" t="s">
        <v>1757</v>
      </c>
      <c r="B59" s="23" t="s">
        <v>1769</v>
      </c>
      <c r="C59" s="23" t="s">
        <v>1752</v>
      </c>
      <c r="D59" s="23" t="s">
        <v>1755</v>
      </c>
      <c r="E59" s="23" t="s">
        <v>1754</v>
      </c>
      <c r="F59" s="402" t="s">
        <v>838</v>
      </c>
    </row>
    <row r="60" spans="1:6" x14ac:dyDescent="0.2">
      <c r="A60" s="23" t="s">
        <v>1757</v>
      </c>
      <c r="B60" s="23" t="s">
        <v>1769</v>
      </c>
      <c r="C60" s="23" t="s">
        <v>1752</v>
      </c>
      <c r="D60" s="23" t="s">
        <v>1756</v>
      </c>
      <c r="E60" s="23" t="s">
        <v>1754</v>
      </c>
      <c r="F60" s="402" t="s">
        <v>839</v>
      </c>
    </row>
    <row r="61" spans="1:6" x14ac:dyDescent="0.2">
      <c r="A61" s="23" t="s">
        <v>1757</v>
      </c>
      <c r="B61" s="23" t="s">
        <v>1769</v>
      </c>
      <c r="C61" s="23" t="s">
        <v>1752</v>
      </c>
      <c r="D61" s="23" t="s">
        <v>1772</v>
      </c>
      <c r="E61" s="23" t="s">
        <v>1754</v>
      </c>
      <c r="F61" s="402" t="s">
        <v>937</v>
      </c>
    </row>
    <row r="62" spans="1:6" x14ac:dyDescent="0.2">
      <c r="A62" s="23" t="s">
        <v>1757</v>
      </c>
      <c r="B62" s="23" t="s">
        <v>1769</v>
      </c>
      <c r="C62" s="23" t="s">
        <v>1782</v>
      </c>
      <c r="D62" s="23" t="s">
        <v>1753</v>
      </c>
      <c r="E62" s="23" t="s">
        <v>1754</v>
      </c>
      <c r="F62" s="402" t="s">
        <v>1689</v>
      </c>
    </row>
    <row r="63" spans="1:6" x14ac:dyDescent="0.2">
      <c r="A63" s="23" t="s">
        <v>1757</v>
      </c>
      <c r="B63" s="23" t="s">
        <v>1769</v>
      </c>
      <c r="C63" s="23" t="s">
        <v>1508</v>
      </c>
      <c r="D63" s="23" t="s">
        <v>1753</v>
      </c>
      <c r="E63" s="23" t="s">
        <v>1754</v>
      </c>
      <c r="F63" s="402" t="s">
        <v>840</v>
      </c>
    </row>
    <row r="64" spans="1:6" x14ac:dyDescent="0.2">
      <c r="A64" s="23" t="s">
        <v>1757</v>
      </c>
      <c r="B64" s="23" t="s">
        <v>1429</v>
      </c>
      <c r="C64" s="23" t="s">
        <v>1752</v>
      </c>
      <c r="D64" s="23" t="s">
        <v>1753</v>
      </c>
      <c r="E64" s="23" t="s">
        <v>1754</v>
      </c>
      <c r="F64" s="402" t="s">
        <v>900</v>
      </c>
    </row>
    <row r="65" spans="1:6" x14ac:dyDescent="0.2">
      <c r="A65" s="23" t="s">
        <v>1757</v>
      </c>
      <c r="B65" s="23" t="s">
        <v>1429</v>
      </c>
      <c r="C65" s="23" t="s">
        <v>1752</v>
      </c>
      <c r="D65" s="23" t="s">
        <v>1755</v>
      </c>
      <c r="E65" s="23" t="s">
        <v>1754</v>
      </c>
      <c r="F65" s="402" t="s">
        <v>841</v>
      </c>
    </row>
    <row r="66" spans="1:6" x14ac:dyDescent="0.2">
      <c r="A66" s="23" t="s">
        <v>1757</v>
      </c>
      <c r="B66" s="23" t="s">
        <v>1429</v>
      </c>
      <c r="C66" s="23" t="s">
        <v>1752</v>
      </c>
      <c r="D66" s="23" t="s">
        <v>1756</v>
      </c>
      <c r="E66" s="23" t="s">
        <v>1754</v>
      </c>
      <c r="F66" s="402" t="s">
        <v>842</v>
      </c>
    </row>
    <row r="67" spans="1:6" x14ac:dyDescent="0.2">
      <c r="A67" s="23" t="s">
        <v>1757</v>
      </c>
      <c r="B67" s="23" t="s">
        <v>1429</v>
      </c>
      <c r="C67" s="23" t="s">
        <v>1752</v>
      </c>
      <c r="D67" s="23" t="s">
        <v>1772</v>
      </c>
      <c r="E67" s="23" t="s">
        <v>1754</v>
      </c>
      <c r="F67" s="402" t="s">
        <v>843</v>
      </c>
    </row>
    <row r="68" spans="1:6" x14ac:dyDescent="0.2">
      <c r="A68" s="23" t="s">
        <v>1757</v>
      </c>
      <c r="B68" s="23" t="s">
        <v>1429</v>
      </c>
      <c r="C68" s="23" t="s">
        <v>1782</v>
      </c>
      <c r="D68" s="23" t="s">
        <v>1753</v>
      </c>
      <c r="E68" s="23" t="s">
        <v>1754</v>
      </c>
      <c r="F68" s="402" t="s">
        <v>927</v>
      </c>
    </row>
    <row r="69" spans="1:6" x14ac:dyDescent="0.2">
      <c r="A69" s="23" t="s">
        <v>1757</v>
      </c>
      <c r="B69" s="23" t="s">
        <v>1429</v>
      </c>
      <c r="C69" s="23" t="s">
        <v>1781</v>
      </c>
      <c r="D69" s="23" t="s">
        <v>1753</v>
      </c>
      <c r="E69" s="23" t="s">
        <v>1754</v>
      </c>
      <c r="F69" s="402" t="s">
        <v>929</v>
      </c>
    </row>
    <row r="70" spans="1:6" x14ac:dyDescent="0.2">
      <c r="A70" s="23" t="s">
        <v>1757</v>
      </c>
      <c r="B70" s="23" t="s">
        <v>1429</v>
      </c>
      <c r="C70" s="23" t="s">
        <v>1781</v>
      </c>
      <c r="D70" s="23" t="s">
        <v>1755</v>
      </c>
      <c r="E70" s="23" t="s">
        <v>1754</v>
      </c>
      <c r="F70" s="402" t="s">
        <v>844</v>
      </c>
    </row>
    <row r="71" spans="1:6" x14ac:dyDescent="0.2">
      <c r="A71" s="23" t="s">
        <v>1757</v>
      </c>
      <c r="B71" s="23" t="s">
        <v>1429</v>
      </c>
      <c r="C71" s="23" t="s">
        <v>1783</v>
      </c>
      <c r="D71" s="23" t="s">
        <v>1753</v>
      </c>
      <c r="E71" s="23" t="s">
        <v>1754</v>
      </c>
      <c r="F71" s="402" t="s">
        <v>928</v>
      </c>
    </row>
    <row r="72" spans="1:6" x14ac:dyDescent="0.2">
      <c r="A72" s="23" t="s">
        <v>1757</v>
      </c>
      <c r="B72" s="23" t="s">
        <v>1436</v>
      </c>
      <c r="C72" s="23" t="s">
        <v>1752</v>
      </c>
      <c r="D72" s="23" t="s">
        <v>1753</v>
      </c>
      <c r="E72" s="23" t="s">
        <v>1754</v>
      </c>
      <c r="F72" s="402" t="s">
        <v>1407</v>
      </c>
    </row>
    <row r="73" spans="1:6" x14ac:dyDescent="0.2">
      <c r="A73" s="23" t="s">
        <v>1757</v>
      </c>
      <c r="B73" s="23" t="s">
        <v>1436</v>
      </c>
      <c r="C73" s="23" t="s">
        <v>1784</v>
      </c>
      <c r="D73" s="23" t="s">
        <v>1753</v>
      </c>
      <c r="E73" s="23" t="s">
        <v>1754</v>
      </c>
      <c r="F73" s="402" t="s">
        <v>938</v>
      </c>
    </row>
    <row r="74" spans="1:6" x14ac:dyDescent="0.2">
      <c r="A74" s="23" t="s">
        <v>1757</v>
      </c>
      <c r="B74" s="23" t="s">
        <v>1436</v>
      </c>
      <c r="C74" s="23" t="s">
        <v>1785</v>
      </c>
      <c r="D74" s="23" t="s">
        <v>1753</v>
      </c>
      <c r="E74" s="23" t="s">
        <v>1754</v>
      </c>
      <c r="F74" s="402" t="s">
        <v>845</v>
      </c>
    </row>
    <row r="75" spans="1:6" x14ac:dyDescent="0.2">
      <c r="A75" s="23" t="s">
        <v>1757</v>
      </c>
      <c r="B75" s="23" t="s">
        <v>1436</v>
      </c>
      <c r="C75" s="23" t="s">
        <v>1786</v>
      </c>
      <c r="D75" s="23" t="s">
        <v>1753</v>
      </c>
      <c r="E75" s="23" t="s">
        <v>1754</v>
      </c>
      <c r="F75" s="402" t="s">
        <v>846</v>
      </c>
    </row>
    <row r="76" spans="1:6" x14ac:dyDescent="0.2">
      <c r="A76" s="23" t="s">
        <v>1757</v>
      </c>
      <c r="B76" s="23" t="s">
        <v>1436</v>
      </c>
      <c r="C76" s="23" t="s">
        <v>1787</v>
      </c>
      <c r="D76" s="23" t="s">
        <v>1753</v>
      </c>
      <c r="E76" s="23" t="s">
        <v>1754</v>
      </c>
      <c r="F76" s="402" t="s">
        <v>847</v>
      </c>
    </row>
    <row r="77" spans="1:6" x14ac:dyDescent="0.2">
      <c r="A77" s="23" t="s">
        <v>1757</v>
      </c>
      <c r="B77" s="23" t="s">
        <v>1436</v>
      </c>
      <c r="C77" s="23" t="s">
        <v>1788</v>
      </c>
      <c r="D77" s="23" t="s">
        <v>1753</v>
      </c>
      <c r="E77" s="23" t="s">
        <v>1754</v>
      </c>
      <c r="F77" s="402" t="s">
        <v>1378</v>
      </c>
    </row>
    <row r="78" spans="1:6" x14ac:dyDescent="0.2">
      <c r="A78" s="23" t="s">
        <v>1757</v>
      </c>
      <c r="B78" s="23" t="s">
        <v>1443</v>
      </c>
      <c r="C78" s="23" t="s">
        <v>1752</v>
      </c>
      <c r="D78" s="23" t="s">
        <v>1753</v>
      </c>
      <c r="E78" s="23" t="s">
        <v>1754</v>
      </c>
      <c r="F78" s="402" t="s">
        <v>1408</v>
      </c>
    </row>
    <row r="79" spans="1:6" x14ac:dyDescent="0.2">
      <c r="A79" s="23" t="s">
        <v>1757</v>
      </c>
      <c r="B79" s="23" t="s">
        <v>1443</v>
      </c>
      <c r="C79" s="23" t="s">
        <v>1778</v>
      </c>
      <c r="D79" s="23" t="s">
        <v>1753</v>
      </c>
      <c r="E79" s="23" t="s">
        <v>1754</v>
      </c>
      <c r="F79" s="402" t="s">
        <v>848</v>
      </c>
    </row>
    <row r="80" spans="1:6" x14ac:dyDescent="0.2">
      <c r="A80" s="23" t="s">
        <v>1757</v>
      </c>
      <c r="B80" s="23" t="s">
        <v>1789</v>
      </c>
      <c r="C80" s="23" t="s">
        <v>1752</v>
      </c>
      <c r="D80" s="23" t="s">
        <v>1753</v>
      </c>
      <c r="E80" s="23" t="s">
        <v>1754</v>
      </c>
      <c r="F80" s="402" t="s">
        <v>1409</v>
      </c>
    </row>
    <row r="81" spans="1:6" ht="12.75" customHeight="1" x14ac:dyDescent="0.2">
      <c r="A81" s="23" t="s">
        <v>1757</v>
      </c>
      <c r="B81" s="23" t="s">
        <v>1450</v>
      </c>
      <c r="C81" s="23" t="s">
        <v>1752</v>
      </c>
      <c r="D81" s="23" t="s">
        <v>1753</v>
      </c>
      <c r="E81" s="23" t="s">
        <v>1754</v>
      </c>
      <c r="F81" s="402" t="s">
        <v>903</v>
      </c>
    </row>
    <row r="82" spans="1:6" x14ac:dyDescent="0.2">
      <c r="A82" s="23" t="s">
        <v>1757</v>
      </c>
      <c r="B82" s="23" t="s">
        <v>1450</v>
      </c>
      <c r="C82" s="23" t="s">
        <v>1752</v>
      </c>
      <c r="D82" s="23" t="s">
        <v>1755</v>
      </c>
      <c r="E82" s="23" t="s">
        <v>1754</v>
      </c>
      <c r="F82" s="402" t="s">
        <v>849</v>
      </c>
    </row>
    <row r="83" spans="1:6" x14ac:dyDescent="0.2">
      <c r="A83" s="23" t="s">
        <v>1757</v>
      </c>
      <c r="B83" s="23" t="s">
        <v>1450</v>
      </c>
      <c r="C83" s="23" t="s">
        <v>1752</v>
      </c>
      <c r="D83" s="23" t="s">
        <v>1756</v>
      </c>
      <c r="E83" s="23" t="s">
        <v>1754</v>
      </c>
      <c r="F83" s="402" t="s">
        <v>850</v>
      </c>
    </row>
    <row r="84" spans="1:6" x14ac:dyDescent="0.2">
      <c r="A84" s="23" t="s">
        <v>1757</v>
      </c>
      <c r="B84" s="23" t="s">
        <v>1450</v>
      </c>
      <c r="C84" s="23" t="s">
        <v>1752</v>
      </c>
      <c r="D84" s="23" t="s">
        <v>1772</v>
      </c>
      <c r="E84" s="23" t="s">
        <v>1754</v>
      </c>
      <c r="F84" s="402" t="s">
        <v>851</v>
      </c>
    </row>
    <row r="85" spans="1:6" x14ac:dyDescent="0.2">
      <c r="A85" s="23" t="s">
        <v>1757</v>
      </c>
      <c r="B85" s="23" t="s">
        <v>1450</v>
      </c>
      <c r="C85" s="23" t="s">
        <v>1752</v>
      </c>
      <c r="D85" s="23" t="s">
        <v>1773</v>
      </c>
      <c r="E85" s="23" t="s">
        <v>1754</v>
      </c>
      <c r="F85" s="402" t="s">
        <v>904</v>
      </c>
    </row>
    <row r="86" spans="1:6" x14ac:dyDescent="0.2">
      <c r="A86" s="23" t="s">
        <v>1757</v>
      </c>
      <c r="B86" s="23" t="s">
        <v>1462</v>
      </c>
      <c r="C86" s="23" t="s">
        <v>1752</v>
      </c>
      <c r="D86" s="23" t="s">
        <v>1753</v>
      </c>
      <c r="E86" s="23" t="s">
        <v>1754</v>
      </c>
      <c r="F86" s="402" t="s">
        <v>852</v>
      </c>
    </row>
    <row r="87" spans="1:6" x14ac:dyDescent="0.2">
      <c r="A87" s="23" t="s">
        <v>1757</v>
      </c>
      <c r="B87" s="23" t="s">
        <v>1463</v>
      </c>
      <c r="C87" s="23" t="s">
        <v>1752</v>
      </c>
      <c r="D87" s="23" t="s">
        <v>1753</v>
      </c>
      <c r="E87" s="23" t="s">
        <v>1754</v>
      </c>
      <c r="F87" s="402" t="s">
        <v>1410</v>
      </c>
    </row>
    <row r="88" spans="1:6" x14ac:dyDescent="0.2">
      <c r="A88" s="23" t="s">
        <v>1757</v>
      </c>
      <c r="B88" s="23" t="s">
        <v>1463</v>
      </c>
      <c r="C88" s="23" t="s">
        <v>1782</v>
      </c>
      <c r="D88" s="23" t="s">
        <v>1753</v>
      </c>
      <c r="E88" s="23" t="s">
        <v>1754</v>
      </c>
      <c r="F88" s="402" t="s">
        <v>853</v>
      </c>
    </row>
    <row r="89" spans="1:6" x14ac:dyDescent="0.2">
      <c r="A89" s="23" t="s">
        <v>1757</v>
      </c>
      <c r="B89" s="23" t="s">
        <v>1463</v>
      </c>
      <c r="C89" s="23" t="s">
        <v>1778</v>
      </c>
      <c r="D89" s="23" t="s">
        <v>1753</v>
      </c>
      <c r="E89" s="23" t="s">
        <v>1754</v>
      </c>
      <c r="F89" s="402" t="s">
        <v>936</v>
      </c>
    </row>
    <row r="90" spans="1:6" x14ac:dyDescent="0.2">
      <c r="A90" s="23" t="s">
        <v>1757</v>
      </c>
      <c r="B90" s="23" t="s">
        <v>1464</v>
      </c>
      <c r="C90" s="23" t="s">
        <v>1752</v>
      </c>
      <c r="D90" s="23" t="s">
        <v>1753</v>
      </c>
      <c r="E90" s="23" t="s">
        <v>1754</v>
      </c>
      <c r="F90" s="402" t="s">
        <v>1362</v>
      </c>
    </row>
    <row r="91" spans="1:6" x14ac:dyDescent="0.2">
      <c r="A91" s="23" t="s">
        <v>1757</v>
      </c>
      <c r="B91" s="23" t="s">
        <v>1464</v>
      </c>
      <c r="C91" s="23" t="s">
        <v>1508</v>
      </c>
      <c r="D91" s="23" t="s">
        <v>1753</v>
      </c>
      <c r="E91" s="23" t="s">
        <v>1754</v>
      </c>
      <c r="F91" s="402" t="s">
        <v>854</v>
      </c>
    </row>
    <row r="92" spans="1:6" x14ac:dyDescent="0.2">
      <c r="A92" s="23" t="s">
        <v>1757</v>
      </c>
      <c r="B92" s="23" t="s">
        <v>1790</v>
      </c>
      <c r="C92" s="23" t="s">
        <v>1752</v>
      </c>
      <c r="D92" s="23" t="s">
        <v>1753</v>
      </c>
      <c r="E92" s="23" t="s">
        <v>1754</v>
      </c>
      <c r="F92" s="402" t="s">
        <v>1361</v>
      </c>
    </row>
    <row r="93" spans="1:6" x14ac:dyDescent="0.2">
      <c r="A93" s="23" t="s">
        <v>1758</v>
      </c>
      <c r="B93" s="23" t="s">
        <v>1427</v>
      </c>
      <c r="C93" s="23" t="s">
        <v>1752</v>
      </c>
      <c r="D93" s="23" t="s">
        <v>1753</v>
      </c>
      <c r="E93" s="23" t="s">
        <v>1754</v>
      </c>
      <c r="F93" s="402" t="s">
        <v>855</v>
      </c>
    </row>
    <row r="94" spans="1:6" x14ac:dyDescent="0.2">
      <c r="A94" s="23" t="s">
        <v>1758</v>
      </c>
      <c r="B94" s="23" t="s">
        <v>1440</v>
      </c>
      <c r="C94" s="23" t="s">
        <v>1752</v>
      </c>
      <c r="D94" s="23" t="s">
        <v>1753</v>
      </c>
      <c r="E94" s="23" t="s">
        <v>1754</v>
      </c>
      <c r="F94" s="402" t="s">
        <v>907</v>
      </c>
    </row>
    <row r="95" spans="1:6" x14ac:dyDescent="0.2">
      <c r="A95" s="23" t="s">
        <v>1758</v>
      </c>
      <c r="B95" s="23" t="s">
        <v>1440</v>
      </c>
      <c r="C95" s="23" t="s">
        <v>1752</v>
      </c>
      <c r="D95" s="23" t="s">
        <v>1755</v>
      </c>
      <c r="E95" s="23" t="s">
        <v>1754</v>
      </c>
      <c r="F95" s="402" t="s">
        <v>908</v>
      </c>
    </row>
    <row r="96" spans="1:6" x14ac:dyDescent="0.2">
      <c r="A96" s="23" t="s">
        <v>1758</v>
      </c>
      <c r="B96" s="23" t="s">
        <v>1440</v>
      </c>
      <c r="C96" s="23" t="s">
        <v>1752</v>
      </c>
      <c r="D96" s="23" t="s">
        <v>1756</v>
      </c>
      <c r="E96" s="23" t="s">
        <v>1754</v>
      </c>
      <c r="F96" s="402" t="s">
        <v>856</v>
      </c>
    </row>
    <row r="97" spans="1:6" x14ac:dyDescent="0.2">
      <c r="A97" s="23" t="s">
        <v>1758</v>
      </c>
      <c r="B97" s="23" t="s">
        <v>1440</v>
      </c>
      <c r="C97" s="23" t="s">
        <v>1752</v>
      </c>
      <c r="D97" s="23" t="s">
        <v>1772</v>
      </c>
      <c r="E97" s="23" t="s">
        <v>1754</v>
      </c>
      <c r="F97" s="402" t="s">
        <v>857</v>
      </c>
    </row>
    <row r="98" spans="1:6" x14ac:dyDescent="0.2">
      <c r="A98" s="23" t="s">
        <v>1758</v>
      </c>
      <c r="B98" s="23" t="s">
        <v>1440</v>
      </c>
      <c r="C98" s="23" t="s">
        <v>1752</v>
      </c>
      <c r="D98" s="23" t="s">
        <v>1773</v>
      </c>
      <c r="E98" s="23" t="s">
        <v>1754</v>
      </c>
      <c r="F98" s="402" t="s">
        <v>858</v>
      </c>
    </row>
    <row r="99" spans="1:6" x14ac:dyDescent="0.2">
      <c r="A99" s="23" t="s">
        <v>1758</v>
      </c>
      <c r="B99" s="23" t="s">
        <v>1440</v>
      </c>
      <c r="C99" s="23" t="s">
        <v>1785</v>
      </c>
      <c r="D99" s="23" t="s">
        <v>1753</v>
      </c>
      <c r="E99" s="23" t="s">
        <v>1754</v>
      </c>
      <c r="F99" s="402" t="s">
        <v>909</v>
      </c>
    </row>
    <row r="100" spans="1:6" x14ac:dyDescent="0.2">
      <c r="A100" s="23" t="s">
        <v>1758</v>
      </c>
      <c r="B100" s="23" t="s">
        <v>1440</v>
      </c>
      <c r="C100" s="23" t="s">
        <v>1785</v>
      </c>
      <c r="D100" s="23" t="s">
        <v>1755</v>
      </c>
      <c r="E100" s="23" t="s">
        <v>1754</v>
      </c>
      <c r="F100" s="402" t="s">
        <v>910</v>
      </c>
    </row>
    <row r="101" spans="1:6" x14ac:dyDescent="0.2">
      <c r="A101" s="23" t="s">
        <v>1758</v>
      </c>
      <c r="B101" s="23" t="s">
        <v>1440</v>
      </c>
      <c r="C101" s="23" t="s">
        <v>1786</v>
      </c>
      <c r="D101" s="23" t="s">
        <v>1753</v>
      </c>
      <c r="E101" s="23" t="s">
        <v>1754</v>
      </c>
      <c r="F101" s="402" t="s">
        <v>859</v>
      </c>
    </row>
    <row r="102" spans="1:6" x14ac:dyDescent="0.2">
      <c r="A102" s="23" t="s">
        <v>1758</v>
      </c>
      <c r="B102" s="23" t="s">
        <v>1440</v>
      </c>
      <c r="C102" s="23" t="s">
        <v>1791</v>
      </c>
      <c r="D102" s="23" t="s">
        <v>1753</v>
      </c>
      <c r="E102" s="23" t="s">
        <v>1754</v>
      </c>
      <c r="F102" s="402" t="s">
        <v>911</v>
      </c>
    </row>
    <row r="103" spans="1:6" x14ac:dyDescent="0.2">
      <c r="A103" s="23" t="s">
        <v>1760</v>
      </c>
      <c r="B103" s="23" t="s">
        <v>1767</v>
      </c>
      <c r="C103" s="23" t="s">
        <v>1752</v>
      </c>
      <c r="D103" s="23" t="s">
        <v>1753</v>
      </c>
      <c r="E103" s="23" t="s">
        <v>1754</v>
      </c>
      <c r="F103" s="402" t="s">
        <v>1411</v>
      </c>
    </row>
    <row r="104" spans="1:6" x14ac:dyDescent="0.2">
      <c r="A104" s="23" t="s">
        <v>1760</v>
      </c>
      <c r="B104" s="23" t="s">
        <v>1767</v>
      </c>
      <c r="C104" s="23" t="s">
        <v>1752</v>
      </c>
      <c r="D104" s="23" t="s">
        <v>1755</v>
      </c>
      <c r="E104" s="23" t="s">
        <v>1754</v>
      </c>
      <c r="F104" s="402" t="s">
        <v>860</v>
      </c>
    </row>
    <row r="105" spans="1:6" x14ac:dyDescent="0.2">
      <c r="A105" s="23" t="s">
        <v>1760</v>
      </c>
      <c r="B105" s="23" t="s">
        <v>1767</v>
      </c>
      <c r="C105" s="23" t="s">
        <v>1752</v>
      </c>
      <c r="D105" s="23" t="s">
        <v>1756</v>
      </c>
      <c r="E105" s="23" t="s">
        <v>1754</v>
      </c>
      <c r="F105" s="402" t="s">
        <v>861</v>
      </c>
    </row>
    <row r="106" spans="1:6" x14ac:dyDescent="0.2">
      <c r="A106" s="23" t="s">
        <v>1760</v>
      </c>
      <c r="B106" s="23" t="s">
        <v>1767</v>
      </c>
      <c r="C106" s="23" t="s">
        <v>1782</v>
      </c>
      <c r="D106" s="23" t="s">
        <v>1753</v>
      </c>
      <c r="E106" s="23" t="s">
        <v>1754</v>
      </c>
      <c r="F106" s="402" t="s">
        <v>299</v>
      </c>
    </row>
    <row r="107" spans="1:6" x14ac:dyDescent="0.2">
      <c r="A107" s="23" t="s">
        <v>1760</v>
      </c>
      <c r="B107" s="23" t="s">
        <v>1768</v>
      </c>
      <c r="C107" s="23" t="s">
        <v>1752</v>
      </c>
      <c r="D107" s="23" t="s">
        <v>1753</v>
      </c>
      <c r="E107" s="23" t="s">
        <v>1754</v>
      </c>
      <c r="F107" s="402" t="s">
        <v>913</v>
      </c>
    </row>
    <row r="108" spans="1:6" x14ac:dyDescent="0.2">
      <c r="A108" s="23" t="s">
        <v>1760</v>
      </c>
      <c r="B108" s="23" t="s">
        <v>1426</v>
      </c>
      <c r="C108" s="23" t="s">
        <v>1752</v>
      </c>
      <c r="D108" s="23" t="s">
        <v>1753</v>
      </c>
      <c r="E108" s="23" t="s">
        <v>1754</v>
      </c>
      <c r="F108" s="402" t="s">
        <v>914</v>
      </c>
    </row>
    <row r="109" spans="1:6" x14ac:dyDescent="0.2">
      <c r="A109" s="23" t="s">
        <v>1760</v>
      </c>
      <c r="B109" s="23" t="s">
        <v>1426</v>
      </c>
      <c r="C109" s="23" t="s">
        <v>1752</v>
      </c>
      <c r="D109" s="23" t="s">
        <v>1755</v>
      </c>
      <c r="E109" s="23" t="s">
        <v>1754</v>
      </c>
      <c r="F109" s="402" t="s">
        <v>862</v>
      </c>
    </row>
    <row r="110" spans="1:6" x14ac:dyDescent="0.2">
      <c r="A110" s="23" t="s">
        <v>1760</v>
      </c>
      <c r="B110" s="23" t="s">
        <v>1426</v>
      </c>
      <c r="C110" s="23" t="s">
        <v>1778</v>
      </c>
      <c r="D110" s="23" t="s">
        <v>1753</v>
      </c>
      <c r="E110" s="23" t="s">
        <v>1754</v>
      </c>
      <c r="F110" s="402" t="s">
        <v>480</v>
      </c>
    </row>
    <row r="111" spans="1:6" x14ac:dyDescent="0.2">
      <c r="A111" s="23" t="s">
        <v>1760</v>
      </c>
      <c r="B111" s="23" t="s">
        <v>1426</v>
      </c>
      <c r="C111" s="23" t="s">
        <v>1783</v>
      </c>
      <c r="D111" s="23" t="s">
        <v>1753</v>
      </c>
      <c r="E111" s="23" t="s">
        <v>1754</v>
      </c>
      <c r="F111" s="402" t="s">
        <v>864</v>
      </c>
    </row>
    <row r="112" spans="1:6" x14ac:dyDescent="0.2">
      <c r="A112" s="23" t="s">
        <v>1760</v>
      </c>
      <c r="B112" s="23" t="s">
        <v>1426</v>
      </c>
      <c r="C112" s="23" t="s">
        <v>1508</v>
      </c>
      <c r="D112" s="23" t="s">
        <v>1753</v>
      </c>
      <c r="E112" s="23" t="s">
        <v>1754</v>
      </c>
      <c r="F112" s="402" t="s">
        <v>865</v>
      </c>
    </row>
    <row r="113" spans="1:6" x14ac:dyDescent="0.2">
      <c r="A113" s="23" t="s">
        <v>1760</v>
      </c>
      <c r="B113" s="23" t="s">
        <v>1426</v>
      </c>
      <c r="C113" s="23" t="s">
        <v>1792</v>
      </c>
      <c r="D113" s="23" t="s">
        <v>1753</v>
      </c>
      <c r="E113" s="23" t="s">
        <v>1754</v>
      </c>
      <c r="F113" s="402" t="s">
        <v>868</v>
      </c>
    </row>
    <row r="114" spans="1:6" x14ac:dyDescent="0.2">
      <c r="A114" s="23" t="s">
        <v>1760</v>
      </c>
      <c r="B114" s="23" t="s">
        <v>1426</v>
      </c>
      <c r="C114" s="23" t="s">
        <v>1793</v>
      </c>
      <c r="D114" s="23" t="s">
        <v>1753</v>
      </c>
      <c r="E114" s="23" t="s">
        <v>1754</v>
      </c>
      <c r="F114" s="402" t="s">
        <v>869</v>
      </c>
    </row>
    <row r="115" spans="1:6" x14ac:dyDescent="0.2">
      <c r="A115" s="23" t="s">
        <v>1760</v>
      </c>
      <c r="B115" s="23" t="s">
        <v>1426</v>
      </c>
      <c r="C115" s="23" t="s">
        <v>1794</v>
      </c>
      <c r="D115" s="23" t="s">
        <v>1753</v>
      </c>
      <c r="E115" s="23" t="s">
        <v>1754</v>
      </c>
      <c r="F115" s="402" t="s">
        <v>870</v>
      </c>
    </row>
    <row r="116" spans="1:6" x14ac:dyDescent="0.2">
      <c r="A116" s="23" t="s">
        <v>1760</v>
      </c>
      <c r="B116" s="23" t="s">
        <v>1426</v>
      </c>
      <c r="C116" s="23" t="s">
        <v>1795</v>
      </c>
      <c r="D116" s="23" t="s">
        <v>1753</v>
      </c>
      <c r="E116" s="23" t="s">
        <v>1754</v>
      </c>
      <c r="F116" s="402" t="s">
        <v>871</v>
      </c>
    </row>
    <row r="117" spans="1:6" x14ac:dyDescent="0.2">
      <c r="A117" s="23" t="s">
        <v>1760</v>
      </c>
      <c r="B117" s="23" t="s">
        <v>1426</v>
      </c>
      <c r="C117" s="23" t="s">
        <v>1796</v>
      </c>
      <c r="D117" s="23" t="s">
        <v>1753</v>
      </c>
      <c r="E117" s="23" t="s">
        <v>1754</v>
      </c>
      <c r="F117" s="402" t="s">
        <v>872</v>
      </c>
    </row>
    <row r="118" spans="1:6" x14ac:dyDescent="0.2">
      <c r="A118" s="23" t="s">
        <v>1760</v>
      </c>
      <c r="B118" s="23" t="s">
        <v>1426</v>
      </c>
      <c r="C118" s="23" t="s">
        <v>1797</v>
      </c>
      <c r="D118" s="23" t="s">
        <v>1753</v>
      </c>
      <c r="E118" s="23" t="s">
        <v>1754</v>
      </c>
      <c r="F118" s="402" t="s">
        <v>873</v>
      </c>
    </row>
    <row r="119" spans="1:6" x14ac:dyDescent="0.2">
      <c r="A119" s="23" t="s">
        <v>1760</v>
      </c>
      <c r="B119" s="23" t="s">
        <v>1426</v>
      </c>
      <c r="C119" s="23" t="s">
        <v>1752</v>
      </c>
      <c r="D119" s="23" t="s">
        <v>1753</v>
      </c>
      <c r="E119" s="23" t="s">
        <v>1754</v>
      </c>
      <c r="F119" s="402" t="s">
        <v>1360</v>
      </c>
    </row>
    <row r="120" spans="1:6" x14ac:dyDescent="0.2">
      <c r="A120" s="23" t="s">
        <v>1760</v>
      </c>
      <c r="B120" s="23" t="s">
        <v>1426</v>
      </c>
      <c r="C120" s="23" t="s">
        <v>1752</v>
      </c>
      <c r="D120" s="23" t="s">
        <v>1756</v>
      </c>
      <c r="E120" s="23" t="s">
        <v>1754</v>
      </c>
      <c r="F120" s="402" t="s">
        <v>863</v>
      </c>
    </row>
    <row r="121" spans="1:6" x14ac:dyDescent="0.2">
      <c r="A121" s="23" t="s">
        <v>1760</v>
      </c>
      <c r="B121" s="23" t="s">
        <v>1426</v>
      </c>
      <c r="C121" s="23" t="s">
        <v>1784</v>
      </c>
      <c r="D121" s="23" t="s">
        <v>1753</v>
      </c>
      <c r="E121" s="23" t="s">
        <v>1754</v>
      </c>
      <c r="F121" s="402" t="s">
        <v>866</v>
      </c>
    </row>
    <row r="122" spans="1:6" x14ac:dyDescent="0.2">
      <c r="A122" s="23" t="s">
        <v>1760</v>
      </c>
      <c r="B122" s="23" t="s">
        <v>1426</v>
      </c>
      <c r="C122" s="23" t="s">
        <v>1774</v>
      </c>
      <c r="D122" s="23" t="s">
        <v>1753</v>
      </c>
      <c r="E122" s="23" t="s">
        <v>1754</v>
      </c>
      <c r="F122" s="402" t="s">
        <v>867</v>
      </c>
    </row>
    <row r="123" spans="1:6" x14ac:dyDescent="0.2">
      <c r="A123" s="23" t="s">
        <v>1760</v>
      </c>
      <c r="B123" s="23" t="s">
        <v>1426</v>
      </c>
      <c r="C123" s="23" t="s">
        <v>1798</v>
      </c>
      <c r="D123" s="23" t="s">
        <v>1753</v>
      </c>
      <c r="E123" s="23" t="s">
        <v>1754</v>
      </c>
      <c r="F123" s="402" t="s">
        <v>915</v>
      </c>
    </row>
    <row r="124" spans="1:6" x14ac:dyDescent="0.2">
      <c r="A124" s="23" t="s">
        <v>1760</v>
      </c>
      <c r="B124" s="23" t="s">
        <v>1426</v>
      </c>
      <c r="C124" s="23" t="s">
        <v>1799</v>
      </c>
      <c r="D124" s="23" t="s">
        <v>1753</v>
      </c>
      <c r="E124" s="23" t="s">
        <v>1754</v>
      </c>
      <c r="F124" s="402" t="s">
        <v>874</v>
      </c>
    </row>
    <row r="125" spans="1:6" x14ac:dyDescent="0.2">
      <c r="A125" s="23" t="s">
        <v>1760</v>
      </c>
      <c r="B125" s="23" t="s">
        <v>1426</v>
      </c>
      <c r="C125" s="23" t="s">
        <v>1800</v>
      </c>
      <c r="D125" s="23" t="s">
        <v>1753</v>
      </c>
      <c r="E125" s="23" t="s">
        <v>1754</v>
      </c>
      <c r="F125" s="402" t="s">
        <v>916</v>
      </c>
    </row>
    <row r="126" spans="1:6" x14ac:dyDescent="0.2">
      <c r="A126" s="23" t="s">
        <v>1760</v>
      </c>
      <c r="B126" s="23" t="s">
        <v>1426</v>
      </c>
      <c r="C126" s="23" t="s">
        <v>1801</v>
      </c>
      <c r="D126" s="23" t="s">
        <v>1753</v>
      </c>
      <c r="E126" s="23" t="s">
        <v>1754</v>
      </c>
      <c r="F126" s="402" t="s">
        <v>917</v>
      </c>
    </row>
    <row r="127" spans="1:6" x14ac:dyDescent="0.2">
      <c r="A127" s="23" t="s">
        <v>1760</v>
      </c>
      <c r="B127" s="23" t="s">
        <v>1430</v>
      </c>
      <c r="C127" s="23" t="s">
        <v>1752</v>
      </c>
      <c r="D127" s="23" t="s">
        <v>1753</v>
      </c>
      <c r="E127" s="23" t="s">
        <v>1754</v>
      </c>
      <c r="F127" s="402" t="s">
        <v>918</v>
      </c>
    </row>
    <row r="128" spans="1:6" x14ac:dyDescent="0.2">
      <c r="A128" s="23" t="s">
        <v>1760</v>
      </c>
      <c r="B128" s="23" t="s">
        <v>1430</v>
      </c>
      <c r="C128" s="23" t="s">
        <v>1752</v>
      </c>
      <c r="D128" s="23" t="s">
        <v>1755</v>
      </c>
      <c r="E128" s="23" t="s">
        <v>1754</v>
      </c>
      <c r="F128" s="402" t="s">
        <v>875</v>
      </c>
    </row>
    <row r="129" spans="1:6" x14ac:dyDescent="0.2">
      <c r="A129" s="23" t="s">
        <v>1760</v>
      </c>
      <c r="B129" s="23" t="s">
        <v>1430</v>
      </c>
      <c r="C129" s="23" t="s">
        <v>1752</v>
      </c>
      <c r="D129" s="23" t="s">
        <v>1756</v>
      </c>
      <c r="E129" s="23" t="s">
        <v>1754</v>
      </c>
      <c r="F129" s="402" t="s">
        <v>930</v>
      </c>
    </row>
    <row r="130" spans="1:6" x14ac:dyDescent="0.2">
      <c r="A130" s="23" t="s">
        <v>1760</v>
      </c>
      <c r="B130" s="23" t="s">
        <v>1430</v>
      </c>
      <c r="C130" s="23" t="s">
        <v>1778</v>
      </c>
      <c r="D130" s="23" t="s">
        <v>1753</v>
      </c>
      <c r="E130" s="23" t="s">
        <v>1754</v>
      </c>
      <c r="F130" s="402" t="s">
        <v>876</v>
      </c>
    </row>
    <row r="131" spans="1:6" x14ac:dyDescent="0.2">
      <c r="A131" s="23" t="s">
        <v>1760</v>
      </c>
      <c r="B131" s="23" t="s">
        <v>1430</v>
      </c>
      <c r="C131" s="23" t="s">
        <v>1782</v>
      </c>
      <c r="D131" s="23" t="s">
        <v>1753</v>
      </c>
      <c r="E131" s="23" t="s">
        <v>1754</v>
      </c>
      <c r="F131" s="402" t="s">
        <v>877</v>
      </c>
    </row>
    <row r="132" spans="1:6" x14ac:dyDescent="0.2">
      <c r="A132" s="23" t="s">
        <v>1760</v>
      </c>
      <c r="B132" s="23" t="s">
        <v>1430</v>
      </c>
      <c r="C132" s="23" t="s">
        <v>1782</v>
      </c>
      <c r="D132" s="23" t="s">
        <v>1755</v>
      </c>
      <c r="E132" s="23" t="s">
        <v>1754</v>
      </c>
      <c r="F132" s="402" t="s">
        <v>878</v>
      </c>
    </row>
    <row r="133" spans="1:6" x14ac:dyDescent="0.2">
      <c r="A133" s="23" t="s">
        <v>1760</v>
      </c>
      <c r="B133" s="23" t="s">
        <v>1430</v>
      </c>
      <c r="C133" s="23" t="s">
        <v>1779</v>
      </c>
      <c r="D133" s="23" t="s">
        <v>1753</v>
      </c>
      <c r="E133" s="23" t="s">
        <v>1754</v>
      </c>
      <c r="F133" s="402" t="s">
        <v>919</v>
      </c>
    </row>
    <row r="134" spans="1:6" x14ac:dyDescent="0.2">
      <c r="A134" s="23" t="s">
        <v>1760</v>
      </c>
      <c r="B134" s="23" t="s">
        <v>1430</v>
      </c>
      <c r="C134" s="23" t="s">
        <v>1802</v>
      </c>
      <c r="D134" s="23" t="s">
        <v>1753</v>
      </c>
      <c r="E134" s="23" t="s">
        <v>1754</v>
      </c>
      <c r="F134" s="402" t="s">
        <v>920</v>
      </c>
    </row>
    <row r="135" spans="1:6" x14ac:dyDescent="0.2">
      <c r="A135" s="23" t="s">
        <v>1760</v>
      </c>
      <c r="B135" s="23" t="s">
        <v>1430</v>
      </c>
      <c r="C135" s="23" t="s">
        <v>1781</v>
      </c>
      <c r="D135" s="23" t="s">
        <v>1753</v>
      </c>
      <c r="E135" s="23" t="s">
        <v>1754</v>
      </c>
      <c r="F135" s="402" t="s">
        <v>879</v>
      </c>
    </row>
    <row r="136" spans="1:6" x14ac:dyDescent="0.2">
      <c r="A136" s="23" t="s">
        <v>1760</v>
      </c>
      <c r="B136" s="23" t="s">
        <v>1719</v>
      </c>
      <c r="C136" s="23" t="s">
        <v>1752</v>
      </c>
      <c r="D136" s="23" t="s">
        <v>1753</v>
      </c>
      <c r="E136" s="23" t="s">
        <v>1754</v>
      </c>
      <c r="F136" s="402" t="s">
        <v>921</v>
      </c>
    </row>
    <row r="137" spans="1:6" x14ac:dyDescent="0.2">
      <c r="A137" s="23" t="s">
        <v>1760</v>
      </c>
      <c r="B137" s="23" t="s">
        <v>1719</v>
      </c>
      <c r="C137" s="23" t="s">
        <v>1796</v>
      </c>
      <c r="D137" s="23" t="s">
        <v>1753</v>
      </c>
      <c r="E137" s="23" t="s">
        <v>1754</v>
      </c>
      <c r="F137" s="402" t="s">
        <v>146</v>
      </c>
    </row>
    <row r="138" spans="1:6" x14ac:dyDescent="0.2">
      <c r="A138" s="23" t="s">
        <v>1760</v>
      </c>
      <c r="B138" s="23" t="s">
        <v>1719</v>
      </c>
      <c r="C138" s="23" t="s">
        <v>1780</v>
      </c>
      <c r="D138" s="23" t="s">
        <v>1753</v>
      </c>
      <c r="E138" s="23" t="s">
        <v>1754</v>
      </c>
      <c r="F138" s="402" t="s">
        <v>880</v>
      </c>
    </row>
    <row r="139" spans="1:6" x14ac:dyDescent="0.2">
      <c r="A139" s="23" t="s">
        <v>1760</v>
      </c>
      <c r="B139" s="23" t="s">
        <v>1719</v>
      </c>
      <c r="C139" s="23" t="s">
        <v>1803</v>
      </c>
      <c r="D139" s="23" t="s">
        <v>1753</v>
      </c>
      <c r="E139" s="23" t="s">
        <v>1754</v>
      </c>
      <c r="F139" s="402" t="s">
        <v>218</v>
      </c>
    </row>
    <row r="140" spans="1:6" x14ac:dyDescent="0.2">
      <c r="A140" s="23" t="s">
        <v>1760</v>
      </c>
      <c r="B140" s="23" t="s">
        <v>1433</v>
      </c>
      <c r="C140" s="23" t="s">
        <v>1752</v>
      </c>
      <c r="D140" s="23" t="s">
        <v>1753</v>
      </c>
      <c r="E140" s="23" t="s">
        <v>1754</v>
      </c>
      <c r="F140" s="402" t="s">
        <v>1412</v>
      </c>
    </row>
    <row r="141" spans="1:6" x14ac:dyDescent="0.2">
      <c r="A141" s="23" t="s">
        <v>1760</v>
      </c>
      <c r="B141" s="23" t="s">
        <v>1433</v>
      </c>
      <c r="C141" s="23" t="s">
        <v>1782</v>
      </c>
      <c r="D141" s="23" t="s">
        <v>1753</v>
      </c>
      <c r="E141" s="23" t="s">
        <v>1754</v>
      </c>
      <c r="F141" s="402" t="s">
        <v>881</v>
      </c>
    </row>
    <row r="142" spans="1:6" s="24" customFormat="1" x14ac:dyDescent="0.2">
      <c r="A142" s="401"/>
      <c r="B142" s="401"/>
      <c r="C142" s="401"/>
      <c r="D142" s="401"/>
      <c r="E142" s="401"/>
    </row>
  </sheetData>
  <mergeCells count="2">
    <mergeCell ref="A1:E1"/>
    <mergeCell ref="F1:F2"/>
  </mergeCells>
  <printOptions horizontalCentered="1" gridLines="1"/>
  <pageMargins left="0.5118110236220472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5"/>
  <sheetViews>
    <sheetView workbookViewId="0">
      <selection activeCell="O19" sqref="O19"/>
    </sheetView>
  </sheetViews>
  <sheetFormatPr defaultColWidth="9.140625" defaultRowHeight="12.75" x14ac:dyDescent="0.2"/>
  <cols>
    <col min="1" max="2" width="13.28515625" style="6" customWidth="1"/>
    <col min="3" max="3" width="13.5703125" style="2" customWidth="1"/>
    <col min="4" max="5" width="4.7109375" style="11" customWidth="1"/>
    <col min="6" max="6" width="11.42578125" style="2" customWidth="1"/>
    <col min="7" max="10" width="17.7109375" style="3" customWidth="1"/>
    <col min="11" max="12" width="17.7109375" style="3" hidden="1" customWidth="1"/>
    <col min="13" max="16384" width="9.140625" style="2"/>
  </cols>
  <sheetData>
    <row r="1" spans="1:12" s="8" customFormat="1" ht="38.25" x14ac:dyDescent="0.25">
      <c r="A1" s="9" t="s">
        <v>275</v>
      </c>
      <c r="B1" s="9"/>
      <c r="C1" s="4" t="s">
        <v>276</v>
      </c>
      <c r="D1" s="10" t="s">
        <v>277</v>
      </c>
      <c r="E1" s="10"/>
      <c r="F1" s="4" t="s">
        <v>278</v>
      </c>
      <c r="G1" s="5" t="s">
        <v>279</v>
      </c>
      <c r="H1" s="5" t="s">
        <v>282</v>
      </c>
      <c r="I1" s="5" t="s">
        <v>280</v>
      </c>
      <c r="J1" s="5" t="s">
        <v>281</v>
      </c>
      <c r="K1" s="5" t="s">
        <v>283</v>
      </c>
      <c r="L1" s="5" t="s">
        <v>284</v>
      </c>
    </row>
    <row r="2" spans="1:12" x14ac:dyDescent="0.2">
      <c r="A2" s="7" t="s">
        <v>272</v>
      </c>
      <c r="B2" s="7"/>
      <c r="C2" s="2">
        <v>21010101</v>
      </c>
      <c r="D2" s="11">
        <v>1</v>
      </c>
    </row>
    <row r="3" spans="1:12" x14ac:dyDescent="0.2">
      <c r="A3" s="7" t="s">
        <v>272</v>
      </c>
      <c r="B3" s="7"/>
      <c r="D3" s="11">
        <v>2</v>
      </c>
    </row>
    <row r="4" spans="1:12" x14ac:dyDescent="0.2">
      <c r="A4" s="7" t="s">
        <v>272</v>
      </c>
      <c r="B4" s="7"/>
      <c r="D4" s="11">
        <v>3</v>
      </c>
    </row>
    <row r="5" spans="1:12" x14ac:dyDescent="0.2">
      <c r="A5" s="7" t="s">
        <v>272</v>
      </c>
      <c r="B5" s="7"/>
      <c r="D5" s="11">
        <v>4</v>
      </c>
    </row>
    <row r="6" spans="1:12" x14ac:dyDescent="0.2">
      <c r="A6" s="7" t="s">
        <v>272</v>
      </c>
      <c r="B6" s="7"/>
      <c r="D6" s="11">
        <v>5</v>
      </c>
    </row>
    <row r="7" spans="1:12" x14ac:dyDescent="0.2">
      <c r="A7" s="7" t="s">
        <v>272</v>
      </c>
      <c r="B7" s="7"/>
      <c r="D7" s="11">
        <v>6</v>
      </c>
    </row>
    <row r="8" spans="1:12" x14ac:dyDescent="0.2">
      <c r="A8" s="7" t="s">
        <v>272</v>
      </c>
      <c r="B8" s="7"/>
      <c r="F8" s="2">
        <f>SUM(F2:F7)</f>
        <v>0</v>
      </c>
      <c r="G8" s="2">
        <f t="shared" ref="G8:L8" si="0">SUM(G2:G7)</f>
        <v>0</v>
      </c>
      <c r="H8" s="2">
        <f>SUM(H2:H7)</f>
        <v>0</v>
      </c>
      <c r="I8" s="2">
        <f t="shared" si="0"/>
        <v>0</v>
      </c>
      <c r="J8" s="2">
        <f t="shared" si="0"/>
        <v>0</v>
      </c>
      <c r="K8" s="2">
        <f t="shared" si="0"/>
        <v>0</v>
      </c>
      <c r="L8" s="2">
        <f t="shared" si="0"/>
        <v>0</v>
      </c>
    </row>
    <row r="9" spans="1:12" x14ac:dyDescent="0.2">
      <c r="A9" s="7" t="s">
        <v>272</v>
      </c>
      <c r="B9" s="7"/>
      <c r="D9" s="11">
        <v>7</v>
      </c>
    </row>
    <row r="10" spans="1:12" x14ac:dyDescent="0.2">
      <c r="A10" s="7" t="s">
        <v>272</v>
      </c>
      <c r="B10" s="7"/>
      <c r="D10" s="11">
        <v>8</v>
      </c>
    </row>
    <row r="11" spans="1:12" x14ac:dyDescent="0.2">
      <c r="A11" s="7" t="s">
        <v>272</v>
      </c>
      <c r="B11" s="7"/>
      <c r="D11" s="11">
        <v>9</v>
      </c>
    </row>
    <row r="12" spans="1:12" x14ac:dyDescent="0.2">
      <c r="A12" s="7" t="s">
        <v>272</v>
      </c>
      <c r="B12" s="7"/>
      <c r="D12" s="11">
        <v>10</v>
      </c>
    </row>
    <row r="13" spans="1:12" x14ac:dyDescent="0.2">
      <c r="A13" s="7" t="s">
        <v>272</v>
      </c>
      <c r="B13" s="7"/>
      <c r="D13" s="11">
        <v>11</v>
      </c>
    </row>
    <row r="14" spans="1:12" x14ac:dyDescent="0.2">
      <c r="A14" s="7" t="s">
        <v>272</v>
      </c>
      <c r="B14" s="7"/>
      <c r="D14" s="11">
        <v>12</v>
      </c>
    </row>
    <row r="15" spans="1:12" x14ac:dyDescent="0.2">
      <c r="A15" s="7" t="s">
        <v>272</v>
      </c>
      <c r="B15" s="7"/>
      <c r="D15" s="11">
        <v>13</v>
      </c>
    </row>
    <row r="16" spans="1:12" x14ac:dyDescent="0.2">
      <c r="A16" s="7" t="s">
        <v>272</v>
      </c>
      <c r="B16" s="7"/>
      <c r="F16" s="2">
        <f>SUM(F9:F15)</f>
        <v>0</v>
      </c>
      <c r="G16" s="2">
        <f t="shared" ref="G16:L16" si="1">SUM(G9:G15)</f>
        <v>0</v>
      </c>
      <c r="H16" s="2">
        <f>SUM(H9:H15)</f>
        <v>0</v>
      </c>
      <c r="I16" s="2">
        <f t="shared" si="1"/>
        <v>0</v>
      </c>
      <c r="J16" s="2">
        <f t="shared" si="1"/>
        <v>0</v>
      </c>
      <c r="K16" s="2">
        <f t="shared" si="1"/>
        <v>0</v>
      </c>
      <c r="L16" s="2">
        <f t="shared" si="1"/>
        <v>0</v>
      </c>
    </row>
    <row r="17" spans="1:12" x14ac:dyDescent="0.2">
      <c r="A17" s="7" t="s">
        <v>272</v>
      </c>
      <c r="B17" s="7"/>
      <c r="D17" s="11">
        <v>14</v>
      </c>
    </row>
    <row r="18" spans="1:12" x14ac:dyDescent="0.2">
      <c r="A18" s="7" t="s">
        <v>272</v>
      </c>
      <c r="B18" s="7"/>
      <c r="D18" s="11">
        <v>15</v>
      </c>
    </row>
    <row r="19" spans="1:12" x14ac:dyDescent="0.2">
      <c r="A19" s="7" t="s">
        <v>272</v>
      </c>
      <c r="B19" s="7"/>
      <c r="D19" s="11">
        <v>16</v>
      </c>
    </row>
    <row r="20" spans="1:12" x14ac:dyDescent="0.2">
      <c r="A20" s="7" t="s">
        <v>272</v>
      </c>
      <c r="B20" s="7"/>
      <c r="D20" s="11">
        <v>17</v>
      </c>
    </row>
    <row r="21" spans="1:12" x14ac:dyDescent="0.2">
      <c r="A21" s="7" t="s">
        <v>272</v>
      </c>
      <c r="B21" s="7"/>
      <c r="F21" s="2">
        <f>SUM(F17:F20)</f>
        <v>0</v>
      </c>
      <c r="G21" s="2">
        <f t="shared" ref="G21:L21" si="2">SUM(G17:G20)</f>
        <v>0</v>
      </c>
      <c r="H21" s="2">
        <f>SUM(H17:H20)</f>
        <v>0</v>
      </c>
      <c r="I21" s="2">
        <f t="shared" si="2"/>
        <v>0</v>
      </c>
      <c r="J21" s="2">
        <f t="shared" si="2"/>
        <v>0</v>
      </c>
      <c r="K21" s="2">
        <f t="shared" si="2"/>
        <v>0</v>
      </c>
      <c r="L21" s="2">
        <f t="shared" si="2"/>
        <v>0</v>
      </c>
    </row>
    <row r="22" spans="1:12" x14ac:dyDescent="0.2">
      <c r="A22" s="7" t="s">
        <v>272</v>
      </c>
      <c r="B22" s="7"/>
      <c r="F22" s="1">
        <f>F8+F16+F21</f>
        <v>0</v>
      </c>
      <c r="G22" s="1">
        <f t="shared" ref="G22:L22" si="3">G8+G16+G21</f>
        <v>0</v>
      </c>
      <c r="H22" s="1">
        <f>H8+H16+H21</f>
        <v>0</v>
      </c>
      <c r="I22" s="1">
        <f t="shared" si="3"/>
        <v>0</v>
      </c>
      <c r="J22" s="1">
        <f t="shared" si="3"/>
        <v>0</v>
      </c>
      <c r="K22" s="1">
        <f t="shared" si="3"/>
        <v>0</v>
      </c>
      <c r="L22" s="1">
        <f t="shared" si="3"/>
        <v>0</v>
      </c>
    </row>
    <row r="23" spans="1:12" ht="51" x14ac:dyDescent="0.2">
      <c r="A23" s="7" t="s">
        <v>272</v>
      </c>
      <c r="B23" s="7"/>
      <c r="C23" s="12" t="s">
        <v>286</v>
      </c>
    </row>
    <row r="24" spans="1:12" ht="25.5" x14ac:dyDescent="0.2">
      <c r="A24" s="7" t="s">
        <v>272</v>
      </c>
      <c r="B24" s="7"/>
      <c r="C24" s="12" t="s">
        <v>285</v>
      </c>
    </row>
    <row r="25" spans="1:12" ht="25.5" x14ac:dyDescent="0.2">
      <c r="A25" s="7" t="s">
        <v>272</v>
      </c>
      <c r="B25" s="7"/>
      <c r="C25" s="12" t="s">
        <v>287</v>
      </c>
      <c r="F25" s="1">
        <f>F22+F23+F24</f>
        <v>0</v>
      </c>
      <c r="G25" s="1">
        <f t="shared" ref="G25:L25" si="4">G22+G23+G24</f>
        <v>0</v>
      </c>
      <c r="H25" s="1">
        <f>H22+H23+H24</f>
        <v>0</v>
      </c>
      <c r="I25" s="1">
        <f t="shared" si="4"/>
        <v>0</v>
      </c>
      <c r="J25" s="1">
        <f t="shared" si="4"/>
        <v>0</v>
      </c>
      <c r="K25" s="1">
        <f t="shared" si="4"/>
        <v>0</v>
      </c>
      <c r="L25" s="1">
        <f t="shared" si="4"/>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810"/>
  <sheetViews>
    <sheetView showGridLines="0" topLeftCell="A392" workbookViewId="0">
      <selection activeCell="C407" sqref="C407"/>
    </sheetView>
  </sheetViews>
  <sheetFormatPr defaultColWidth="9.140625" defaultRowHeight="12.75" x14ac:dyDescent="0.25"/>
  <cols>
    <col min="1" max="1" width="12.7109375" style="265" customWidth="1"/>
    <col min="2" max="2" width="9.5703125" style="238" customWidth="1"/>
    <col min="3" max="3" width="41.85546875" style="251" customWidth="1"/>
    <col min="4" max="4" width="7.28515625" style="221" customWidth="1"/>
    <col min="5" max="5" width="16.85546875" style="254" customWidth="1"/>
    <col min="6" max="6" width="10.85546875" style="221" customWidth="1"/>
    <col min="7" max="7" width="6.85546875" style="255" customWidth="1"/>
    <col min="8" max="8" width="17.28515625" style="256" bestFit="1" customWidth="1"/>
    <col min="9" max="9" width="17.28515625" style="240" bestFit="1" customWidth="1"/>
    <col min="10" max="10" width="17.28515625" style="233" bestFit="1" customWidth="1"/>
    <col min="11" max="11" width="26.140625" style="233" bestFit="1" customWidth="1"/>
    <col min="12" max="16384" width="9.140625" style="251"/>
  </cols>
  <sheetData>
    <row r="1" spans="1:11" x14ac:dyDescent="0.25">
      <c r="A1" s="1137" t="s">
        <v>968</v>
      </c>
      <c r="B1" s="1137"/>
      <c r="C1" s="1137"/>
      <c r="D1" s="1137"/>
      <c r="E1" s="1137"/>
      <c r="F1" s="1137"/>
      <c r="G1" s="1137"/>
      <c r="H1" s="1137"/>
      <c r="I1" s="1137"/>
      <c r="J1" s="1137"/>
      <c r="K1" s="1137"/>
    </row>
    <row r="2" spans="1:11" s="252" customFormat="1" ht="38.25" x14ac:dyDescent="0.25">
      <c r="A2" s="1138" t="s">
        <v>275</v>
      </c>
      <c r="B2" s="1139" t="s">
        <v>971</v>
      </c>
      <c r="C2" s="1140" t="s">
        <v>939</v>
      </c>
      <c r="D2" s="1135" t="s">
        <v>1025</v>
      </c>
      <c r="E2" s="1141" t="s">
        <v>1026</v>
      </c>
      <c r="F2" s="1135" t="s">
        <v>1027</v>
      </c>
      <c r="G2" s="1136" t="s">
        <v>1028</v>
      </c>
      <c r="H2" s="217" t="s">
        <v>1077</v>
      </c>
      <c r="I2" s="235" t="s">
        <v>1023</v>
      </c>
      <c r="J2" s="344" t="s">
        <v>1024</v>
      </c>
      <c r="K2" s="303" t="s">
        <v>1029</v>
      </c>
    </row>
    <row r="3" spans="1:11" s="252" customFormat="1" x14ac:dyDescent="0.25">
      <c r="A3" s="1138"/>
      <c r="B3" s="1139"/>
      <c r="C3" s="1140"/>
      <c r="D3" s="1135"/>
      <c r="E3" s="1141"/>
      <c r="F3" s="1135"/>
      <c r="G3" s="1136"/>
      <c r="H3" s="217" t="s">
        <v>940</v>
      </c>
      <c r="I3" s="217" t="s">
        <v>940</v>
      </c>
      <c r="J3" s="217" t="s">
        <v>940</v>
      </c>
      <c r="K3" s="304"/>
    </row>
    <row r="4" spans="1:11" x14ac:dyDescent="0.2">
      <c r="A4" s="253" t="s">
        <v>416</v>
      </c>
      <c r="B4" s="229"/>
      <c r="C4" s="219" t="s">
        <v>417</v>
      </c>
    </row>
    <row r="5" spans="1:11" x14ac:dyDescent="0.2">
      <c r="A5" s="253" t="s">
        <v>416</v>
      </c>
      <c r="B5" s="257" t="s">
        <v>356</v>
      </c>
      <c r="C5" s="251" t="s">
        <v>686</v>
      </c>
      <c r="D5" s="221">
        <v>70733</v>
      </c>
      <c r="E5" s="254">
        <v>30000020000</v>
      </c>
      <c r="F5" s="221" t="s">
        <v>27</v>
      </c>
      <c r="G5" s="255" t="s">
        <v>235</v>
      </c>
      <c r="H5" s="256">
        <v>100000000</v>
      </c>
      <c r="I5" s="240">
        <v>140481000</v>
      </c>
      <c r="J5" s="233">
        <v>19556592</v>
      </c>
    </row>
    <row r="6" spans="1:11" x14ac:dyDescent="0.2">
      <c r="A6" s="253" t="s">
        <v>416</v>
      </c>
      <c r="B6" s="257" t="s">
        <v>332</v>
      </c>
      <c r="C6" s="251" t="s">
        <v>333</v>
      </c>
      <c r="D6" s="221">
        <v>70733</v>
      </c>
      <c r="E6" s="254">
        <v>30000020000</v>
      </c>
      <c r="F6" s="221" t="s">
        <v>27</v>
      </c>
      <c r="G6" s="255" t="s">
        <v>235</v>
      </c>
      <c r="H6" s="256">
        <v>100000000</v>
      </c>
      <c r="I6" s="240">
        <v>0</v>
      </c>
      <c r="J6" s="233">
        <v>0</v>
      </c>
    </row>
    <row r="7" spans="1:11" s="258" customFormat="1" x14ac:dyDescent="0.2">
      <c r="A7" s="253" t="s">
        <v>416</v>
      </c>
      <c r="B7" s="257" t="s">
        <v>352</v>
      </c>
      <c r="C7" s="251" t="s">
        <v>353</v>
      </c>
      <c r="D7" s="221">
        <v>70733</v>
      </c>
      <c r="E7" s="254">
        <v>30000020000</v>
      </c>
      <c r="F7" s="221" t="s">
        <v>27</v>
      </c>
      <c r="G7" s="255" t="s">
        <v>235</v>
      </c>
      <c r="H7" s="256">
        <v>100000000</v>
      </c>
      <c r="I7" s="240">
        <v>200618000</v>
      </c>
      <c r="J7" s="233">
        <v>45266454</v>
      </c>
      <c r="K7" s="233"/>
    </row>
    <row r="8" spans="1:11" x14ac:dyDescent="0.2">
      <c r="A8" s="253" t="s">
        <v>416</v>
      </c>
      <c r="B8" s="257" t="s">
        <v>240</v>
      </c>
      <c r="C8" s="251" t="s">
        <v>763</v>
      </c>
      <c r="D8" s="221">
        <v>70733</v>
      </c>
      <c r="E8" s="254">
        <v>30000020000</v>
      </c>
      <c r="F8" s="221" t="s">
        <v>27</v>
      </c>
      <c r="G8" s="255" t="s">
        <v>235</v>
      </c>
      <c r="H8" s="256">
        <v>150000000</v>
      </c>
      <c r="I8" s="240">
        <v>55085000</v>
      </c>
      <c r="J8" s="233">
        <v>32663904</v>
      </c>
    </row>
    <row r="9" spans="1:11" x14ac:dyDescent="0.2">
      <c r="A9" s="253" t="s">
        <v>416</v>
      </c>
      <c r="B9" s="257" t="s">
        <v>467</v>
      </c>
      <c r="C9" s="251" t="s">
        <v>163</v>
      </c>
      <c r="D9" s="221">
        <v>70733</v>
      </c>
      <c r="E9" s="254">
        <v>30000020000</v>
      </c>
      <c r="F9" s="221" t="s">
        <v>27</v>
      </c>
      <c r="G9" s="255" t="s">
        <v>235</v>
      </c>
      <c r="H9" s="256">
        <v>50000000</v>
      </c>
      <c r="I9" s="240">
        <v>31791000</v>
      </c>
      <c r="J9" s="233">
        <v>29316000</v>
      </c>
    </row>
    <row r="10" spans="1:11" x14ac:dyDescent="0.2">
      <c r="A10" s="253" t="s">
        <v>416</v>
      </c>
      <c r="C10" s="259" t="s">
        <v>26</v>
      </c>
      <c r="H10" s="260">
        <v>500000000</v>
      </c>
      <c r="I10" s="261">
        <v>427975000</v>
      </c>
      <c r="J10" s="262">
        <v>126802950</v>
      </c>
    </row>
    <row r="11" spans="1:11" x14ac:dyDescent="0.2">
      <c r="A11" s="253" t="s">
        <v>418</v>
      </c>
      <c r="C11" s="263" t="s">
        <v>698</v>
      </c>
    </row>
    <row r="12" spans="1:11" x14ac:dyDescent="0.2">
      <c r="A12" s="253" t="s">
        <v>418</v>
      </c>
      <c r="B12" s="257" t="s">
        <v>243</v>
      </c>
      <c r="C12" s="251" t="s">
        <v>687</v>
      </c>
      <c r="D12" s="221">
        <v>70411</v>
      </c>
      <c r="E12" s="254">
        <v>130000010000</v>
      </c>
      <c r="F12" s="264" t="s">
        <v>354</v>
      </c>
      <c r="G12" s="255" t="s">
        <v>235</v>
      </c>
      <c r="H12" s="256">
        <v>56000000</v>
      </c>
      <c r="I12" s="240">
        <v>30000000</v>
      </c>
      <c r="J12" s="233">
        <v>30000000</v>
      </c>
    </row>
    <row r="13" spans="1:11" x14ac:dyDescent="0.2">
      <c r="A13" s="253" t="s">
        <v>418</v>
      </c>
      <c r="B13" s="257" t="s">
        <v>158</v>
      </c>
      <c r="C13" s="251" t="s">
        <v>366</v>
      </c>
      <c r="D13" s="221">
        <v>70411</v>
      </c>
      <c r="E13" s="254">
        <v>130000010000</v>
      </c>
      <c r="F13" s="264" t="s">
        <v>354</v>
      </c>
      <c r="G13" s="255" t="s">
        <v>235</v>
      </c>
      <c r="H13" s="256">
        <v>4000000</v>
      </c>
      <c r="I13" s="240">
        <v>4000000</v>
      </c>
      <c r="J13" s="233">
        <v>0</v>
      </c>
    </row>
    <row r="14" spans="1:11" x14ac:dyDescent="0.2">
      <c r="A14" s="253" t="s">
        <v>418</v>
      </c>
      <c r="B14" s="257" t="s">
        <v>467</v>
      </c>
      <c r="C14" s="251" t="s">
        <v>163</v>
      </c>
      <c r="D14" s="221">
        <v>70411</v>
      </c>
      <c r="E14" s="254">
        <v>130000010000</v>
      </c>
      <c r="F14" s="264" t="s">
        <v>354</v>
      </c>
      <c r="G14" s="255" t="s">
        <v>235</v>
      </c>
      <c r="H14" s="256">
        <v>36000000</v>
      </c>
      <c r="I14" s="240">
        <v>36000000</v>
      </c>
      <c r="J14" s="233">
        <v>27000000</v>
      </c>
    </row>
    <row r="15" spans="1:11" x14ac:dyDescent="0.2">
      <c r="A15" s="253" t="s">
        <v>418</v>
      </c>
      <c r="C15" s="259" t="s">
        <v>26</v>
      </c>
      <c r="H15" s="260">
        <v>96000000</v>
      </c>
      <c r="I15" s="261">
        <v>70000000</v>
      </c>
      <c r="J15" s="262">
        <v>57000000</v>
      </c>
    </row>
    <row r="16" spans="1:11" x14ac:dyDescent="0.25">
      <c r="A16" s="265" t="s">
        <v>380</v>
      </c>
      <c r="C16" s="263" t="s">
        <v>381</v>
      </c>
    </row>
    <row r="17" spans="1:11" x14ac:dyDescent="0.25">
      <c r="A17" s="265" t="s">
        <v>380</v>
      </c>
      <c r="B17" s="257" t="s">
        <v>212</v>
      </c>
      <c r="C17" s="251" t="s">
        <v>676</v>
      </c>
      <c r="D17" s="221">
        <v>70111</v>
      </c>
      <c r="E17" s="266">
        <v>130000010000</v>
      </c>
      <c r="F17" s="221">
        <v>23510200</v>
      </c>
      <c r="G17" s="255" t="s">
        <v>235</v>
      </c>
      <c r="H17" s="256">
        <v>400000000</v>
      </c>
      <c r="I17" s="240">
        <v>400000000</v>
      </c>
      <c r="J17" s="233">
        <v>388985639</v>
      </c>
      <c r="K17" s="233" t="s">
        <v>1061</v>
      </c>
    </row>
    <row r="18" spans="1:11" x14ac:dyDescent="0.25">
      <c r="A18" s="265" t="s">
        <v>380</v>
      </c>
      <c r="B18" s="257" t="s">
        <v>326</v>
      </c>
      <c r="C18" s="251" t="s">
        <v>327</v>
      </c>
      <c r="D18" s="221">
        <v>70111</v>
      </c>
      <c r="E18" s="266">
        <v>130000010000</v>
      </c>
      <c r="F18" s="221">
        <v>23510200</v>
      </c>
      <c r="G18" s="255" t="s">
        <v>235</v>
      </c>
      <c r="H18" s="256">
        <v>300000000</v>
      </c>
      <c r="I18" s="240">
        <v>500000000</v>
      </c>
      <c r="J18" s="233">
        <v>429866888</v>
      </c>
    </row>
    <row r="19" spans="1:11" x14ac:dyDescent="0.25">
      <c r="A19" s="265" t="s">
        <v>380</v>
      </c>
      <c r="B19" s="257" t="s">
        <v>350</v>
      </c>
      <c r="C19" s="251" t="s">
        <v>743</v>
      </c>
      <c r="D19" s="221">
        <v>70111</v>
      </c>
      <c r="E19" s="266">
        <v>130000010000</v>
      </c>
      <c r="F19" s="221">
        <v>23510200</v>
      </c>
      <c r="G19" s="255" t="s">
        <v>235</v>
      </c>
      <c r="H19" s="256">
        <v>5000000</v>
      </c>
      <c r="I19" s="240">
        <v>10000000</v>
      </c>
      <c r="J19" s="233">
        <v>5000000</v>
      </c>
    </row>
    <row r="20" spans="1:11" s="267" customFormat="1" x14ac:dyDescent="0.25">
      <c r="A20" s="265" t="s">
        <v>380</v>
      </c>
      <c r="B20" s="257" t="s">
        <v>460</v>
      </c>
      <c r="C20" s="251" t="s">
        <v>1314</v>
      </c>
      <c r="D20" s="221">
        <v>70111</v>
      </c>
      <c r="E20" s="266">
        <v>130000010000</v>
      </c>
      <c r="F20" s="221">
        <v>23510200</v>
      </c>
      <c r="G20" s="255" t="s">
        <v>235</v>
      </c>
      <c r="H20" s="256">
        <v>10000000</v>
      </c>
      <c r="I20" s="240">
        <v>10000000</v>
      </c>
      <c r="J20" s="233">
        <v>0</v>
      </c>
      <c r="K20" s="233"/>
    </row>
    <row r="21" spans="1:11" s="267" customFormat="1" x14ac:dyDescent="0.25">
      <c r="A21" s="265" t="s">
        <v>380</v>
      </c>
      <c r="B21" s="257" t="s">
        <v>239</v>
      </c>
      <c r="C21" s="251" t="s">
        <v>485</v>
      </c>
      <c r="D21" s="221">
        <v>70111</v>
      </c>
      <c r="E21" s="266">
        <v>130000010000</v>
      </c>
      <c r="F21" s="221">
        <v>23510200</v>
      </c>
      <c r="G21" s="255" t="s">
        <v>235</v>
      </c>
      <c r="H21" s="256">
        <v>50000000</v>
      </c>
      <c r="I21" s="240">
        <v>5000000</v>
      </c>
      <c r="J21" s="233">
        <v>0</v>
      </c>
      <c r="K21" s="233"/>
    </row>
    <row r="22" spans="1:11" x14ac:dyDescent="0.25">
      <c r="A22" s="265" t="s">
        <v>380</v>
      </c>
      <c r="B22" s="257" t="s">
        <v>243</v>
      </c>
      <c r="C22" s="251" t="s">
        <v>687</v>
      </c>
      <c r="D22" s="221">
        <v>70111</v>
      </c>
      <c r="E22" s="266">
        <v>130000010000</v>
      </c>
      <c r="F22" s="221">
        <v>23510200</v>
      </c>
      <c r="G22" s="255" t="s">
        <v>235</v>
      </c>
      <c r="H22" s="256">
        <v>1300000000</v>
      </c>
      <c r="I22" s="240">
        <v>1500000000</v>
      </c>
      <c r="J22" s="233">
        <v>685423562</v>
      </c>
      <c r="K22" s="233" t="s">
        <v>1366</v>
      </c>
    </row>
    <row r="23" spans="1:11" x14ac:dyDescent="0.25">
      <c r="A23" s="265" t="s">
        <v>380</v>
      </c>
      <c r="B23" s="257" t="s">
        <v>158</v>
      </c>
      <c r="C23" s="251" t="s">
        <v>366</v>
      </c>
      <c r="D23" s="221">
        <v>70111</v>
      </c>
      <c r="E23" s="266">
        <v>130000010000</v>
      </c>
      <c r="F23" s="221">
        <v>23510200</v>
      </c>
      <c r="G23" s="255" t="s">
        <v>235</v>
      </c>
      <c r="H23" s="256">
        <v>10000000</v>
      </c>
      <c r="I23" s="240">
        <v>22000000</v>
      </c>
      <c r="J23" s="233">
        <v>0</v>
      </c>
    </row>
    <row r="24" spans="1:11" x14ac:dyDescent="0.25">
      <c r="A24" s="265" t="s">
        <v>380</v>
      </c>
      <c r="B24" s="257" t="s">
        <v>206</v>
      </c>
      <c r="C24" s="251" t="s">
        <v>735</v>
      </c>
      <c r="D24" s="221">
        <v>70111</v>
      </c>
      <c r="E24" s="266">
        <v>130000010000</v>
      </c>
      <c r="F24" s="221">
        <v>23510200</v>
      </c>
      <c r="G24" s="255" t="s">
        <v>235</v>
      </c>
      <c r="H24" s="256">
        <v>15000000</v>
      </c>
      <c r="I24" s="240">
        <v>20000000</v>
      </c>
      <c r="J24" s="233">
        <v>17526100</v>
      </c>
    </row>
    <row r="25" spans="1:11" x14ac:dyDescent="0.25">
      <c r="A25" s="265" t="s">
        <v>380</v>
      </c>
      <c r="B25" s="257" t="s">
        <v>207</v>
      </c>
      <c r="C25" s="251" t="s">
        <v>1072</v>
      </c>
      <c r="D25" s="221">
        <v>70111</v>
      </c>
      <c r="E25" s="266">
        <v>130000010000</v>
      </c>
      <c r="F25" s="221">
        <v>23510200</v>
      </c>
      <c r="G25" s="255" t="s">
        <v>235</v>
      </c>
      <c r="H25" s="256">
        <v>30000000</v>
      </c>
      <c r="I25" s="240">
        <v>10000000</v>
      </c>
      <c r="J25" s="233">
        <v>0</v>
      </c>
    </row>
    <row r="26" spans="1:11" x14ac:dyDescent="0.25">
      <c r="A26" s="265" t="s">
        <v>380</v>
      </c>
      <c r="B26" s="257" t="s">
        <v>467</v>
      </c>
      <c r="C26" s="251" t="s">
        <v>163</v>
      </c>
      <c r="D26" s="221">
        <v>70111</v>
      </c>
      <c r="E26" s="266">
        <v>130000010000</v>
      </c>
      <c r="F26" s="221">
        <v>23510200</v>
      </c>
      <c r="G26" s="255" t="s">
        <v>235</v>
      </c>
      <c r="H26" s="256">
        <v>2000000</v>
      </c>
      <c r="I26" s="240">
        <v>2000000</v>
      </c>
      <c r="J26" s="233">
        <v>1900000</v>
      </c>
    </row>
    <row r="27" spans="1:11" x14ac:dyDescent="0.25">
      <c r="A27" s="265" t="s">
        <v>380</v>
      </c>
      <c r="B27" s="257" t="s">
        <v>474</v>
      </c>
      <c r="C27" s="251" t="s">
        <v>164</v>
      </c>
      <c r="D27" s="221">
        <v>70111</v>
      </c>
      <c r="E27" s="266">
        <v>130000010000</v>
      </c>
      <c r="F27" s="221">
        <v>23510200</v>
      </c>
      <c r="G27" s="255" t="s">
        <v>235</v>
      </c>
      <c r="H27" s="256">
        <v>459000000</v>
      </c>
      <c r="I27" s="240">
        <v>100000000</v>
      </c>
      <c r="J27" s="233">
        <v>2000000</v>
      </c>
      <c r="K27" s="233" t="s">
        <v>1369</v>
      </c>
    </row>
    <row r="28" spans="1:11" x14ac:dyDescent="0.25">
      <c r="A28" s="265" t="s">
        <v>380</v>
      </c>
      <c r="B28" s="239"/>
      <c r="C28" s="259" t="s">
        <v>26</v>
      </c>
      <c r="D28" s="223"/>
      <c r="E28" s="268"/>
      <c r="F28" s="223"/>
      <c r="G28" s="269"/>
      <c r="H28" s="260">
        <v>2581000000</v>
      </c>
      <c r="I28" s="261">
        <v>2579000000</v>
      </c>
      <c r="J28" s="262">
        <v>1530702189</v>
      </c>
      <c r="K28" s="262"/>
    </row>
    <row r="29" spans="1:11" x14ac:dyDescent="0.25">
      <c r="A29" s="234" t="s">
        <v>704</v>
      </c>
      <c r="C29" s="263" t="s">
        <v>203</v>
      </c>
      <c r="E29" s="221"/>
      <c r="F29" s="270"/>
      <c r="G29" s="270"/>
    </row>
    <row r="30" spans="1:11" x14ac:dyDescent="0.25">
      <c r="A30" s="234" t="s">
        <v>704</v>
      </c>
      <c r="B30" s="257" t="s">
        <v>240</v>
      </c>
      <c r="C30" s="251" t="s">
        <v>763</v>
      </c>
      <c r="D30" s="221">
        <v>70740</v>
      </c>
      <c r="E30" s="254">
        <v>40000020000</v>
      </c>
      <c r="F30" s="264" t="s">
        <v>354</v>
      </c>
      <c r="G30" s="255" t="s">
        <v>235</v>
      </c>
      <c r="H30" s="256">
        <v>2000000</v>
      </c>
      <c r="I30" s="240">
        <v>2000000</v>
      </c>
      <c r="J30" s="233">
        <v>0</v>
      </c>
    </row>
    <row r="31" spans="1:11" x14ac:dyDescent="0.25">
      <c r="A31" s="234" t="s">
        <v>704</v>
      </c>
      <c r="B31" s="257" t="s">
        <v>469</v>
      </c>
      <c r="C31" s="251" t="s">
        <v>162</v>
      </c>
      <c r="D31" s="221">
        <v>70740</v>
      </c>
      <c r="E31" s="254">
        <v>40000020000</v>
      </c>
      <c r="F31" s="264" t="s">
        <v>354</v>
      </c>
      <c r="G31" s="255" t="s">
        <v>235</v>
      </c>
      <c r="H31" s="256">
        <v>0</v>
      </c>
      <c r="I31" s="240">
        <v>5000000</v>
      </c>
    </row>
    <row r="32" spans="1:11" x14ac:dyDescent="0.25">
      <c r="A32" s="234" t="s">
        <v>704</v>
      </c>
      <c r="B32" s="257" t="s">
        <v>467</v>
      </c>
      <c r="C32" s="251" t="s">
        <v>163</v>
      </c>
      <c r="D32" s="221">
        <v>70740</v>
      </c>
      <c r="E32" s="254">
        <v>40000020000</v>
      </c>
      <c r="F32" s="264" t="s">
        <v>354</v>
      </c>
      <c r="G32" s="255" t="s">
        <v>235</v>
      </c>
      <c r="H32" s="256">
        <v>3000000</v>
      </c>
      <c r="I32" s="240">
        <v>3000000</v>
      </c>
      <c r="J32" s="233">
        <v>0</v>
      </c>
    </row>
    <row r="33" spans="1:10" x14ac:dyDescent="0.25">
      <c r="A33" s="234" t="s">
        <v>704</v>
      </c>
      <c r="B33" s="257" t="s">
        <v>468</v>
      </c>
      <c r="C33" s="251" t="s">
        <v>466</v>
      </c>
      <c r="D33" s="221">
        <v>70740</v>
      </c>
      <c r="F33" s="264" t="s">
        <v>354</v>
      </c>
      <c r="G33" s="255" t="s">
        <v>235</v>
      </c>
      <c r="H33" s="256">
        <v>5000000</v>
      </c>
      <c r="I33" s="240">
        <v>0</v>
      </c>
      <c r="J33" s="233">
        <v>0</v>
      </c>
    </row>
    <row r="34" spans="1:10" x14ac:dyDescent="0.25">
      <c r="A34" s="234" t="s">
        <v>704</v>
      </c>
      <c r="B34" s="257" t="s">
        <v>474</v>
      </c>
      <c r="C34" s="251" t="s">
        <v>164</v>
      </c>
      <c r="D34" s="221">
        <v>70740</v>
      </c>
      <c r="E34" s="254">
        <v>40000020000</v>
      </c>
      <c r="F34" s="264" t="s">
        <v>354</v>
      </c>
      <c r="G34" s="255" t="s">
        <v>235</v>
      </c>
      <c r="H34" s="256">
        <v>15000000</v>
      </c>
      <c r="I34" s="240">
        <v>15000000</v>
      </c>
      <c r="J34" s="233">
        <v>15000000</v>
      </c>
    </row>
    <row r="35" spans="1:10" x14ac:dyDescent="0.25">
      <c r="A35" s="234" t="s">
        <v>704</v>
      </c>
      <c r="C35" s="259" t="s">
        <v>26</v>
      </c>
      <c r="H35" s="260">
        <v>25000000</v>
      </c>
      <c r="I35" s="261">
        <v>25000000</v>
      </c>
      <c r="J35" s="262">
        <v>15000000</v>
      </c>
    </row>
    <row r="36" spans="1:10" x14ac:dyDescent="0.25">
      <c r="A36" s="234" t="s">
        <v>705</v>
      </c>
      <c r="C36" s="263" t="s">
        <v>386</v>
      </c>
    </row>
    <row r="37" spans="1:10" x14ac:dyDescent="0.25">
      <c r="A37" s="234" t="s">
        <v>705</v>
      </c>
      <c r="B37" s="238" t="s">
        <v>253</v>
      </c>
      <c r="C37" s="251" t="s">
        <v>238</v>
      </c>
      <c r="D37" s="264" t="s">
        <v>1</v>
      </c>
      <c r="E37" s="254">
        <v>130000010000</v>
      </c>
      <c r="F37" s="221" t="s">
        <v>27</v>
      </c>
      <c r="G37" s="255" t="s">
        <v>235</v>
      </c>
      <c r="H37" s="256">
        <v>0</v>
      </c>
      <c r="I37" s="240">
        <v>0</v>
      </c>
      <c r="J37" s="233">
        <v>0</v>
      </c>
    </row>
    <row r="38" spans="1:10" x14ac:dyDescent="0.25">
      <c r="A38" s="234" t="s">
        <v>705</v>
      </c>
      <c r="B38" s="257" t="s">
        <v>158</v>
      </c>
      <c r="C38" s="251" t="s">
        <v>366</v>
      </c>
      <c r="D38" s="264" t="s">
        <v>1</v>
      </c>
      <c r="E38" s="254">
        <v>130000010000</v>
      </c>
      <c r="F38" s="221" t="s">
        <v>27</v>
      </c>
      <c r="G38" s="255" t="s">
        <v>235</v>
      </c>
      <c r="H38" s="256">
        <v>2000000</v>
      </c>
      <c r="I38" s="240">
        <v>5000000</v>
      </c>
      <c r="J38" s="233">
        <v>0</v>
      </c>
    </row>
    <row r="39" spans="1:10" x14ac:dyDescent="0.25">
      <c r="A39" s="234" t="s">
        <v>705</v>
      </c>
      <c r="B39" s="238" t="s">
        <v>206</v>
      </c>
      <c r="C39" s="251" t="s">
        <v>219</v>
      </c>
      <c r="D39" s="264" t="s">
        <v>1</v>
      </c>
      <c r="E39" s="254">
        <v>130000010000</v>
      </c>
      <c r="F39" s="221" t="s">
        <v>27</v>
      </c>
      <c r="G39" s="255" t="s">
        <v>235</v>
      </c>
      <c r="H39" s="256">
        <v>1500000</v>
      </c>
      <c r="I39" s="240">
        <v>0</v>
      </c>
      <c r="J39" s="233">
        <v>0</v>
      </c>
    </row>
    <row r="40" spans="1:10" x14ac:dyDescent="0.25">
      <c r="A40" s="234" t="s">
        <v>705</v>
      </c>
      <c r="B40" s="238" t="s">
        <v>207</v>
      </c>
      <c r="C40" s="251" t="s">
        <v>220</v>
      </c>
      <c r="D40" s="264" t="s">
        <v>1</v>
      </c>
      <c r="E40" s="254">
        <v>130000010000</v>
      </c>
      <c r="F40" s="221" t="s">
        <v>27</v>
      </c>
      <c r="G40" s="255" t="s">
        <v>235</v>
      </c>
      <c r="H40" s="256">
        <v>1500000</v>
      </c>
      <c r="I40" s="240">
        <v>0</v>
      </c>
      <c r="J40" s="233">
        <v>0</v>
      </c>
    </row>
    <row r="41" spans="1:10" x14ac:dyDescent="0.25">
      <c r="A41" s="234" t="s">
        <v>705</v>
      </c>
      <c r="C41" s="259" t="s">
        <v>26</v>
      </c>
      <c r="H41" s="260">
        <v>5000000</v>
      </c>
      <c r="I41" s="261">
        <v>5000000</v>
      </c>
      <c r="J41" s="262">
        <v>0</v>
      </c>
    </row>
    <row r="42" spans="1:10" x14ac:dyDescent="0.25">
      <c r="A42" s="265" t="s">
        <v>346</v>
      </c>
      <c r="C42" s="263" t="s">
        <v>730</v>
      </c>
    </row>
    <row r="43" spans="1:10" x14ac:dyDescent="0.25">
      <c r="A43" s="265" t="s">
        <v>346</v>
      </c>
      <c r="B43" s="257" t="s">
        <v>212</v>
      </c>
      <c r="C43" s="251" t="s">
        <v>676</v>
      </c>
      <c r="D43" s="221" t="s">
        <v>29</v>
      </c>
      <c r="E43" s="254">
        <v>20000010000</v>
      </c>
      <c r="F43" s="251" t="s">
        <v>27</v>
      </c>
      <c r="G43" s="255" t="s">
        <v>235</v>
      </c>
      <c r="H43" s="256">
        <v>10000000</v>
      </c>
      <c r="I43" s="240">
        <v>40000000</v>
      </c>
      <c r="J43" s="233">
        <v>0</v>
      </c>
    </row>
    <row r="44" spans="1:10" x14ac:dyDescent="0.25">
      <c r="A44" s="265" t="s">
        <v>346</v>
      </c>
      <c r="B44" s="257" t="s">
        <v>455</v>
      </c>
      <c r="C44" s="251" t="s">
        <v>213</v>
      </c>
      <c r="D44" s="221" t="s">
        <v>29</v>
      </c>
      <c r="E44" s="254">
        <v>20000010000</v>
      </c>
      <c r="F44" s="251" t="s">
        <v>27</v>
      </c>
      <c r="G44" s="255" t="s">
        <v>235</v>
      </c>
      <c r="H44" s="256">
        <v>20000000</v>
      </c>
      <c r="I44" s="240">
        <v>39000000</v>
      </c>
      <c r="J44" s="233">
        <v>0</v>
      </c>
    </row>
    <row r="45" spans="1:10" x14ac:dyDescent="0.25">
      <c r="A45" s="265" t="s">
        <v>346</v>
      </c>
      <c r="B45" s="257" t="s">
        <v>243</v>
      </c>
      <c r="C45" s="251" t="s">
        <v>687</v>
      </c>
      <c r="D45" s="221" t="s">
        <v>29</v>
      </c>
      <c r="E45" s="254">
        <v>20000010000</v>
      </c>
      <c r="F45" s="251" t="s">
        <v>27</v>
      </c>
      <c r="G45" s="255" t="s">
        <v>235</v>
      </c>
      <c r="H45" s="256">
        <v>50000000</v>
      </c>
      <c r="I45" s="240">
        <v>0</v>
      </c>
      <c r="J45" s="233">
        <v>0</v>
      </c>
    </row>
    <row r="46" spans="1:10" x14ac:dyDescent="0.25">
      <c r="A46" s="265" t="s">
        <v>346</v>
      </c>
      <c r="B46" s="257" t="s">
        <v>158</v>
      </c>
      <c r="C46" s="251" t="s">
        <v>366</v>
      </c>
      <c r="D46" s="221" t="s">
        <v>29</v>
      </c>
      <c r="E46" s="254">
        <v>20000010000</v>
      </c>
      <c r="F46" s="251" t="s">
        <v>27</v>
      </c>
      <c r="G46" s="255" t="s">
        <v>235</v>
      </c>
      <c r="H46" s="256">
        <v>1000000</v>
      </c>
      <c r="I46" s="240">
        <v>3000000</v>
      </c>
      <c r="J46" s="233">
        <v>0</v>
      </c>
    </row>
    <row r="47" spans="1:10" x14ac:dyDescent="0.25">
      <c r="A47" s="265" t="s">
        <v>346</v>
      </c>
      <c r="B47" s="238" t="s">
        <v>206</v>
      </c>
      <c r="C47" s="251" t="s">
        <v>219</v>
      </c>
      <c r="D47" s="221" t="s">
        <v>29</v>
      </c>
      <c r="E47" s="254">
        <v>20000010000</v>
      </c>
      <c r="F47" s="251" t="s">
        <v>27</v>
      </c>
      <c r="G47" s="255" t="s">
        <v>235</v>
      </c>
      <c r="H47" s="256">
        <v>2000000</v>
      </c>
      <c r="I47" s="240">
        <v>3000000</v>
      </c>
      <c r="J47" s="233">
        <v>0</v>
      </c>
    </row>
    <row r="48" spans="1:10" x14ac:dyDescent="0.25">
      <c r="A48" s="265" t="s">
        <v>346</v>
      </c>
      <c r="C48" s="259" t="s">
        <v>26</v>
      </c>
      <c r="H48" s="260">
        <v>83000000</v>
      </c>
      <c r="I48" s="261">
        <v>85000000</v>
      </c>
      <c r="J48" s="262">
        <v>0</v>
      </c>
    </row>
    <row r="49" spans="1:11" x14ac:dyDescent="0.25">
      <c r="A49" s="265" t="s">
        <v>709</v>
      </c>
      <c r="C49" s="263" t="s">
        <v>711</v>
      </c>
    </row>
    <row r="50" spans="1:11" x14ac:dyDescent="0.25">
      <c r="A50" s="265" t="s">
        <v>709</v>
      </c>
      <c r="B50" s="238" t="s">
        <v>253</v>
      </c>
      <c r="C50" s="251" t="s">
        <v>238</v>
      </c>
      <c r="D50" s="221" t="s">
        <v>259</v>
      </c>
      <c r="E50" s="254">
        <v>130000010000</v>
      </c>
      <c r="F50" s="221" t="s">
        <v>27</v>
      </c>
      <c r="G50" s="255" t="s">
        <v>235</v>
      </c>
      <c r="H50" s="256">
        <v>35000000</v>
      </c>
      <c r="I50" s="240">
        <v>10000000</v>
      </c>
      <c r="J50" s="233">
        <v>0</v>
      </c>
    </row>
    <row r="51" spans="1:11" x14ac:dyDescent="0.25">
      <c r="A51" s="265" t="s">
        <v>709</v>
      </c>
      <c r="B51" s="238" t="s">
        <v>161</v>
      </c>
      <c r="C51" s="251" t="s">
        <v>233</v>
      </c>
      <c r="D51" s="221" t="s">
        <v>259</v>
      </c>
      <c r="E51" s="254">
        <v>130000010000</v>
      </c>
      <c r="F51" s="221" t="s">
        <v>27</v>
      </c>
      <c r="G51" s="255" t="s">
        <v>235</v>
      </c>
      <c r="H51" s="256">
        <v>346000000</v>
      </c>
      <c r="I51" s="240">
        <v>17500000</v>
      </c>
      <c r="J51" s="233">
        <v>0</v>
      </c>
    </row>
    <row r="52" spans="1:11" x14ac:dyDescent="0.25">
      <c r="A52" s="265" t="s">
        <v>709</v>
      </c>
      <c r="B52" s="238" t="s">
        <v>215</v>
      </c>
      <c r="C52" s="251" t="s">
        <v>710</v>
      </c>
      <c r="D52" s="221" t="s">
        <v>259</v>
      </c>
      <c r="E52" s="254">
        <v>130000010000</v>
      </c>
      <c r="F52" s="221" t="s">
        <v>27</v>
      </c>
      <c r="G52" s="255" t="s">
        <v>235</v>
      </c>
      <c r="H52" s="256">
        <v>1000000</v>
      </c>
      <c r="I52" s="240">
        <v>2000000</v>
      </c>
      <c r="J52" s="233">
        <v>0</v>
      </c>
    </row>
    <row r="53" spans="1:11" x14ac:dyDescent="0.25">
      <c r="A53" s="265" t="s">
        <v>709</v>
      </c>
      <c r="B53" s="238" t="s">
        <v>342</v>
      </c>
      <c r="C53" s="251" t="s">
        <v>509</v>
      </c>
      <c r="D53" s="221" t="s">
        <v>259</v>
      </c>
      <c r="E53" s="254">
        <v>130000010000</v>
      </c>
      <c r="F53" s="221" t="s">
        <v>27</v>
      </c>
      <c r="G53" s="255" t="s">
        <v>235</v>
      </c>
      <c r="H53" s="256">
        <v>1000000</v>
      </c>
      <c r="I53" s="240">
        <v>2000000</v>
      </c>
      <c r="J53" s="233">
        <v>0</v>
      </c>
    </row>
    <row r="54" spans="1:11" x14ac:dyDescent="0.25">
      <c r="A54" s="265" t="s">
        <v>709</v>
      </c>
      <c r="B54" s="238" t="s">
        <v>371</v>
      </c>
      <c r="C54" s="251" t="s">
        <v>732</v>
      </c>
      <c r="D54" s="221" t="s">
        <v>259</v>
      </c>
      <c r="E54" s="254">
        <v>130000010000</v>
      </c>
      <c r="F54" s="255" t="s">
        <v>27</v>
      </c>
      <c r="G54" s="255" t="s">
        <v>235</v>
      </c>
      <c r="H54" s="256">
        <v>2000000</v>
      </c>
      <c r="I54" s="240">
        <v>0</v>
      </c>
      <c r="J54" s="233">
        <v>0</v>
      </c>
    </row>
    <row r="55" spans="1:11" x14ac:dyDescent="0.25">
      <c r="A55" s="265" t="s">
        <v>709</v>
      </c>
      <c r="B55" s="238" t="s">
        <v>239</v>
      </c>
      <c r="C55" s="251" t="s">
        <v>485</v>
      </c>
      <c r="D55" s="221" t="s">
        <v>259</v>
      </c>
      <c r="E55" s="254">
        <v>130000010000</v>
      </c>
      <c r="F55" s="221" t="s">
        <v>27</v>
      </c>
      <c r="G55" s="255" t="s">
        <v>235</v>
      </c>
      <c r="H55" s="256">
        <v>0</v>
      </c>
      <c r="I55" s="240">
        <v>30000000</v>
      </c>
      <c r="J55" s="233">
        <v>0</v>
      </c>
    </row>
    <row r="56" spans="1:11" x14ac:dyDescent="0.25">
      <c r="A56" s="265" t="s">
        <v>709</v>
      </c>
      <c r="B56" s="238" t="s">
        <v>240</v>
      </c>
      <c r="C56" s="251" t="s">
        <v>763</v>
      </c>
      <c r="D56" s="221" t="s">
        <v>259</v>
      </c>
      <c r="E56" s="254">
        <v>130000010000</v>
      </c>
      <c r="F56" s="221" t="s">
        <v>27</v>
      </c>
      <c r="G56" s="255" t="s">
        <v>235</v>
      </c>
      <c r="H56" s="256">
        <v>3500000</v>
      </c>
      <c r="I56" s="240">
        <v>2500000</v>
      </c>
      <c r="J56" s="233">
        <v>0</v>
      </c>
    </row>
    <row r="57" spans="1:11" x14ac:dyDescent="0.25">
      <c r="A57" s="265" t="s">
        <v>709</v>
      </c>
      <c r="B57" s="238" t="s">
        <v>450</v>
      </c>
      <c r="C57" s="272" t="s">
        <v>772</v>
      </c>
      <c r="D57" s="221" t="s">
        <v>259</v>
      </c>
      <c r="E57" s="254">
        <v>130000010000</v>
      </c>
      <c r="F57" s="221" t="s">
        <v>27</v>
      </c>
      <c r="G57" s="255" t="s">
        <v>235</v>
      </c>
      <c r="H57" s="256">
        <v>1000000</v>
      </c>
      <c r="I57" s="240">
        <v>1000000</v>
      </c>
      <c r="J57" s="233">
        <v>0</v>
      </c>
    </row>
    <row r="58" spans="1:11" x14ac:dyDescent="0.25">
      <c r="A58" s="265" t="s">
        <v>709</v>
      </c>
      <c r="B58" s="238" t="s">
        <v>524</v>
      </c>
      <c r="C58" s="251" t="s">
        <v>979</v>
      </c>
      <c r="D58" s="221" t="s">
        <v>259</v>
      </c>
      <c r="E58" s="254">
        <v>130000010000</v>
      </c>
      <c r="F58" s="221" t="s">
        <v>27</v>
      </c>
      <c r="G58" s="255" t="s">
        <v>235</v>
      </c>
      <c r="H58" s="256">
        <v>2000000</v>
      </c>
      <c r="I58" s="240">
        <v>5000000</v>
      </c>
      <c r="J58" s="233">
        <v>0</v>
      </c>
    </row>
    <row r="59" spans="1:11" x14ac:dyDescent="0.25">
      <c r="A59" s="265" t="s">
        <v>709</v>
      </c>
      <c r="B59" s="238" t="s">
        <v>483</v>
      </c>
      <c r="C59" s="251" t="s">
        <v>1067</v>
      </c>
      <c r="D59" s="221" t="s">
        <v>259</v>
      </c>
      <c r="E59" s="254">
        <v>130000010000</v>
      </c>
      <c r="F59" s="221" t="s">
        <v>27</v>
      </c>
      <c r="G59" s="255" t="s">
        <v>235</v>
      </c>
      <c r="H59" s="256">
        <v>30000000</v>
      </c>
      <c r="I59" s="240">
        <v>0</v>
      </c>
      <c r="J59" s="233">
        <v>0</v>
      </c>
    </row>
    <row r="60" spans="1:11" x14ac:dyDescent="0.25">
      <c r="A60" s="265" t="s">
        <v>709</v>
      </c>
      <c r="B60" s="238" t="s">
        <v>243</v>
      </c>
      <c r="C60" s="251" t="s">
        <v>687</v>
      </c>
      <c r="D60" s="221" t="s">
        <v>259</v>
      </c>
      <c r="E60" s="254">
        <v>130000010000</v>
      </c>
      <c r="F60" s="221" t="s">
        <v>27</v>
      </c>
      <c r="G60" s="255" t="s">
        <v>235</v>
      </c>
      <c r="H60" s="256">
        <v>106000000</v>
      </c>
      <c r="I60" s="240">
        <v>884000000</v>
      </c>
      <c r="J60" s="233">
        <v>35000000</v>
      </c>
    </row>
    <row r="61" spans="1:11" x14ac:dyDescent="0.25">
      <c r="A61" s="265" t="s">
        <v>709</v>
      </c>
      <c r="B61" s="257" t="s">
        <v>158</v>
      </c>
      <c r="C61" s="251" t="s">
        <v>366</v>
      </c>
      <c r="D61" s="221" t="s">
        <v>259</v>
      </c>
      <c r="E61" s="254">
        <v>130000010000</v>
      </c>
      <c r="F61" s="221" t="s">
        <v>27</v>
      </c>
      <c r="G61" s="255" t="s">
        <v>235</v>
      </c>
      <c r="H61" s="256">
        <v>2000000</v>
      </c>
      <c r="I61" s="240">
        <v>8000000</v>
      </c>
      <c r="J61" s="233">
        <v>0</v>
      </c>
    </row>
    <row r="62" spans="1:11" x14ac:dyDescent="0.25">
      <c r="A62" s="265" t="s">
        <v>709</v>
      </c>
      <c r="B62" s="238" t="s">
        <v>248</v>
      </c>
      <c r="C62" s="272" t="s">
        <v>779</v>
      </c>
      <c r="D62" s="221" t="s">
        <v>259</v>
      </c>
      <c r="E62" s="254">
        <v>130000010000</v>
      </c>
      <c r="F62" s="221" t="s">
        <v>27</v>
      </c>
      <c r="G62" s="255" t="s">
        <v>235</v>
      </c>
      <c r="H62" s="256">
        <v>10000000</v>
      </c>
      <c r="I62" s="240">
        <v>0</v>
      </c>
      <c r="J62" s="233">
        <v>0</v>
      </c>
    </row>
    <row r="63" spans="1:11" x14ac:dyDescent="0.25">
      <c r="A63" s="265" t="s">
        <v>709</v>
      </c>
      <c r="B63" s="238" t="s">
        <v>206</v>
      </c>
      <c r="C63" s="251" t="s">
        <v>219</v>
      </c>
      <c r="D63" s="221" t="s">
        <v>259</v>
      </c>
      <c r="E63" s="254">
        <v>130000010000</v>
      </c>
      <c r="F63" s="221" t="s">
        <v>27</v>
      </c>
      <c r="G63" s="255" t="s">
        <v>235</v>
      </c>
      <c r="H63" s="256">
        <v>260000000</v>
      </c>
      <c r="I63" s="240">
        <v>20000000</v>
      </c>
      <c r="J63" s="233">
        <v>8020000</v>
      </c>
    </row>
    <row r="64" spans="1:11" x14ac:dyDescent="0.25">
      <c r="A64" s="265" t="s">
        <v>709</v>
      </c>
      <c r="B64" s="239"/>
      <c r="C64" s="259" t="s">
        <v>26</v>
      </c>
      <c r="D64" s="223"/>
      <c r="E64" s="268"/>
      <c r="F64" s="223"/>
      <c r="G64" s="269"/>
      <c r="H64" s="260">
        <v>799500000</v>
      </c>
      <c r="I64" s="261">
        <v>982000000</v>
      </c>
      <c r="J64" s="262">
        <v>43020000</v>
      </c>
      <c r="K64" s="262"/>
    </row>
    <row r="65" spans="1:11" x14ac:dyDescent="0.25">
      <c r="A65" s="265" t="s">
        <v>315</v>
      </c>
      <c r="B65" s="239"/>
      <c r="C65" s="263" t="s">
        <v>985</v>
      </c>
      <c r="D65" s="273">
        <v>0</v>
      </c>
      <c r="E65" s="268"/>
      <c r="F65" s="223"/>
      <c r="G65" s="269"/>
      <c r="H65" s="260"/>
      <c r="I65" s="261"/>
      <c r="J65" s="262"/>
      <c r="K65" s="262"/>
    </row>
    <row r="66" spans="1:11" x14ac:dyDescent="0.25">
      <c r="A66" s="265" t="s">
        <v>315</v>
      </c>
      <c r="B66" s="238" t="s">
        <v>253</v>
      </c>
      <c r="C66" s="251" t="s">
        <v>238</v>
      </c>
      <c r="D66" s="221">
        <v>70820</v>
      </c>
      <c r="E66" s="254">
        <v>20000010000</v>
      </c>
      <c r="F66" s="221" t="s">
        <v>27</v>
      </c>
      <c r="G66" s="255" t="s">
        <v>235</v>
      </c>
      <c r="H66" s="256">
        <v>240000000</v>
      </c>
      <c r="I66" s="240">
        <v>15000000</v>
      </c>
      <c r="J66" s="233">
        <v>0</v>
      </c>
      <c r="K66" s="233" t="s">
        <v>1035</v>
      </c>
    </row>
    <row r="67" spans="1:11" x14ac:dyDescent="0.25">
      <c r="A67" s="265" t="s">
        <v>315</v>
      </c>
      <c r="B67" s="238" t="s">
        <v>161</v>
      </c>
      <c r="C67" s="251" t="s">
        <v>233</v>
      </c>
      <c r="D67" s="221">
        <v>70820</v>
      </c>
      <c r="E67" s="254">
        <v>20000010000</v>
      </c>
      <c r="F67" s="221" t="s">
        <v>27</v>
      </c>
      <c r="G67" s="255" t="s">
        <v>235</v>
      </c>
      <c r="H67" s="256">
        <v>20000000</v>
      </c>
      <c r="I67" s="240">
        <v>20000000</v>
      </c>
      <c r="J67" s="233">
        <v>0</v>
      </c>
      <c r="K67" s="262"/>
    </row>
    <row r="68" spans="1:11" x14ac:dyDescent="0.25">
      <c r="A68" s="265" t="s">
        <v>315</v>
      </c>
      <c r="B68" s="257" t="s">
        <v>158</v>
      </c>
      <c r="C68" s="251" t="s">
        <v>366</v>
      </c>
      <c r="D68" s="221">
        <v>70820</v>
      </c>
      <c r="E68" s="254">
        <v>20000010000</v>
      </c>
      <c r="F68" s="221" t="s">
        <v>27</v>
      </c>
      <c r="G68" s="255" t="s">
        <v>235</v>
      </c>
      <c r="H68" s="256">
        <v>200000000</v>
      </c>
      <c r="I68" s="240">
        <v>200000000</v>
      </c>
      <c r="J68" s="233">
        <v>54160906</v>
      </c>
      <c r="K68" s="233" t="s">
        <v>1384</v>
      </c>
    </row>
    <row r="69" spans="1:11" x14ac:dyDescent="0.25">
      <c r="A69" s="265" t="s">
        <v>315</v>
      </c>
      <c r="B69" s="238" t="s">
        <v>206</v>
      </c>
      <c r="C69" s="251" t="s">
        <v>219</v>
      </c>
      <c r="D69" s="221">
        <v>70820</v>
      </c>
      <c r="E69" s="254">
        <v>20000010000</v>
      </c>
      <c r="F69" s="221" t="s">
        <v>27</v>
      </c>
      <c r="G69" s="255" t="s">
        <v>235</v>
      </c>
      <c r="H69" s="256">
        <v>10000000</v>
      </c>
      <c r="I69" s="240">
        <v>14000000</v>
      </c>
      <c r="J69" s="233">
        <v>0</v>
      </c>
      <c r="K69" s="262"/>
    </row>
    <row r="70" spans="1:11" x14ac:dyDescent="0.25">
      <c r="A70" s="265" t="s">
        <v>315</v>
      </c>
      <c r="B70" s="257" t="s">
        <v>469</v>
      </c>
      <c r="C70" s="251" t="s">
        <v>162</v>
      </c>
      <c r="D70" s="221">
        <v>70820</v>
      </c>
      <c r="E70" s="254">
        <v>20000010000</v>
      </c>
      <c r="F70" s="221" t="s">
        <v>27</v>
      </c>
      <c r="G70" s="255" t="s">
        <v>235</v>
      </c>
      <c r="H70" s="256">
        <v>30000000</v>
      </c>
      <c r="I70" s="240">
        <v>30000000</v>
      </c>
      <c r="J70" s="233">
        <v>0</v>
      </c>
      <c r="K70" s="262"/>
    </row>
    <row r="71" spans="1:11" x14ac:dyDescent="0.25">
      <c r="A71" s="265" t="s">
        <v>315</v>
      </c>
      <c r="B71" s="257" t="s">
        <v>468</v>
      </c>
      <c r="C71" s="251" t="s">
        <v>466</v>
      </c>
      <c r="D71" s="221">
        <v>70820</v>
      </c>
      <c r="E71" s="254">
        <v>20000010000</v>
      </c>
      <c r="F71" s="221" t="s">
        <v>27</v>
      </c>
      <c r="G71" s="255" t="s">
        <v>235</v>
      </c>
      <c r="H71" s="256">
        <v>30000000</v>
      </c>
      <c r="I71" s="240">
        <v>30000000</v>
      </c>
      <c r="J71" s="233">
        <v>21364000</v>
      </c>
      <c r="K71" s="262"/>
    </row>
    <row r="72" spans="1:11" x14ac:dyDescent="0.25">
      <c r="A72" s="265" t="s">
        <v>315</v>
      </c>
      <c r="B72" s="239"/>
      <c r="C72" s="259" t="s">
        <v>26</v>
      </c>
      <c r="D72" s="223"/>
      <c r="E72" s="268"/>
      <c r="F72" s="223"/>
      <c r="G72" s="269"/>
      <c r="H72" s="260">
        <v>530000000</v>
      </c>
      <c r="I72" s="261">
        <v>309000000</v>
      </c>
      <c r="J72" s="262">
        <v>75524906</v>
      </c>
      <c r="K72" s="262"/>
    </row>
    <row r="73" spans="1:11" x14ac:dyDescent="0.25">
      <c r="A73" s="265" t="s">
        <v>318</v>
      </c>
      <c r="B73" s="239"/>
      <c r="C73" s="263" t="s">
        <v>389</v>
      </c>
      <c r="D73" s="223"/>
      <c r="E73" s="268"/>
      <c r="F73" s="223"/>
      <c r="G73" s="269"/>
      <c r="H73" s="260"/>
      <c r="I73" s="261"/>
      <c r="J73" s="262"/>
      <c r="K73" s="262"/>
    </row>
    <row r="74" spans="1:11" x14ac:dyDescent="0.25">
      <c r="A74" s="265" t="s">
        <v>318</v>
      </c>
      <c r="B74" s="238" t="s">
        <v>161</v>
      </c>
      <c r="C74" s="251" t="s">
        <v>233</v>
      </c>
      <c r="D74" s="221">
        <v>70820</v>
      </c>
      <c r="E74" s="254">
        <v>20000010000</v>
      </c>
      <c r="F74" s="221" t="s">
        <v>27</v>
      </c>
      <c r="G74" s="255" t="s">
        <v>235</v>
      </c>
      <c r="H74" s="256">
        <v>50000000</v>
      </c>
      <c r="I74" s="240">
        <v>26000000</v>
      </c>
      <c r="J74" s="233">
        <v>0</v>
      </c>
      <c r="K74" s="262"/>
    </row>
    <row r="75" spans="1:11" x14ac:dyDescent="0.25">
      <c r="A75" s="265" t="s">
        <v>318</v>
      </c>
      <c r="B75" s="257" t="s">
        <v>1062</v>
      </c>
      <c r="C75" s="251" t="s">
        <v>755</v>
      </c>
      <c r="D75" s="221">
        <v>70820</v>
      </c>
      <c r="E75" s="254">
        <v>20000010000</v>
      </c>
      <c r="F75" s="221" t="s">
        <v>27</v>
      </c>
      <c r="G75" s="255" t="s">
        <v>235</v>
      </c>
      <c r="H75" s="256">
        <v>14450000</v>
      </c>
      <c r="J75" s="233">
        <v>0</v>
      </c>
      <c r="K75" s="262"/>
    </row>
    <row r="76" spans="1:11" x14ac:dyDescent="0.25">
      <c r="A76" s="265" t="s">
        <v>318</v>
      </c>
      <c r="B76" s="257" t="s">
        <v>365</v>
      </c>
      <c r="C76" s="251" t="s">
        <v>495</v>
      </c>
      <c r="D76" s="221">
        <v>70820</v>
      </c>
      <c r="E76" s="254">
        <v>20000010000</v>
      </c>
      <c r="F76" s="221" t="s">
        <v>27</v>
      </c>
      <c r="G76" s="255" t="s">
        <v>235</v>
      </c>
      <c r="H76" s="256">
        <v>0</v>
      </c>
      <c r="I76" s="240">
        <v>20000000</v>
      </c>
      <c r="J76" s="233">
        <v>0</v>
      </c>
      <c r="K76" s="262"/>
    </row>
    <row r="77" spans="1:11" x14ac:dyDescent="0.25">
      <c r="A77" s="265" t="s">
        <v>318</v>
      </c>
      <c r="B77" s="257" t="s">
        <v>243</v>
      </c>
      <c r="C77" s="251" t="s">
        <v>687</v>
      </c>
      <c r="D77" s="221">
        <v>70820</v>
      </c>
      <c r="E77" s="254">
        <v>20000010000</v>
      </c>
      <c r="F77" s="221" t="s">
        <v>27</v>
      </c>
      <c r="G77" s="255" t="s">
        <v>235</v>
      </c>
      <c r="H77" s="256">
        <v>25550000</v>
      </c>
      <c r="I77" s="240">
        <v>25550000</v>
      </c>
      <c r="J77" s="233">
        <v>0</v>
      </c>
      <c r="K77" s="262"/>
    </row>
    <row r="78" spans="1:11" x14ac:dyDescent="0.25">
      <c r="A78" s="265" t="s">
        <v>318</v>
      </c>
      <c r="B78" s="238" t="s">
        <v>206</v>
      </c>
      <c r="C78" s="251" t="s">
        <v>219</v>
      </c>
      <c r="D78" s="221">
        <v>70820</v>
      </c>
      <c r="E78" s="254">
        <v>20000010000</v>
      </c>
      <c r="F78" s="221" t="s">
        <v>27</v>
      </c>
      <c r="G78" s="255" t="s">
        <v>235</v>
      </c>
      <c r="I78" s="240">
        <v>23450000</v>
      </c>
      <c r="J78" s="233">
        <v>0</v>
      </c>
      <c r="K78" s="262"/>
    </row>
    <row r="79" spans="1:11" x14ac:dyDescent="0.25">
      <c r="A79" s="265" t="s">
        <v>318</v>
      </c>
      <c r="B79" s="239"/>
      <c r="C79" s="259" t="s">
        <v>26</v>
      </c>
      <c r="D79" s="223"/>
      <c r="E79" s="268"/>
      <c r="F79" s="223"/>
      <c r="G79" s="269"/>
      <c r="H79" s="260">
        <v>90000000</v>
      </c>
      <c r="I79" s="261">
        <v>95000000</v>
      </c>
      <c r="J79" s="262">
        <v>0</v>
      </c>
      <c r="K79" s="262"/>
    </row>
    <row r="80" spans="1:11" x14ac:dyDescent="0.25">
      <c r="A80" s="234" t="s">
        <v>317</v>
      </c>
      <c r="B80" s="239"/>
      <c r="C80" s="263" t="s">
        <v>388</v>
      </c>
      <c r="D80" s="223"/>
      <c r="E80" s="268"/>
      <c r="F80" s="223"/>
      <c r="G80" s="269"/>
      <c r="H80" s="260"/>
      <c r="I80" s="261"/>
      <c r="J80" s="262"/>
      <c r="K80" s="262"/>
    </row>
    <row r="81" spans="1:11" x14ac:dyDescent="0.25">
      <c r="A81" s="234" t="s">
        <v>317</v>
      </c>
      <c r="B81" s="257" t="s">
        <v>350</v>
      </c>
      <c r="C81" s="251" t="s">
        <v>743</v>
      </c>
      <c r="D81" s="221">
        <v>70820</v>
      </c>
      <c r="E81" s="254">
        <v>20000010000</v>
      </c>
      <c r="F81" s="221" t="s">
        <v>27</v>
      </c>
      <c r="G81" s="255" t="s">
        <v>235</v>
      </c>
      <c r="H81" s="256">
        <v>30000000</v>
      </c>
      <c r="I81" s="240">
        <v>10000000</v>
      </c>
      <c r="J81" s="262">
        <v>0</v>
      </c>
      <c r="K81" s="262"/>
    </row>
    <row r="82" spans="1:11" x14ac:dyDescent="0.25">
      <c r="A82" s="234" t="s">
        <v>317</v>
      </c>
      <c r="B82" s="238" t="s">
        <v>450</v>
      </c>
      <c r="C82" s="272" t="s">
        <v>772</v>
      </c>
      <c r="D82" s="221">
        <v>70820</v>
      </c>
      <c r="E82" s="254">
        <v>20000010000</v>
      </c>
      <c r="F82" s="221" t="s">
        <v>27</v>
      </c>
      <c r="G82" s="255" t="s">
        <v>235</v>
      </c>
      <c r="H82" s="256">
        <v>8000000</v>
      </c>
      <c r="I82" s="240">
        <v>2000000</v>
      </c>
      <c r="J82" s="262">
        <v>0</v>
      </c>
      <c r="K82" s="251" t="s">
        <v>734</v>
      </c>
    </row>
    <row r="83" spans="1:11" x14ac:dyDescent="0.25">
      <c r="A83" s="234" t="s">
        <v>317</v>
      </c>
      <c r="B83" s="257" t="s">
        <v>522</v>
      </c>
      <c r="C83" s="251" t="s">
        <v>241</v>
      </c>
      <c r="D83" s="221">
        <v>70820</v>
      </c>
      <c r="E83" s="254">
        <v>20000010000</v>
      </c>
      <c r="F83" s="221" t="s">
        <v>27</v>
      </c>
      <c r="G83" s="255" t="s">
        <v>235</v>
      </c>
      <c r="H83" s="256">
        <v>20000000</v>
      </c>
      <c r="I83" s="240">
        <v>20000000</v>
      </c>
      <c r="J83" s="262">
        <v>0</v>
      </c>
      <c r="K83" s="262"/>
    </row>
    <row r="84" spans="1:11" x14ac:dyDescent="0.25">
      <c r="A84" s="234" t="s">
        <v>317</v>
      </c>
      <c r="B84" s="257" t="s">
        <v>158</v>
      </c>
      <c r="C84" s="251" t="s">
        <v>366</v>
      </c>
      <c r="D84" s="221">
        <v>70820</v>
      </c>
      <c r="E84" s="254">
        <v>20000010000</v>
      </c>
      <c r="F84" s="221" t="s">
        <v>27</v>
      </c>
      <c r="G84" s="255" t="s">
        <v>235</v>
      </c>
      <c r="H84" s="256">
        <v>9000000</v>
      </c>
      <c r="I84" s="240">
        <v>40000000</v>
      </c>
      <c r="J84" s="262">
        <v>0</v>
      </c>
      <c r="K84" s="262"/>
    </row>
    <row r="85" spans="1:11" x14ac:dyDescent="0.25">
      <c r="A85" s="234" t="s">
        <v>317</v>
      </c>
      <c r="B85" s="239"/>
      <c r="C85" s="259" t="s">
        <v>26</v>
      </c>
      <c r="D85" s="223"/>
      <c r="E85" s="268"/>
      <c r="F85" s="223"/>
      <c r="G85" s="269"/>
      <c r="H85" s="260">
        <v>67000000</v>
      </c>
      <c r="I85" s="261">
        <v>72000000</v>
      </c>
      <c r="J85" s="262">
        <v>0</v>
      </c>
      <c r="K85" s="262"/>
    </row>
    <row r="86" spans="1:11" x14ac:dyDescent="0.25">
      <c r="A86" s="241" t="s">
        <v>530</v>
      </c>
      <c r="B86" s="239"/>
      <c r="C86" s="263" t="s">
        <v>733</v>
      </c>
      <c r="D86" s="223"/>
      <c r="E86" s="268"/>
      <c r="F86" s="223"/>
      <c r="G86" s="269"/>
      <c r="H86" s="260"/>
      <c r="I86" s="261"/>
      <c r="J86" s="262"/>
      <c r="K86" s="262"/>
    </row>
    <row r="87" spans="1:11" x14ac:dyDescent="0.25">
      <c r="A87" s="241" t="s">
        <v>530</v>
      </c>
      <c r="B87" s="257" t="s">
        <v>744</v>
      </c>
      <c r="C87" s="272" t="s">
        <v>771</v>
      </c>
      <c r="D87" s="221" t="s">
        <v>319</v>
      </c>
      <c r="E87" s="254">
        <v>20000010000</v>
      </c>
      <c r="F87" s="221" t="s">
        <v>316</v>
      </c>
      <c r="G87" s="255" t="s">
        <v>235</v>
      </c>
      <c r="H87" s="256">
        <v>20000000</v>
      </c>
      <c r="I87" s="240">
        <v>10000000</v>
      </c>
      <c r="J87" s="233">
        <v>0</v>
      </c>
      <c r="K87" s="262"/>
    </row>
    <row r="88" spans="1:11" x14ac:dyDescent="0.25">
      <c r="A88" s="241" t="s">
        <v>530</v>
      </c>
      <c r="B88" s="257" t="s">
        <v>371</v>
      </c>
      <c r="C88" s="251" t="s">
        <v>732</v>
      </c>
      <c r="D88" s="221" t="s">
        <v>319</v>
      </c>
      <c r="E88" s="254">
        <v>20000010000</v>
      </c>
      <c r="F88" s="221" t="s">
        <v>316</v>
      </c>
      <c r="G88" s="255" t="s">
        <v>235</v>
      </c>
      <c r="H88" s="256">
        <v>20700000</v>
      </c>
      <c r="I88" s="240">
        <v>28700000</v>
      </c>
      <c r="J88" s="233">
        <v>0</v>
      </c>
      <c r="K88" s="262"/>
    </row>
    <row r="89" spans="1:11" x14ac:dyDescent="0.25">
      <c r="A89" s="241" t="s">
        <v>530</v>
      </c>
      <c r="B89" s="238" t="s">
        <v>450</v>
      </c>
      <c r="C89" s="272" t="s">
        <v>772</v>
      </c>
      <c r="D89" s="221" t="s">
        <v>319</v>
      </c>
      <c r="E89" s="254">
        <v>20000010000</v>
      </c>
      <c r="F89" s="221" t="s">
        <v>316</v>
      </c>
      <c r="G89" s="255" t="s">
        <v>235</v>
      </c>
      <c r="H89" s="256">
        <v>500000</v>
      </c>
      <c r="I89" s="240">
        <v>500000</v>
      </c>
      <c r="J89" s="233">
        <v>500000</v>
      </c>
      <c r="K89" s="262"/>
    </row>
    <row r="90" spans="1:11" x14ac:dyDescent="0.25">
      <c r="A90" s="241" t="s">
        <v>530</v>
      </c>
      <c r="B90" s="257" t="s">
        <v>158</v>
      </c>
      <c r="C90" s="251" t="s">
        <v>366</v>
      </c>
      <c r="D90" s="221" t="s">
        <v>319</v>
      </c>
      <c r="E90" s="254">
        <v>20000010000</v>
      </c>
      <c r="F90" s="221" t="s">
        <v>316</v>
      </c>
      <c r="G90" s="255" t="s">
        <v>235</v>
      </c>
      <c r="H90" s="256">
        <v>3540000</v>
      </c>
      <c r="I90" s="240">
        <v>3540000</v>
      </c>
      <c r="J90" s="233">
        <v>0</v>
      </c>
      <c r="K90" s="262"/>
    </row>
    <row r="91" spans="1:11" x14ac:dyDescent="0.25">
      <c r="A91" s="241" t="s">
        <v>530</v>
      </c>
      <c r="B91" s="257" t="s">
        <v>357</v>
      </c>
      <c r="C91" s="251" t="s">
        <v>764</v>
      </c>
      <c r="D91" s="221" t="s">
        <v>319</v>
      </c>
      <c r="E91" s="254">
        <v>20000010000</v>
      </c>
      <c r="F91" s="221" t="s">
        <v>316</v>
      </c>
      <c r="G91" s="255" t="s">
        <v>235</v>
      </c>
      <c r="H91" s="256">
        <v>1100000</v>
      </c>
      <c r="I91" s="240">
        <v>1100000</v>
      </c>
      <c r="J91" s="233">
        <v>0</v>
      </c>
      <c r="K91" s="262"/>
    </row>
    <row r="92" spans="1:11" x14ac:dyDescent="0.25">
      <c r="A92" s="241" t="s">
        <v>530</v>
      </c>
      <c r="B92" s="238" t="s">
        <v>248</v>
      </c>
      <c r="C92" s="272" t="s">
        <v>779</v>
      </c>
      <c r="D92" s="221" t="s">
        <v>319</v>
      </c>
      <c r="E92" s="254">
        <v>20000010000</v>
      </c>
      <c r="F92" s="221" t="s">
        <v>316</v>
      </c>
      <c r="G92" s="255" t="s">
        <v>235</v>
      </c>
      <c r="H92" s="256">
        <v>3500000</v>
      </c>
      <c r="I92" s="240">
        <v>3500000</v>
      </c>
      <c r="J92" s="233">
        <v>0</v>
      </c>
      <c r="K92" s="262"/>
    </row>
    <row r="93" spans="1:11" x14ac:dyDescent="0.25">
      <c r="A93" s="241" t="s">
        <v>530</v>
      </c>
      <c r="B93" s="257" t="s">
        <v>749</v>
      </c>
      <c r="C93" s="251" t="s">
        <v>731</v>
      </c>
      <c r="D93" s="221" t="s">
        <v>319</v>
      </c>
      <c r="E93" s="254">
        <v>20000010000</v>
      </c>
      <c r="F93" s="221" t="s">
        <v>316</v>
      </c>
      <c r="G93" s="255" t="s">
        <v>235</v>
      </c>
      <c r="H93" s="256">
        <v>10660000</v>
      </c>
      <c r="I93" s="240">
        <v>12260000</v>
      </c>
      <c r="J93" s="233">
        <v>0</v>
      </c>
      <c r="K93" s="262"/>
    </row>
    <row r="94" spans="1:11" x14ac:dyDescent="0.25">
      <c r="A94" s="241" t="s">
        <v>530</v>
      </c>
      <c r="B94" s="239"/>
      <c r="C94" s="259" t="s">
        <v>26</v>
      </c>
      <c r="D94" s="223"/>
      <c r="E94" s="268"/>
      <c r="F94" s="223"/>
      <c r="G94" s="269"/>
      <c r="H94" s="260">
        <v>60000000</v>
      </c>
      <c r="I94" s="261">
        <v>59600000</v>
      </c>
      <c r="J94" s="262">
        <v>500000</v>
      </c>
      <c r="K94" s="262"/>
    </row>
    <row r="95" spans="1:11" x14ac:dyDescent="0.2">
      <c r="A95" s="274" t="s">
        <v>465</v>
      </c>
      <c r="B95" s="229"/>
      <c r="C95" s="219" t="s">
        <v>481</v>
      </c>
    </row>
    <row r="96" spans="1:11" x14ac:dyDescent="0.2">
      <c r="A96" s="274" t="s">
        <v>465</v>
      </c>
      <c r="B96" s="238" t="s">
        <v>161</v>
      </c>
      <c r="C96" s="251" t="s">
        <v>233</v>
      </c>
      <c r="D96" s="221">
        <v>70820</v>
      </c>
      <c r="E96" s="254">
        <v>20000010000</v>
      </c>
      <c r="F96" s="221" t="s">
        <v>27</v>
      </c>
      <c r="G96" s="255" t="s">
        <v>235</v>
      </c>
      <c r="H96" s="256">
        <v>5000000</v>
      </c>
      <c r="I96" s="240">
        <v>5000000</v>
      </c>
      <c r="J96" s="233">
        <v>0</v>
      </c>
    </row>
    <row r="97" spans="1:11" x14ac:dyDescent="0.2">
      <c r="A97" s="274" t="s">
        <v>465</v>
      </c>
      <c r="B97" s="257" t="s">
        <v>508</v>
      </c>
      <c r="C97" s="251" t="s">
        <v>766</v>
      </c>
      <c r="D97" s="221">
        <v>70820</v>
      </c>
      <c r="E97" s="254">
        <v>20000010000</v>
      </c>
      <c r="F97" s="221" t="s">
        <v>27</v>
      </c>
      <c r="G97" s="255" t="s">
        <v>235</v>
      </c>
      <c r="H97" s="256">
        <v>3000000</v>
      </c>
      <c r="I97" s="240">
        <v>3000000</v>
      </c>
      <c r="J97" s="233">
        <v>0</v>
      </c>
    </row>
    <row r="98" spans="1:11" s="267" customFormat="1" x14ac:dyDescent="0.2">
      <c r="A98" s="274" t="s">
        <v>465</v>
      </c>
      <c r="B98" s="257" t="s">
        <v>467</v>
      </c>
      <c r="C98" s="251" t="s">
        <v>163</v>
      </c>
      <c r="D98" s="221">
        <v>70820</v>
      </c>
      <c r="E98" s="254">
        <v>20000010000</v>
      </c>
      <c r="F98" s="221" t="s">
        <v>27</v>
      </c>
      <c r="G98" s="255" t="s">
        <v>235</v>
      </c>
      <c r="H98" s="256">
        <v>0</v>
      </c>
      <c r="I98" s="240">
        <v>2000000</v>
      </c>
      <c r="J98" s="233">
        <v>0</v>
      </c>
      <c r="K98" s="233"/>
    </row>
    <row r="99" spans="1:11" x14ac:dyDescent="0.2">
      <c r="A99" s="274" t="s">
        <v>465</v>
      </c>
      <c r="B99" s="257" t="s">
        <v>468</v>
      </c>
      <c r="C99" s="251" t="s">
        <v>466</v>
      </c>
      <c r="D99" s="221">
        <v>70820</v>
      </c>
      <c r="E99" s="254">
        <v>20000010000</v>
      </c>
      <c r="F99" s="221" t="s">
        <v>27</v>
      </c>
      <c r="G99" s="255" t="s">
        <v>235</v>
      </c>
      <c r="H99" s="256">
        <v>14000000</v>
      </c>
      <c r="I99" s="240">
        <v>12000000</v>
      </c>
      <c r="J99" s="233">
        <v>0</v>
      </c>
    </row>
    <row r="100" spans="1:11" x14ac:dyDescent="0.2">
      <c r="A100" s="274" t="s">
        <v>465</v>
      </c>
      <c r="C100" s="259" t="s">
        <v>26</v>
      </c>
      <c r="H100" s="260">
        <v>22000000</v>
      </c>
      <c r="I100" s="261">
        <v>22000000</v>
      </c>
      <c r="J100" s="233">
        <v>0</v>
      </c>
    </row>
    <row r="101" spans="1:11" x14ac:dyDescent="0.25">
      <c r="A101" s="265" t="s">
        <v>30</v>
      </c>
      <c r="C101" s="263" t="s">
        <v>234</v>
      </c>
    </row>
    <row r="102" spans="1:11" x14ac:dyDescent="0.25">
      <c r="A102" s="265" t="s">
        <v>30</v>
      </c>
      <c r="B102" s="238" t="s">
        <v>161</v>
      </c>
      <c r="C102" s="251" t="s">
        <v>233</v>
      </c>
      <c r="D102" s="221" t="s">
        <v>31</v>
      </c>
      <c r="E102" s="254">
        <v>130000010000</v>
      </c>
      <c r="F102" s="221" t="s">
        <v>27</v>
      </c>
      <c r="G102" s="255" t="s">
        <v>235</v>
      </c>
      <c r="H102" s="256">
        <v>30000000</v>
      </c>
      <c r="I102" s="240">
        <v>50500000</v>
      </c>
      <c r="J102" s="233">
        <v>4540000</v>
      </c>
    </row>
    <row r="103" spans="1:11" x14ac:dyDescent="0.25">
      <c r="A103" s="265" t="s">
        <v>30</v>
      </c>
      <c r="B103" s="238" t="s">
        <v>450</v>
      </c>
      <c r="C103" s="272" t="s">
        <v>772</v>
      </c>
      <c r="D103" s="221" t="s">
        <v>31</v>
      </c>
      <c r="E103" s="254">
        <v>130000010000</v>
      </c>
      <c r="F103" s="221" t="s">
        <v>27</v>
      </c>
      <c r="G103" s="255" t="s">
        <v>235</v>
      </c>
      <c r="H103" s="256">
        <v>30000000</v>
      </c>
      <c r="I103" s="240">
        <v>16000000</v>
      </c>
      <c r="J103" s="233">
        <v>0</v>
      </c>
    </row>
    <row r="104" spans="1:11" x14ac:dyDescent="0.25">
      <c r="A104" s="265" t="s">
        <v>30</v>
      </c>
      <c r="B104" s="257" t="s">
        <v>158</v>
      </c>
      <c r="C104" s="251" t="s">
        <v>366</v>
      </c>
      <c r="D104" s="221" t="s">
        <v>31</v>
      </c>
      <c r="E104" s="254">
        <v>130000010000</v>
      </c>
      <c r="F104" s="221" t="s">
        <v>27</v>
      </c>
      <c r="G104" s="255" t="s">
        <v>235</v>
      </c>
      <c r="H104" s="256">
        <v>2000000</v>
      </c>
      <c r="I104" s="240">
        <v>2000000</v>
      </c>
      <c r="J104" s="233">
        <v>0</v>
      </c>
    </row>
    <row r="105" spans="1:11" x14ac:dyDescent="0.25">
      <c r="A105" s="265" t="s">
        <v>30</v>
      </c>
      <c r="B105" s="238" t="s">
        <v>206</v>
      </c>
      <c r="C105" s="251" t="s">
        <v>219</v>
      </c>
      <c r="D105" s="221" t="s">
        <v>31</v>
      </c>
      <c r="E105" s="254">
        <v>130000010000</v>
      </c>
      <c r="F105" s="221" t="s">
        <v>27</v>
      </c>
      <c r="G105" s="255" t="s">
        <v>235</v>
      </c>
      <c r="H105" s="256">
        <v>1800000</v>
      </c>
      <c r="I105" s="240">
        <v>16500000</v>
      </c>
      <c r="J105" s="233">
        <v>0</v>
      </c>
    </row>
    <row r="106" spans="1:11" x14ac:dyDescent="0.25">
      <c r="A106" s="265" t="s">
        <v>30</v>
      </c>
      <c r="B106" s="238" t="s">
        <v>207</v>
      </c>
      <c r="C106" s="251" t="s">
        <v>220</v>
      </c>
      <c r="D106" s="221" t="s">
        <v>31</v>
      </c>
      <c r="E106" s="254">
        <v>130000010000</v>
      </c>
      <c r="F106" s="221" t="s">
        <v>27</v>
      </c>
      <c r="G106" s="255" t="s">
        <v>235</v>
      </c>
      <c r="H106" s="256">
        <v>2500000</v>
      </c>
      <c r="I106" s="240">
        <v>0</v>
      </c>
      <c r="J106" s="233">
        <v>0</v>
      </c>
    </row>
    <row r="107" spans="1:11" x14ac:dyDescent="0.25">
      <c r="A107" s="265" t="s">
        <v>30</v>
      </c>
      <c r="B107" s="238" t="s">
        <v>208</v>
      </c>
      <c r="C107" s="251" t="s">
        <v>751</v>
      </c>
      <c r="D107" s="221" t="s">
        <v>31</v>
      </c>
      <c r="E107" s="254">
        <v>130000010000</v>
      </c>
      <c r="F107" s="221" t="s">
        <v>27</v>
      </c>
      <c r="G107" s="255" t="s">
        <v>235</v>
      </c>
      <c r="H107" s="256">
        <v>1500000</v>
      </c>
      <c r="I107" s="240">
        <v>0</v>
      </c>
      <c r="J107" s="233">
        <v>0</v>
      </c>
    </row>
    <row r="108" spans="1:11" x14ac:dyDescent="0.25">
      <c r="A108" s="265" t="s">
        <v>30</v>
      </c>
      <c r="B108" s="257" t="s">
        <v>501</v>
      </c>
      <c r="C108" s="251" t="s">
        <v>227</v>
      </c>
      <c r="D108" s="221" t="s">
        <v>31</v>
      </c>
      <c r="E108" s="254">
        <v>130000010000</v>
      </c>
      <c r="F108" s="221" t="s">
        <v>27</v>
      </c>
      <c r="G108" s="255" t="s">
        <v>235</v>
      </c>
      <c r="H108" s="256">
        <v>700000</v>
      </c>
      <c r="I108" s="240">
        <v>0</v>
      </c>
      <c r="J108" s="233">
        <v>0</v>
      </c>
    </row>
    <row r="109" spans="1:11" x14ac:dyDescent="0.25">
      <c r="A109" s="265" t="s">
        <v>30</v>
      </c>
      <c r="B109" s="257" t="s">
        <v>231</v>
      </c>
      <c r="C109" s="251" t="s">
        <v>229</v>
      </c>
      <c r="D109" s="221" t="s">
        <v>31</v>
      </c>
      <c r="E109" s="254">
        <v>130000010000</v>
      </c>
      <c r="F109" s="221" t="s">
        <v>27</v>
      </c>
      <c r="G109" s="255" t="s">
        <v>235</v>
      </c>
      <c r="H109" s="256">
        <v>1000000</v>
      </c>
      <c r="I109" s="240">
        <v>0</v>
      </c>
      <c r="J109" s="233">
        <v>0</v>
      </c>
    </row>
    <row r="110" spans="1:11" x14ac:dyDescent="0.25">
      <c r="A110" s="265" t="s">
        <v>30</v>
      </c>
      <c r="B110" s="257" t="s">
        <v>503</v>
      </c>
      <c r="C110" s="251" t="s">
        <v>230</v>
      </c>
      <c r="D110" s="221" t="s">
        <v>31</v>
      </c>
      <c r="E110" s="254">
        <v>130000010000</v>
      </c>
      <c r="F110" s="221" t="s">
        <v>27</v>
      </c>
      <c r="G110" s="255" t="s">
        <v>235</v>
      </c>
      <c r="H110" s="256">
        <v>2000000</v>
      </c>
      <c r="I110" s="240">
        <v>0</v>
      </c>
      <c r="J110" s="233">
        <v>0</v>
      </c>
    </row>
    <row r="111" spans="1:11" x14ac:dyDescent="0.25">
      <c r="A111" s="265" t="s">
        <v>30</v>
      </c>
      <c r="B111" s="257" t="s">
        <v>984</v>
      </c>
      <c r="C111" s="251" t="s">
        <v>232</v>
      </c>
      <c r="D111" s="221" t="s">
        <v>31</v>
      </c>
      <c r="E111" s="254">
        <v>130000010000</v>
      </c>
      <c r="F111" s="221" t="s">
        <v>27</v>
      </c>
      <c r="G111" s="255" t="s">
        <v>235</v>
      </c>
      <c r="H111" s="256">
        <v>500000</v>
      </c>
      <c r="I111" s="240">
        <v>0</v>
      </c>
      <c r="J111" s="233">
        <v>0</v>
      </c>
    </row>
    <row r="112" spans="1:11" x14ac:dyDescent="0.25">
      <c r="A112" s="265" t="s">
        <v>30</v>
      </c>
      <c r="C112" s="259" t="s">
        <v>26</v>
      </c>
      <c r="D112" s="223"/>
      <c r="E112" s="268"/>
      <c r="F112" s="223"/>
      <c r="G112" s="269"/>
      <c r="H112" s="260">
        <v>72000000</v>
      </c>
      <c r="I112" s="261">
        <v>85000000</v>
      </c>
      <c r="J112" s="262">
        <v>4540000</v>
      </c>
      <c r="K112" s="262"/>
    </row>
    <row r="113" spans="1:11" x14ac:dyDescent="0.25">
      <c r="A113" s="265" t="s">
        <v>390</v>
      </c>
      <c r="C113" s="263" t="s">
        <v>391</v>
      </c>
    </row>
    <row r="114" spans="1:11" x14ac:dyDescent="0.25">
      <c r="A114" s="265" t="s">
        <v>390</v>
      </c>
      <c r="B114" s="238" t="s">
        <v>253</v>
      </c>
      <c r="C114" s="251" t="s">
        <v>238</v>
      </c>
      <c r="D114" s="221" t="s">
        <v>1</v>
      </c>
      <c r="E114" s="266">
        <v>130000010000</v>
      </c>
      <c r="F114" s="264" t="s">
        <v>354</v>
      </c>
      <c r="G114" s="255" t="s">
        <v>235</v>
      </c>
      <c r="H114" s="256">
        <v>350000000</v>
      </c>
      <c r="I114" s="240">
        <v>150000000</v>
      </c>
      <c r="J114" s="233">
        <v>138855059</v>
      </c>
      <c r="K114" s="233" t="s">
        <v>1388</v>
      </c>
    </row>
    <row r="115" spans="1:11" x14ac:dyDescent="0.25">
      <c r="A115" s="265" t="s">
        <v>390</v>
      </c>
      <c r="B115" s="238" t="s">
        <v>161</v>
      </c>
      <c r="C115" s="251" t="s">
        <v>233</v>
      </c>
      <c r="D115" s="221" t="s">
        <v>1</v>
      </c>
      <c r="E115" s="266">
        <v>130000010000</v>
      </c>
      <c r="F115" s="264" t="s">
        <v>354</v>
      </c>
      <c r="G115" s="255" t="s">
        <v>235</v>
      </c>
      <c r="H115" s="256">
        <v>200000000</v>
      </c>
      <c r="I115" s="240">
        <v>220000000</v>
      </c>
      <c r="J115" s="233">
        <v>156372169</v>
      </c>
      <c r="K115" s="233" t="s">
        <v>736</v>
      </c>
    </row>
    <row r="116" spans="1:11" x14ac:dyDescent="0.25">
      <c r="A116" s="265" t="s">
        <v>390</v>
      </c>
      <c r="B116" s="257" t="s">
        <v>158</v>
      </c>
      <c r="C116" s="251" t="s">
        <v>366</v>
      </c>
      <c r="D116" s="221" t="s">
        <v>1</v>
      </c>
      <c r="E116" s="266">
        <v>130000010000</v>
      </c>
      <c r="F116" s="264" t="s">
        <v>354</v>
      </c>
      <c r="G116" s="255" t="s">
        <v>235</v>
      </c>
      <c r="H116" s="256">
        <v>10000000</v>
      </c>
      <c r="I116" s="240">
        <v>30000000</v>
      </c>
      <c r="J116" s="233">
        <v>12500000</v>
      </c>
    </row>
    <row r="117" spans="1:11" x14ac:dyDescent="0.25">
      <c r="A117" s="265" t="s">
        <v>390</v>
      </c>
      <c r="B117" s="257" t="s">
        <v>206</v>
      </c>
      <c r="C117" s="251" t="s">
        <v>735</v>
      </c>
      <c r="D117" s="221" t="s">
        <v>1</v>
      </c>
      <c r="E117" s="266">
        <v>130000010000</v>
      </c>
      <c r="F117" s="264" t="s">
        <v>354</v>
      </c>
      <c r="G117" s="255" t="s">
        <v>235</v>
      </c>
      <c r="H117" s="256">
        <v>50000000</v>
      </c>
      <c r="I117" s="240">
        <v>140000000</v>
      </c>
      <c r="J117" s="233">
        <v>79018400</v>
      </c>
    </row>
    <row r="118" spans="1:11" x14ac:dyDescent="0.25">
      <c r="A118" s="265" t="s">
        <v>390</v>
      </c>
      <c r="B118" s="257" t="s">
        <v>207</v>
      </c>
      <c r="C118" s="251" t="s">
        <v>220</v>
      </c>
      <c r="D118" s="221" t="s">
        <v>1</v>
      </c>
      <c r="E118" s="266">
        <v>130000010000</v>
      </c>
      <c r="F118" s="264" t="s">
        <v>354</v>
      </c>
      <c r="G118" s="255" t="s">
        <v>235</v>
      </c>
      <c r="H118" s="256">
        <v>20000000</v>
      </c>
      <c r="I118" s="240">
        <v>0</v>
      </c>
      <c r="J118" s="233">
        <v>0</v>
      </c>
    </row>
    <row r="119" spans="1:11" x14ac:dyDescent="0.25">
      <c r="A119" s="265" t="s">
        <v>390</v>
      </c>
      <c r="B119" s="239"/>
      <c r="C119" s="259" t="s">
        <v>26</v>
      </c>
      <c r="D119" s="223"/>
      <c r="E119" s="268"/>
      <c r="F119" s="223"/>
      <c r="G119" s="269"/>
      <c r="H119" s="260">
        <v>630000000</v>
      </c>
      <c r="I119" s="262">
        <v>540000000</v>
      </c>
      <c r="J119" s="262">
        <v>386745628</v>
      </c>
      <c r="K119" s="262"/>
    </row>
    <row r="120" spans="1:11" x14ac:dyDescent="0.25">
      <c r="A120" s="265" t="s">
        <v>541</v>
      </c>
      <c r="C120" s="263" t="s">
        <v>723</v>
      </c>
    </row>
    <row r="121" spans="1:11" x14ac:dyDescent="0.25">
      <c r="A121" s="265" t="s">
        <v>541</v>
      </c>
      <c r="B121" s="238" t="s">
        <v>161</v>
      </c>
      <c r="C121" s="251" t="s">
        <v>233</v>
      </c>
      <c r="D121" s="221" t="s">
        <v>21</v>
      </c>
      <c r="E121" s="254">
        <v>130000010000</v>
      </c>
      <c r="F121" s="221" t="s">
        <v>27</v>
      </c>
      <c r="G121" s="255" t="s">
        <v>235</v>
      </c>
      <c r="H121" s="256">
        <v>0</v>
      </c>
      <c r="I121" s="240">
        <v>7000000</v>
      </c>
      <c r="J121" s="233">
        <v>0</v>
      </c>
    </row>
    <row r="122" spans="1:11" x14ac:dyDescent="0.25">
      <c r="A122" s="265" t="s">
        <v>541</v>
      </c>
      <c r="B122" s="257" t="s">
        <v>242</v>
      </c>
      <c r="C122" s="251" t="s">
        <v>699</v>
      </c>
      <c r="D122" s="221" t="s">
        <v>29</v>
      </c>
      <c r="E122" s="254">
        <v>130000010000</v>
      </c>
      <c r="F122" s="221" t="s">
        <v>27</v>
      </c>
      <c r="G122" s="255" t="s">
        <v>235</v>
      </c>
      <c r="H122" s="256">
        <v>0</v>
      </c>
      <c r="I122" s="240">
        <v>1000000</v>
      </c>
      <c r="J122" s="233">
        <v>0</v>
      </c>
    </row>
    <row r="123" spans="1:11" x14ac:dyDescent="0.25">
      <c r="A123" s="265" t="s">
        <v>541</v>
      </c>
      <c r="B123" s="238" t="s">
        <v>243</v>
      </c>
      <c r="C123" s="251" t="s">
        <v>687</v>
      </c>
      <c r="D123" s="221" t="s">
        <v>21</v>
      </c>
      <c r="E123" s="254">
        <v>130000010000</v>
      </c>
      <c r="F123" s="221" t="s">
        <v>27</v>
      </c>
      <c r="G123" s="255" t="s">
        <v>235</v>
      </c>
      <c r="H123" s="256">
        <v>15800000</v>
      </c>
      <c r="I123" s="240">
        <v>0</v>
      </c>
      <c r="J123" s="233">
        <v>0</v>
      </c>
    </row>
    <row r="124" spans="1:11" x14ac:dyDescent="0.25">
      <c r="A124" s="265" t="s">
        <v>541</v>
      </c>
      <c r="B124" s="257" t="s">
        <v>158</v>
      </c>
      <c r="C124" s="251" t="s">
        <v>366</v>
      </c>
      <c r="D124" s="221" t="s">
        <v>21</v>
      </c>
      <c r="E124" s="254">
        <v>130000010000</v>
      </c>
      <c r="F124" s="221" t="s">
        <v>27</v>
      </c>
      <c r="G124" s="255" t="s">
        <v>235</v>
      </c>
      <c r="H124" s="256">
        <v>4000000</v>
      </c>
      <c r="I124" s="240">
        <v>4000000</v>
      </c>
      <c r="J124" s="233">
        <v>0</v>
      </c>
    </row>
    <row r="125" spans="1:11" x14ac:dyDescent="0.25">
      <c r="A125" s="265" t="s">
        <v>541</v>
      </c>
      <c r="B125" s="257" t="s">
        <v>206</v>
      </c>
      <c r="C125" s="251" t="s">
        <v>735</v>
      </c>
      <c r="D125" s="221" t="s">
        <v>21</v>
      </c>
      <c r="E125" s="254">
        <v>130000010000</v>
      </c>
      <c r="F125" s="221" t="s">
        <v>27</v>
      </c>
      <c r="G125" s="255" t="s">
        <v>235</v>
      </c>
      <c r="H125" s="256">
        <v>6000000</v>
      </c>
      <c r="I125" s="240">
        <v>6000000</v>
      </c>
      <c r="J125" s="233">
        <v>0</v>
      </c>
    </row>
    <row r="126" spans="1:11" x14ac:dyDescent="0.25">
      <c r="A126" s="265" t="s">
        <v>541</v>
      </c>
      <c r="B126" s="257" t="s">
        <v>469</v>
      </c>
      <c r="C126" s="251" t="s">
        <v>162</v>
      </c>
      <c r="D126" s="221" t="s">
        <v>21</v>
      </c>
      <c r="E126" s="254">
        <v>130000010000</v>
      </c>
      <c r="F126" s="221" t="s">
        <v>27</v>
      </c>
      <c r="G126" s="255" t="s">
        <v>235</v>
      </c>
      <c r="H126" s="256">
        <v>0</v>
      </c>
      <c r="I126" s="240">
        <v>6000000</v>
      </c>
      <c r="J126" s="233">
        <v>0</v>
      </c>
    </row>
    <row r="127" spans="1:11" x14ac:dyDescent="0.25">
      <c r="A127" s="265" t="s">
        <v>541</v>
      </c>
      <c r="B127" s="257" t="s">
        <v>467</v>
      </c>
      <c r="C127" s="251" t="s">
        <v>163</v>
      </c>
      <c r="D127" s="221" t="s">
        <v>21</v>
      </c>
      <c r="E127" s="254">
        <v>130000010000</v>
      </c>
      <c r="F127" s="221" t="s">
        <v>27</v>
      </c>
      <c r="G127" s="255" t="s">
        <v>235</v>
      </c>
      <c r="H127" s="256">
        <v>6000000</v>
      </c>
      <c r="I127" s="240">
        <v>6000000</v>
      </c>
      <c r="J127" s="233">
        <v>0</v>
      </c>
    </row>
    <row r="128" spans="1:11" s="267" customFormat="1" x14ac:dyDescent="0.25">
      <c r="A128" s="265" t="s">
        <v>541</v>
      </c>
      <c r="B128" s="238"/>
      <c r="C128" s="259" t="s">
        <v>26</v>
      </c>
      <c r="D128" s="221"/>
      <c r="E128" s="254"/>
      <c r="F128" s="221"/>
      <c r="G128" s="255"/>
      <c r="H128" s="260">
        <v>31800000</v>
      </c>
      <c r="I128" s="261">
        <v>30000000</v>
      </c>
      <c r="J128" s="262">
        <v>0</v>
      </c>
      <c r="K128" s="262"/>
    </row>
    <row r="129" spans="1:10" x14ac:dyDescent="0.25">
      <c r="A129" s="265" t="s">
        <v>348</v>
      </c>
      <c r="C129" s="263" t="s">
        <v>347</v>
      </c>
    </row>
    <row r="130" spans="1:10" x14ac:dyDescent="0.25">
      <c r="A130" s="265" t="s">
        <v>348</v>
      </c>
      <c r="B130" s="257" t="s">
        <v>350</v>
      </c>
      <c r="C130" s="251" t="s">
        <v>743</v>
      </c>
      <c r="D130" s="221" t="s">
        <v>29</v>
      </c>
      <c r="E130" s="254">
        <v>130000010000</v>
      </c>
      <c r="F130" s="221" t="s">
        <v>27</v>
      </c>
      <c r="G130" s="255" t="s">
        <v>235</v>
      </c>
      <c r="H130" s="256">
        <v>750000</v>
      </c>
      <c r="I130" s="240">
        <v>750000</v>
      </c>
      <c r="J130" s="233">
        <v>0</v>
      </c>
    </row>
    <row r="131" spans="1:10" x14ac:dyDescent="0.25">
      <c r="A131" s="265" t="s">
        <v>348</v>
      </c>
      <c r="B131" s="238" t="s">
        <v>242</v>
      </c>
      <c r="C131" s="251" t="s">
        <v>699</v>
      </c>
      <c r="D131" s="221" t="s">
        <v>29</v>
      </c>
      <c r="E131" s="254">
        <v>130000010000</v>
      </c>
      <c r="F131" s="221" t="s">
        <v>27</v>
      </c>
      <c r="G131" s="255" t="s">
        <v>235</v>
      </c>
      <c r="H131" s="256">
        <v>24880000</v>
      </c>
      <c r="I131" s="240">
        <v>30880000</v>
      </c>
      <c r="J131" s="233">
        <v>0</v>
      </c>
    </row>
    <row r="132" spans="1:10" x14ac:dyDescent="0.25">
      <c r="A132" s="265" t="s">
        <v>348</v>
      </c>
      <c r="B132" s="257" t="s">
        <v>158</v>
      </c>
      <c r="C132" s="251" t="s">
        <v>366</v>
      </c>
      <c r="D132" s="221" t="s">
        <v>29</v>
      </c>
      <c r="E132" s="254">
        <v>130000010000</v>
      </c>
      <c r="F132" s="221" t="s">
        <v>27</v>
      </c>
      <c r="G132" s="255" t="s">
        <v>235</v>
      </c>
      <c r="H132" s="256">
        <v>3370000</v>
      </c>
      <c r="I132" s="240">
        <v>3370000</v>
      </c>
      <c r="J132" s="233">
        <v>0</v>
      </c>
    </row>
    <row r="133" spans="1:10" x14ac:dyDescent="0.25">
      <c r="A133" s="265" t="s">
        <v>348</v>
      </c>
      <c r="B133" s="238" t="s">
        <v>206</v>
      </c>
      <c r="C133" s="251" t="s">
        <v>219</v>
      </c>
      <c r="D133" s="221" t="s">
        <v>29</v>
      </c>
      <c r="E133" s="254">
        <v>130000010000</v>
      </c>
      <c r="F133" s="221" t="s">
        <v>27</v>
      </c>
      <c r="G133" s="255" t="s">
        <v>235</v>
      </c>
      <c r="H133" s="256">
        <v>1000000</v>
      </c>
      <c r="I133" s="240">
        <v>1000000</v>
      </c>
      <c r="J133" s="233">
        <v>0</v>
      </c>
    </row>
    <row r="134" spans="1:10" x14ac:dyDescent="0.25">
      <c r="A134" s="265" t="s">
        <v>348</v>
      </c>
      <c r="C134" s="259" t="s">
        <v>26</v>
      </c>
      <c r="H134" s="260">
        <v>30000000</v>
      </c>
      <c r="I134" s="261">
        <v>36000000</v>
      </c>
      <c r="J134" s="262">
        <v>0</v>
      </c>
    </row>
    <row r="135" spans="1:10" x14ac:dyDescent="0.2">
      <c r="A135" s="275" t="s">
        <v>424</v>
      </c>
      <c r="C135" s="263" t="s">
        <v>423</v>
      </c>
    </row>
    <row r="136" spans="1:10" x14ac:dyDescent="0.2">
      <c r="A136" s="275" t="s">
        <v>424</v>
      </c>
      <c r="B136" s="238" t="s">
        <v>161</v>
      </c>
      <c r="C136" s="251" t="s">
        <v>233</v>
      </c>
      <c r="D136" s="264" t="s">
        <v>1</v>
      </c>
      <c r="E136" s="254">
        <v>130000010000</v>
      </c>
      <c r="F136" s="221" t="s">
        <v>27</v>
      </c>
      <c r="G136" s="255" t="s">
        <v>235</v>
      </c>
      <c r="H136" s="256">
        <v>7000000</v>
      </c>
      <c r="I136" s="240">
        <v>7000000</v>
      </c>
      <c r="J136" s="233">
        <v>0</v>
      </c>
    </row>
    <row r="137" spans="1:10" x14ac:dyDescent="0.2">
      <c r="A137" s="275" t="s">
        <v>424</v>
      </c>
      <c r="B137" s="257" t="s">
        <v>239</v>
      </c>
      <c r="C137" s="251" t="s">
        <v>485</v>
      </c>
      <c r="D137" s="264" t="s">
        <v>1</v>
      </c>
      <c r="E137" s="254">
        <v>130000010000</v>
      </c>
      <c r="F137" s="221" t="s">
        <v>27</v>
      </c>
      <c r="G137" s="255" t="s">
        <v>235</v>
      </c>
      <c r="H137" s="256">
        <v>5500000</v>
      </c>
      <c r="I137" s="240">
        <v>5500000</v>
      </c>
      <c r="J137" s="233">
        <v>0</v>
      </c>
    </row>
    <row r="138" spans="1:10" x14ac:dyDescent="0.2">
      <c r="A138" s="275" t="s">
        <v>424</v>
      </c>
      <c r="B138" s="257" t="s">
        <v>158</v>
      </c>
      <c r="C138" s="251" t="s">
        <v>366</v>
      </c>
      <c r="D138" s="264" t="s">
        <v>1</v>
      </c>
      <c r="E138" s="254">
        <v>130000010000</v>
      </c>
      <c r="F138" s="221" t="s">
        <v>27</v>
      </c>
      <c r="G138" s="255" t="s">
        <v>235</v>
      </c>
      <c r="H138" s="256">
        <v>2500000</v>
      </c>
      <c r="I138" s="240">
        <v>2500000</v>
      </c>
      <c r="J138" s="233">
        <v>0</v>
      </c>
    </row>
    <row r="139" spans="1:10" x14ac:dyDescent="0.2">
      <c r="A139" s="275" t="s">
        <v>424</v>
      </c>
      <c r="B139" s="238" t="s">
        <v>207</v>
      </c>
      <c r="C139" s="251" t="s">
        <v>220</v>
      </c>
      <c r="D139" s="264" t="s">
        <v>1</v>
      </c>
      <c r="E139" s="254">
        <v>130000010000</v>
      </c>
      <c r="F139" s="221" t="s">
        <v>27</v>
      </c>
      <c r="G139" s="255" t="s">
        <v>235</v>
      </c>
      <c r="H139" s="256">
        <v>5000000</v>
      </c>
      <c r="I139" s="240">
        <v>5000000</v>
      </c>
      <c r="J139" s="233">
        <v>0</v>
      </c>
    </row>
    <row r="140" spans="1:10" x14ac:dyDescent="0.2">
      <c r="A140" s="275" t="s">
        <v>424</v>
      </c>
      <c r="C140" s="259" t="s">
        <v>26</v>
      </c>
      <c r="F140" s="221" t="s">
        <v>27</v>
      </c>
      <c r="G140" s="255" t="s">
        <v>235</v>
      </c>
      <c r="H140" s="260">
        <v>20000000</v>
      </c>
      <c r="I140" s="261">
        <v>20000000</v>
      </c>
      <c r="J140" s="233">
        <v>0</v>
      </c>
    </row>
    <row r="141" spans="1:10" x14ac:dyDescent="0.2">
      <c r="A141" s="275" t="s">
        <v>425</v>
      </c>
      <c r="C141" s="263" t="s">
        <v>426</v>
      </c>
    </row>
    <row r="142" spans="1:10" x14ac:dyDescent="0.2">
      <c r="A142" s="275" t="s">
        <v>425</v>
      </c>
      <c r="B142" s="257" t="s">
        <v>161</v>
      </c>
      <c r="C142" s="251" t="s">
        <v>233</v>
      </c>
      <c r="D142" s="264" t="s">
        <v>1</v>
      </c>
      <c r="E142" s="254">
        <v>130000010000</v>
      </c>
      <c r="F142" s="221" t="s">
        <v>27</v>
      </c>
      <c r="G142" s="255" t="s">
        <v>235</v>
      </c>
      <c r="H142" s="256">
        <v>4294000</v>
      </c>
      <c r="I142" s="240">
        <v>0</v>
      </c>
    </row>
    <row r="143" spans="1:10" x14ac:dyDescent="0.2">
      <c r="A143" s="275" t="s">
        <v>425</v>
      </c>
      <c r="B143" s="257" t="s">
        <v>243</v>
      </c>
      <c r="C143" s="251" t="s">
        <v>687</v>
      </c>
      <c r="D143" s="264" t="s">
        <v>1</v>
      </c>
      <c r="E143" s="254">
        <v>130000010000</v>
      </c>
      <c r="F143" s="221" t="s">
        <v>27</v>
      </c>
      <c r="G143" s="255" t="s">
        <v>235</v>
      </c>
      <c r="H143" s="256">
        <v>14165000</v>
      </c>
      <c r="I143" s="240">
        <v>14165000</v>
      </c>
      <c r="J143" s="233">
        <v>0</v>
      </c>
    </row>
    <row r="144" spans="1:10" x14ac:dyDescent="0.2">
      <c r="A144" s="275" t="s">
        <v>425</v>
      </c>
      <c r="B144" s="257" t="s">
        <v>158</v>
      </c>
      <c r="C144" s="272" t="s">
        <v>778</v>
      </c>
      <c r="D144" s="264" t="s">
        <v>1</v>
      </c>
      <c r="E144" s="254">
        <v>130000010000</v>
      </c>
      <c r="F144" s="221" t="s">
        <v>27</v>
      </c>
      <c r="G144" s="255" t="s">
        <v>235</v>
      </c>
      <c r="H144" s="256">
        <v>4041000</v>
      </c>
      <c r="I144" s="240">
        <v>4041000</v>
      </c>
      <c r="J144" s="233">
        <v>0</v>
      </c>
    </row>
    <row r="145" spans="1:11" x14ac:dyDescent="0.2">
      <c r="A145" s="275" t="s">
        <v>425</v>
      </c>
      <c r="B145" s="257" t="s">
        <v>248</v>
      </c>
      <c r="C145" s="272" t="s">
        <v>779</v>
      </c>
      <c r="D145" s="264" t="s">
        <v>1</v>
      </c>
      <c r="E145" s="254">
        <v>130000010000</v>
      </c>
      <c r="F145" s="221" t="s">
        <v>27</v>
      </c>
      <c r="G145" s="255" t="s">
        <v>235</v>
      </c>
      <c r="H145" s="256">
        <v>500000</v>
      </c>
      <c r="I145" s="240">
        <v>500000</v>
      </c>
      <c r="J145" s="233">
        <v>0</v>
      </c>
    </row>
    <row r="146" spans="1:11" x14ac:dyDescent="0.2">
      <c r="A146" s="275" t="s">
        <v>425</v>
      </c>
      <c r="B146" s="238">
        <v>32010601</v>
      </c>
      <c r="C146" s="272" t="s">
        <v>219</v>
      </c>
      <c r="D146" s="264" t="s">
        <v>1</v>
      </c>
      <c r="E146" s="254">
        <v>130000010000</v>
      </c>
      <c r="F146" s="221" t="s">
        <v>27</v>
      </c>
      <c r="G146" s="255" t="s">
        <v>235</v>
      </c>
      <c r="H146" s="256">
        <v>3000000</v>
      </c>
      <c r="I146" s="240">
        <v>5000000</v>
      </c>
      <c r="J146" s="233">
        <v>0</v>
      </c>
    </row>
    <row r="147" spans="1:11" x14ac:dyDescent="0.2">
      <c r="A147" s="275" t="s">
        <v>425</v>
      </c>
      <c r="C147" s="259" t="s">
        <v>26</v>
      </c>
      <c r="H147" s="260">
        <v>26000000</v>
      </c>
      <c r="I147" s="261">
        <v>23706000</v>
      </c>
      <c r="J147" s="233">
        <v>0</v>
      </c>
    </row>
    <row r="148" spans="1:11" x14ac:dyDescent="0.25">
      <c r="A148" s="265" t="s">
        <v>432</v>
      </c>
      <c r="C148" s="263" t="s">
        <v>987</v>
      </c>
    </row>
    <row r="149" spans="1:11" x14ac:dyDescent="0.25">
      <c r="A149" s="265" t="s">
        <v>432</v>
      </c>
      <c r="B149" s="257" t="s">
        <v>326</v>
      </c>
      <c r="C149" s="251" t="s">
        <v>327</v>
      </c>
      <c r="D149" s="221" t="s">
        <v>259</v>
      </c>
      <c r="E149" s="254">
        <v>130000010000</v>
      </c>
      <c r="F149" s="221" t="s">
        <v>316</v>
      </c>
      <c r="G149" s="255" t="s">
        <v>235</v>
      </c>
      <c r="H149" s="256">
        <v>10000000</v>
      </c>
      <c r="I149" s="240">
        <v>5000000</v>
      </c>
      <c r="J149" s="233">
        <v>0</v>
      </c>
    </row>
    <row r="150" spans="1:11" x14ac:dyDescent="0.25">
      <c r="A150" s="265" t="s">
        <v>432</v>
      </c>
      <c r="B150" s="257" t="s">
        <v>158</v>
      </c>
      <c r="C150" s="251" t="s">
        <v>366</v>
      </c>
      <c r="D150" s="221" t="s">
        <v>259</v>
      </c>
      <c r="E150" s="254">
        <v>130000010000</v>
      </c>
      <c r="F150" s="221" t="s">
        <v>316</v>
      </c>
      <c r="G150" s="255" t="s">
        <v>235</v>
      </c>
      <c r="H150" s="256">
        <v>0</v>
      </c>
      <c r="I150" s="240">
        <v>5000000</v>
      </c>
      <c r="J150" s="233">
        <v>0</v>
      </c>
    </row>
    <row r="151" spans="1:11" x14ac:dyDescent="0.25">
      <c r="A151" s="265" t="s">
        <v>432</v>
      </c>
      <c r="B151" s="257" t="s">
        <v>469</v>
      </c>
      <c r="C151" s="251" t="s">
        <v>162</v>
      </c>
      <c r="D151" s="221" t="s">
        <v>259</v>
      </c>
      <c r="E151" s="254">
        <v>130000010000</v>
      </c>
      <c r="F151" s="221" t="s">
        <v>316</v>
      </c>
      <c r="G151" s="255" t="s">
        <v>235</v>
      </c>
      <c r="H151" s="256">
        <v>10000000</v>
      </c>
      <c r="I151" s="240">
        <v>10000000</v>
      </c>
      <c r="J151" s="233">
        <v>0</v>
      </c>
    </row>
    <row r="152" spans="1:11" x14ac:dyDescent="0.25">
      <c r="A152" s="265" t="s">
        <v>432</v>
      </c>
      <c r="B152" s="257" t="s">
        <v>511</v>
      </c>
      <c r="C152" s="251" t="s">
        <v>512</v>
      </c>
      <c r="D152" s="221" t="s">
        <v>259</v>
      </c>
      <c r="E152" s="254">
        <v>130000010000</v>
      </c>
      <c r="F152" s="221" t="s">
        <v>316</v>
      </c>
      <c r="G152" s="255" t="s">
        <v>235</v>
      </c>
      <c r="H152" s="256">
        <v>80000000</v>
      </c>
      <c r="I152" s="240">
        <v>80000000</v>
      </c>
      <c r="J152" s="233">
        <v>13518000</v>
      </c>
    </row>
    <row r="153" spans="1:11" x14ac:dyDescent="0.25">
      <c r="A153" s="265" t="s">
        <v>432</v>
      </c>
      <c r="C153" s="259" t="s">
        <v>26</v>
      </c>
      <c r="H153" s="260">
        <v>100000000</v>
      </c>
      <c r="I153" s="261">
        <v>100000000</v>
      </c>
      <c r="J153" s="262">
        <v>13518000</v>
      </c>
    </row>
    <row r="154" spans="1:11" x14ac:dyDescent="0.25">
      <c r="A154" s="234" t="s">
        <v>328</v>
      </c>
      <c r="C154" s="263" t="s">
        <v>330</v>
      </c>
      <c r="F154" s="255"/>
    </row>
    <row r="155" spans="1:11" x14ac:dyDescent="0.25">
      <c r="A155" s="234" t="s">
        <v>328</v>
      </c>
      <c r="B155" s="257" t="s">
        <v>325</v>
      </c>
      <c r="C155" s="251" t="s">
        <v>507</v>
      </c>
      <c r="D155" s="221" t="s">
        <v>329</v>
      </c>
      <c r="E155" s="254" t="s">
        <v>331</v>
      </c>
      <c r="F155" s="264" t="s">
        <v>354</v>
      </c>
      <c r="G155" s="255" t="s">
        <v>235</v>
      </c>
      <c r="H155" s="256">
        <v>30000000</v>
      </c>
      <c r="I155" s="240">
        <v>20000000</v>
      </c>
      <c r="J155" s="233">
        <v>10000000</v>
      </c>
      <c r="K155" s="233" t="s">
        <v>379</v>
      </c>
    </row>
    <row r="156" spans="1:11" x14ac:dyDescent="0.25">
      <c r="A156" s="234" t="s">
        <v>328</v>
      </c>
      <c r="B156" s="257" t="s">
        <v>332</v>
      </c>
      <c r="C156" s="251" t="s">
        <v>333</v>
      </c>
      <c r="D156" s="221" t="s">
        <v>329</v>
      </c>
      <c r="E156" s="254" t="s">
        <v>331</v>
      </c>
      <c r="F156" s="264" t="s">
        <v>354</v>
      </c>
      <c r="G156" s="255" t="s">
        <v>235</v>
      </c>
      <c r="H156" s="256">
        <v>20000000</v>
      </c>
      <c r="I156" s="240">
        <v>27000000</v>
      </c>
      <c r="J156" s="233">
        <v>4300000</v>
      </c>
    </row>
    <row r="157" spans="1:11" x14ac:dyDescent="0.25">
      <c r="A157" s="234" t="s">
        <v>328</v>
      </c>
      <c r="B157" s="257" t="s">
        <v>525</v>
      </c>
      <c r="C157" s="251" t="s">
        <v>1084</v>
      </c>
      <c r="D157" s="221" t="s">
        <v>329</v>
      </c>
      <c r="E157" s="254" t="s">
        <v>331</v>
      </c>
      <c r="F157" s="264" t="s">
        <v>354</v>
      </c>
      <c r="G157" s="255" t="s">
        <v>235</v>
      </c>
      <c r="H157" s="256">
        <v>250000000</v>
      </c>
      <c r="I157" s="240">
        <v>0</v>
      </c>
      <c r="J157" s="233">
        <v>0</v>
      </c>
      <c r="K157" s="233" t="s">
        <v>378</v>
      </c>
    </row>
    <row r="158" spans="1:11" x14ac:dyDescent="0.25">
      <c r="A158" s="234" t="s">
        <v>328</v>
      </c>
      <c r="B158" s="257" t="s">
        <v>469</v>
      </c>
      <c r="C158" s="251" t="s">
        <v>162</v>
      </c>
      <c r="D158" s="221" t="s">
        <v>329</v>
      </c>
      <c r="E158" s="254" t="s">
        <v>331</v>
      </c>
      <c r="F158" s="264" t="s">
        <v>354</v>
      </c>
      <c r="G158" s="255" t="s">
        <v>235</v>
      </c>
      <c r="H158" s="256">
        <v>25000000</v>
      </c>
      <c r="I158" s="240">
        <v>23000000</v>
      </c>
      <c r="J158" s="233">
        <v>16335500</v>
      </c>
    </row>
    <row r="159" spans="1:11" x14ac:dyDescent="0.25">
      <c r="A159" s="234" t="s">
        <v>328</v>
      </c>
      <c r="B159" s="257" t="s">
        <v>467</v>
      </c>
      <c r="C159" s="251" t="s">
        <v>163</v>
      </c>
      <c r="D159" s="221" t="s">
        <v>329</v>
      </c>
      <c r="E159" s="254" t="s">
        <v>331</v>
      </c>
      <c r="F159" s="264" t="s">
        <v>354</v>
      </c>
      <c r="G159" s="255" t="s">
        <v>235</v>
      </c>
      <c r="H159" s="256">
        <v>5000000</v>
      </c>
      <c r="I159" s="240">
        <v>5000000</v>
      </c>
      <c r="J159" s="233">
        <v>4980000</v>
      </c>
    </row>
    <row r="160" spans="1:11" x14ac:dyDescent="0.25">
      <c r="A160" s="234" t="s">
        <v>328</v>
      </c>
      <c r="C160" s="259" t="s">
        <v>26</v>
      </c>
      <c r="H160" s="260">
        <v>330000000</v>
      </c>
      <c r="I160" s="261">
        <v>75000000</v>
      </c>
      <c r="J160" s="262">
        <v>35615500</v>
      </c>
      <c r="K160" s="262"/>
    </row>
    <row r="161" spans="1:11" x14ac:dyDescent="0.25">
      <c r="A161" s="265" t="s">
        <v>339</v>
      </c>
      <c r="C161" s="263" t="s">
        <v>986</v>
      </c>
    </row>
    <row r="162" spans="1:11" x14ac:dyDescent="0.25">
      <c r="A162" s="265" t="s">
        <v>339</v>
      </c>
      <c r="B162" s="257" t="s">
        <v>342</v>
      </c>
      <c r="C162" s="251" t="s">
        <v>509</v>
      </c>
      <c r="D162" s="221" t="s">
        <v>29</v>
      </c>
      <c r="E162" s="266">
        <v>10000010000</v>
      </c>
      <c r="F162" s="221" t="s">
        <v>27</v>
      </c>
      <c r="G162" s="255" t="s">
        <v>235</v>
      </c>
      <c r="H162" s="256">
        <v>20000000</v>
      </c>
      <c r="I162" s="240">
        <v>30000000</v>
      </c>
      <c r="J162" s="233">
        <v>0</v>
      </c>
    </row>
    <row r="163" spans="1:11" x14ac:dyDescent="0.25">
      <c r="A163" s="265" t="s">
        <v>339</v>
      </c>
      <c r="B163" s="257" t="s">
        <v>1064</v>
      </c>
      <c r="C163" s="272" t="s">
        <v>343</v>
      </c>
      <c r="D163" s="221" t="s">
        <v>29</v>
      </c>
      <c r="E163" s="266">
        <v>10000010000</v>
      </c>
      <c r="F163" s="221" t="s">
        <v>27</v>
      </c>
      <c r="G163" s="255" t="s">
        <v>235</v>
      </c>
      <c r="H163" s="256">
        <v>10000000</v>
      </c>
      <c r="I163" s="240">
        <v>50000000</v>
      </c>
      <c r="J163" s="233">
        <v>0</v>
      </c>
    </row>
    <row r="164" spans="1:11" x14ac:dyDescent="0.25">
      <c r="A164" s="265" t="s">
        <v>339</v>
      </c>
      <c r="B164" s="257" t="s">
        <v>458</v>
      </c>
      <c r="C164" s="251" t="s">
        <v>251</v>
      </c>
      <c r="D164" s="221" t="s">
        <v>29</v>
      </c>
      <c r="E164" s="266">
        <v>10000010000</v>
      </c>
      <c r="F164" s="221" t="s">
        <v>27</v>
      </c>
      <c r="G164" s="255" t="s">
        <v>235</v>
      </c>
      <c r="H164" s="256">
        <v>40000000</v>
      </c>
      <c r="I164" s="240">
        <v>0</v>
      </c>
      <c r="J164" s="233">
        <v>0</v>
      </c>
    </row>
    <row r="165" spans="1:11" x14ac:dyDescent="0.25">
      <c r="A165" s="265" t="s">
        <v>339</v>
      </c>
      <c r="B165" s="257" t="s">
        <v>1063</v>
      </c>
      <c r="C165" s="272" t="s">
        <v>1037</v>
      </c>
      <c r="D165" s="221" t="s">
        <v>29</v>
      </c>
      <c r="E165" s="266">
        <v>10000010000</v>
      </c>
      <c r="F165" s="221" t="s">
        <v>27</v>
      </c>
      <c r="G165" s="255" t="s">
        <v>235</v>
      </c>
      <c r="H165" s="256">
        <v>100000000</v>
      </c>
      <c r="I165" s="240">
        <v>0</v>
      </c>
      <c r="J165" s="233">
        <v>0</v>
      </c>
    </row>
    <row r="166" spans="1:11" x14ac:dyDescent="0.25">
      <c r="A166" s="265" t="s">
        <v>339</v>
      </c>
      <c r="B166" s="257" t="s">
        <v>1091</v>
      </c>
      <c r="C166" s="272" t="s">
        <v>1085</v>
      </c>
      <c r="D166" s="221" t="s">
        <v>29</v>
      </c>
      <c r="E166" s="266">
        <v>10000010000</v>
      </c>
      <c r="F166" s="221" t="s">
        <v>27</v>
      </c>
      <c r="G166" s="255" t="s">
        <v>235</v>
      </c>
      <c r="H166" s="256">
        <v>50000000</v>
      </c>
      <c r="I166" s="240">
        <v>0</v>
      </c>
      <c r="J166" s="233">
        <v>0</v>
      </c>
    </row>
    <row r="167" spans="1:11" x14ac:dyDescent="0.25">
      <c r="A167" s="265" t="s">
        <v>339</v>
      </c>
      <c r="B167" s="257" t="s">
        <v>692</v>
      </c>
      <c r="C167" s="251" t="s">
        <v>691</v>
      </c>
      <c r="D167" s="221" t="s">
        <v>29</v>
      </c>
      <c r="E167" s="266">
        <v>10000010000</v>
      </c>
      <c r="F167" s="221" t="s">
        <v>27</v>
      </c>
      <c r="G167" s="255" t="s">
        <v>235</v>
      </c>
      <c r="H167" s="256">
        <v>70000000</v>
      </c>
      <c r="I167" s="240">
        <v>100000000</v>
      </c>
      <c r="J167" s="233">
        <v>30805000</v>
      </c>
    </row>
    <row r="168" spans="1:11" x14ac:dyDescent="0.25">
      <c r="A168" s="265" t="s">
        <v>339</v>
      </c>
      <c r="B168" s="257" t="s">
        <v>244</v>
      </c>
      <c r="C168" s="251" t="s">
        <v>159</v>
      </c>
      <c r="D168" s="221" t="s">
        <v>29</v>
      </c>
      <c r="E168" s="266">
        <v>10000010000</v>
      </c>
      <c r="F168" s="221" t="s">
        <v>27</v>
      </c>
      <c r="G168" s="255" t="s">
        <v>235</v>
      </c>
      <c r="H168" s="256">
        <v>500000000</v>
      </c>
      <c r="I168" s="240">
        <v>950000000</v>
      </c>
      <c r="J168" s="233">
        <v>338028000</v>
      </c>
      <c r="K168" s="233" t="s">
        <v>373</v>
      </c>
    </row>
    <row r="169" spans="1:11" x14ac:dyDescent="0.25">
      <c r="A169" s="265" t="s">
        <v>339</v>
      </c>
      <c r="B169" s="257" t="s">
        <v>489</v>
      </c>
      <c r="C169" s="251" t="s">
        <v>977</v>
      </c>
      <c r="D169" s="221" t="s">
        <v>29</v>
      </c>
      <c r="E169" s="266">
        <v>10000010000</v>
      </c>
      <c r="F169" s="221" t="s">
        <v>27</v>
      </c>
      <c r="G169" s="255" t="s">
        <v>235</v>
      </c>
      <c r="H169" s="256">
        <v>200000000</v>
      </c>
      <c r="I169" s="240">
        <v>25000000</v>
      </c>
      <c r="J169" s="233">
        <v>0</v>
      </c>
      <c r="K169" s="233" t="s">
        <v>1325</v>
      </c>
    </row>
    <row r="170" spans="1:11" x14ac:dyDescent="0.25">
      <c r="A170" s="265" t="s">
        <v>339</v>
      </c>
      <c r="B170" s="257" t="s">
        <v>522</v>
      </c>
      <c r="C170" s="251" t="s">
        <v>241</v>
      </c>
      <c r="D170" s="221" t="s">
        <v>29</v>
      </c>
      <c r="E170" s="266">
        <v>10000010000</v>
      </c>
      <c r="F170" s="221" t="s">
        <v>27</v>
      </c>
      <c r="G170" s="255" t="s">
        <v>235</v>
      </c>
      <c r="H170" s="256">
        <v>20000000</v>
      </c>
      <c r="I170" s="240">
        <v>20000000</v>
      </c>
      <c r="J170" s="233">
        <v>0</v>
      </c>
    </row>
    <row r="171" spans="1:11" x14ac:dyDescent="0.25">
      <c r="A171" s="265" t="s">
        <v>339</v>
      </c>
      <c r="B171" s="257" t="s">
        <v>158</v>
      </c>
      <c r="C171" s="251" t="s">
        <v>366</v>
      </c>
      <c r="D171" s="221" t="s">
        <v>29</v>
      </c>
      <c r="E171" s="266">
        <v>10000010000</v>
      </c>
      <c r="F171" s="221" t="s">
        <v>27</v>
      </c>
      <c r="G171" s="255" t="s">
        <v>235</v>
      </c>
      <c r="H171" s="256">
        <v>3000000</v>
      </c>
      <c r="I171" s="240">
        <v>5000000</v>
      </c>
      <c r="J171" s="233">
        <v>0</v>
      </c>
    </row>
    <row r="172" spans="1:11" x14ac:dyDescent="0.25">
      <c r="A172" s="265" t="s">
        <v>339</v>
      </c>
      <c r="B172" s="257" t="s">
        <v>467</v>
      </c>
      <c r="C172" s="251" t="s">
        <v>163</v>
      </c>
      <c r="D172" s="221" t="s">
        <v>29</v>
      </c>
      <c r="E172" s="266">
        <v>10000010000</v>
      </c>
      <c r="F172" s="221" t="s">
        <v>27</v>
      </c>
      <c r="G172" s="255" t="s">
        <v>235</v>
      </c>
      <c r="H172" s="256">
        <v>5000000</v>
      </c>
      <c r="I172" s="240">
        <v>10000000</v>
      </c>
      <c r="J172" s="233">
        <v>0</v>
      </c>
    </row>
    <row r="173" spans="1:11" x14ac:dyDescent="0.25">
      <c r="A173" s="265" t="s">
        <v>339</v>
      </c>
      <c r="B173" s="257" t="s">
        <v>468</v>
      </c>
      <c r="C173" s="251" t="s">
        <v>466</v>
      </c>
      <c r="D173" s="221" t="s">
        <v>29</v>
      </c>
      <c r="E173" s="266">
        <v>10000010000</v>
      </c>
      <c r="F173" s="221" t="s">
        <v>27</v>
      </c>
      <c r="G173" s="255" t="s">
        <v>235</v>
      </c>
      <c r="H173" s="256">
        <v>20000000</v>
      </c>
      <c r="I173" s="240">
        <v>20000000</v>
      </c>
      <c r="J173" s="233">
        <v>0</v>
      </c>
    </row>
    <row r="174" spans="1:11" x14ac:dyDescent="0.25">
      <c r="A174" s="265" t="s">
        <v>339</v>
      </c>
      <c r="B174" s="257" t="s">
        <v>474</v>
      </c>
      <c r="C174" s="251" t="s">
        <v>164</v>
      </c>
      <c r="D174" s="221" t="s">
        <v>29</v>
      </c>
      <c r="E174" s="266">
        <v>10000010000</v>
      </c>
      <c r="F174" s="221" t="s">
        <v>27</v>
      </c>
      <c r="G174" s="255" t="s">
        <v>235</v>
      </c>
      <c r="H174" s="256">
        <v>30000000</v>
      </c>
      <c r="I174" s="240">
        <v>19000000</v>
      </c>
      <c r="J174" s="233">
        <v>0</v>
      </c>
    </row>
    <row r="175" spans="1:11" x14ac:dyDescent="0.25">
      <c r="A175" s="265" t="s">
        <v>339</v>
      </c>
      <c r="B175" s="239"/>
      <c r="C175" s="259" t="s">
        <v>26</v>
      </c>
      <c r="D175" s="223"/>
      <c r="E175" s="268"/>
      <c r="F175" s="223"/>
      <c r="G175" s="269"/>
      <c r="H175" s="260">
        <v>1068000000</v>
      </c>
      <c r="I175" s="261">
        <v>1229000000</v>
      </c>
      <c r="J175" s="262">
        <v>368833000</v>
      </c>
      <c r="K175" s="262"/>
    </row>
    <row r="176" spans="1:11" x14ac:dyDescent="0.25">
      <c r="A176" s="265" t="s">
        <v>387</v>
      </c>
      <c r="C176" s="263" t="s">
        <v>154</v>
      </c>
    </row>
    <row r="177" spans="1:11" x14ac:dyDescent="0.25">
      <c r="A177" s="265" t="s">
        <v>387</v>
      </c>
      <c r="B177" s="238" t="s">
        <v>161</v>
      </c>
      <c r="C177" s="251" t="s">
        <v>233</v>
      </c>
      <c r="D177" s="221" t="s">
        <v>149</v>
      </c>
      <c r="E177" s="254">
        <v>10000010000</v>
      </c>
      <c r="F177" s="221" t="s">
        <v>27</v>
      </c>
      <c r="G177" s="255" t="s">
        <v>235</v>
      </c>
      <c r="H177" s="256">
        <v>25000000</v>
      </c>
      <c r="I177" s="240">
        <v>25000000</v>
      </c>
      <c r="J177" s="233">
        <v>0</v>
      </c>
    </row>
    <row r="178" spans="1:11" x14ac:dyDescent="0.25">
      <c r="A178" s="265" t="s">
        <v>387</v>
      </c>
      <c r="B178" s="257" t="s">
        <v>458</v>
      </c>
      <c r="C178" s="251" t="s">
        <v>251</v>
      </c>
      <c r="D178" s="221" t="s">
        <v>149</v>
      </c>
      <c r="E178" s="254">
        <v>10000010000</v>
      </c>
      <c r="F178" s="221" t="s">
        <v>27</v>
      </c>
      <c r="G178" s="255" t="s">
        <v>235</v>
      </c>
      <c r="H178" s="256">
        <v>20000000</v>
      </c>
      <c r="I178" s="240">
        <v>22000000</v>
      </c>
      <c r="J178" s="233">
        <v>0</v>
      </c>
    </row>
    <row r="179" spans="1:11" x14ac:dyDescent="0.25">
      <c r="A179" s="265" t="s">
        <v>387</v>
      </c>
      <c r="B179" s="257" t="s">
        <v>522</v>
      </c>
      <c r="C179" s="251" t="s">
        <v>241</v>
      </c>
      <c r="D179" s="221" t="s">
        <v>149</v>
      </c>
      <c r="E179" s="254">
        <v>10000010000</v>
      </c>
      <c r="F179" s="221" t="s">
        <v>27</v>
      </c>
      <c r="G179" s="255" t="s">
        <v>235</v>
      </c>
      <c r="H179" s="256">
        <v>2000000</v>
      </c>
      <c r="I179" s="240">
        <v>2000000</v>
      </c>
      <c r="J179" s="233">
        <v>0</v>
      </c>
    </row>
    <row r="180" spans="1:11" x14ac:dyDescent="0.25">
      <c r="A180" s="265" t="s">
        <v>387</v>
      </c>
      <c r="C180" s="259" t="s">
        <v>26</v>
      </c>
      <c r="H180" s="260">
        <v>47000000</v>
      </c>
      <c r="I180" s="261">
        <v>49000000</v>
      </c>
      <c r="J180" s="262">
        <v>0</v>
      </c>
    </row>
    <row r="181" spans="1:11" x14ac:dyDescent="0.25">
      <c r="A181" s="234" t="s">
        <v>438</v>
      </c>
      <c r="C181" s="263" t="s">
        <v>437</v>
      </c>
    </row>
    <row r="182" spans="1:11" x14ac:dyDescent="0.25">
      <c r="A182" s="234" t="s">
        <v>438</v>
      </c>
      <c r="B182" s="238" t="s">
        <v>253</v>
      </c>
      <c r="C182" s="251" t="s">
        <v>238</v>
      </c>
      <c r="D182" s="221">
        <v>70421</v>
      </c>
      <c r="E182" s="254">
        <v>10000010000</v>
      </c>
      <c r="F182" s="264" t="s">
        <v>354</v>
      </c>
      <c r="G182" s="255" t="s">
        <v>235</v>
      </c>
      <c r="H182" s="256">
        <v>0</v>
      </c>
      <c r="I182" s="240">
        <v>8000000</v>
      </c>
      <c r="J182" s="233">
        <v>0</v>
      </c>
    </row>
    <row r="183" spans="1:11" x14ac:dyDescent="0.25">
      <c r="A183" s="234" t="s">
        <v>438</v>
      </c>
      <c r="B183" s="257" t="s">
        <v>356</v>
      </c>
      <c r="C183" s="251" t="s">
        <v>686</v>
      </c>
      <c r="D183" s="221">
        <v>70421</v>
      </c>
      <c r="E183" s="254">
        <v>10000010000</v>
      </c>
      <c r="F183" s="264" t="s">
        <v>354</v>
      </c>
      <c r="G183" s="255" t="s">
        <v>235</v>
      </c>
      <c r="H183" s="256">
        <v>30000000</v>
      </c>
      <c r="I183" s="240">
        <v>0</v>
      </c>
      <c r="J183" s="233">
        <v>0</v>
      </c>
      <c r="K183" s="233" t="s">
        <v>742</v>
      </c>
    </row>
    <row r="184" spans="1:11" x14ac:dyDescent="0.25">
      <c r="A184" s="234" t="s">
        <v>438</v>
      </c>
      <c r="B184" s="257" t="s">
        <v>342</v>
      </c>
      <c r="C184" s="251" t="s">
        <v>509</v>
      </c>
      <c r="D184" s="221">
        <v>70421</v>
      </c>
      <c r="E184" s="254">
        <v>10000010000</v>
      </c>
      <c r="F184" s="264" t="s">
        <v>354</v>
      </c>
      <c r="G184" s="255" t="s">
        <v>235</v>
      </c>
      <c r="H184" s="256">
        <v>5000000</v>
      </c>
      <c r="I184" s="240">
        <v>10000000</v>
      </c>
      <c r="J184" s="233">
        <v>0</v>
      </c>
    </row>
    <row r="185" spans="1:11" x14ac:dyDescent="0.25">
      <c r="A185" s="234" t="s">
        <v>438</v>
      </c>
      <c r="B185" s="257" t="s">
        <v>239</v>
      </c>
      <c r="C185" s="251" t="s">
        <v>485</v>
      </c>
      <c r="D185" s="221">
        <v>70421</v>
      </c>
      <c r="E185" s="254">
        <v>10000010000</v>
      </c>
      <c r="F185" s="264" t="s">
        <v>354</v>
      </c>
      <c r="G185" s="255" t="s">
        <v>235</v>
      </c>
      <c r="H185" s="256">
        <v>5000000</v>
      </c>
      <c r="I185" s="240">
        <v>5000000</v>
      </c>
      <c r="J185" s="233">
        <v>0</v>
      </c>
    </row>
    <row r="186" spans="1:11" x14ac:dyDescent="0.25">
      <c r="A186" s="234" t="s">
        <v>438</v>
      </c>
      <c r="B186" s="257" t="s">
        <v>244</v>
      </c>
      <c r="C186" s="251" t="s">
        <v>159</v>
      </c>
      <c r="D186" s="221">
        <v>70421</v>
      </c>
      <c r="E186" s="254">
        <v>10000010000</v>
      </c>
      <c r="F186" s="264" t="s">
        <v>354</v>
      </c>
      <c r="G186" s="255" t="s">
        <v>235</v>
      </c>
      <c r="H186" s="256">
        <v>20000000</v>
      </c>
      <c r="I186" s="240">
        <v>10000000</v>
      </c>
      <c r="J186" s="233">
        <v>0</v>
      </c>
    </row>
    <row r="187" spans="1:11" x14ac:dyDescent="0.25">
      <c r="A187" s="234" t="s">
        <v>438</v>
      </c>
      <c r="B187" s="257" t="s">
        <v>249</v>
      </c>
      <c r="C187" s="251" t="s">
        <v>461</v>
      </c>
      <c r="D187" s="221">
        <v>70421</v>
      </c>
      <c r="E187" s="254">
        <v>10000010000</v>
      </c>
      <c r="F187" s="264" t="s">
        <v>354</v>
      </c>
      <c r="G187" s="255" t="s">
        <v>235</v>
      </c>
      <c r="H187" s="256">
        <v>0</v>
      </c>
      <c r="I187" s="240">
        <v>2000000</v>
      </c>
      <c r="J187" s="233">
        <v>0</v>
      </c>
    </row>
    <row r="188" spans="1:11" x14ac:dyDescent="0.25">
      <c r="A188" s="234" t="s">
        <v>438</v>
      </c>
      <c r="B188" s="257" t="s">
        <v>240</v>
      </c>
      <c r="C188" s="251" t="s">
        <v>763</v>
      </c>
      <c r="D188" s="221">
        <v>70421</v>
      </c>
      <c r="E188" s="254">
        <v>10000010000</v>
      </c>
      <c r="F188" s="264" t="s">
        <v>354</v>
      </c>
      <c r="G188" s="255" t="s">
        <v>235</v>
      </c>
      <c r="H188" s="256">
        <v>0</v>
      </c>
      <c r="I188" s="240">
        <v>12000000</v>
      </c>
      <c r="J188" s="233">
        <v>0</v>
      </c>
    </row>
    <row r="189" spans="1:11" x14ac:dyDescent="0.25">
      <c r="A189" s="234" t="s">
        <v>438</v>
      </c>
      <c r="B189" s="257" t="s">
        <v>470</v>
      </c>
      <c r="C189" s="251" t="s">
        <v>1066</v>
      </c>
      <c r="D189" s="221">
        <v>70421</v>
      </c>
      <c r="E189" s="254">
        <v>10000010000</v>
      </c>
      <c r="F189" s="264" t="s">
        <v>354</v>
      </c>
      <c r="G189" s="255" t="s">
        <v>235</v>
      </c>
      <c r="H189" s="256">
        <v>0</v>
      </c>
      <c r="I189" s="240">
        <v>2000000</v>
      </c>
      <c r="J189" s="233">
        <v>0</v>
      </c>
    </row>
    <row r="190" spans="1:11" x14ac:dyDescent="0.25">
      <c r="A190" s="234" t="s">
        <v>438</v>
      </c>
      <c r="B190" s="257" t="s">
        <v>684</v>
      </c>
      <c r="C190" s="251" t="s">
        <v>681</v>
      </c>
      <c r="D190" s="221">
        <v>70421</v>
      </c>
      <c r="E190" s="254">
        <v>10000010000</v>
      </c>
      <c r="F190" s="264" t="s">
        <v>354</v>
      </c>
      <c r="G190" s="255" t="s">
        <v>235</v>
      </c>
      <c r="H190" s="256">
        <v>5000000</v>
      </c>
      <c r="I190" s="240">
        <v>6000000</v>
      </c>
      <c r="J190" s="233">
        <v>0</v>
      </c>
    </row>
    <row r="191" spans="1:11" x14ac:dyDescent="0.25">
      <c r="A191" s="234" t="s">
        <v>438</v>
      </c>
      <c r="B191" s="257" t="s">
        <v>469</v>
      </c>
      <c r="C191" s="251" t="s">
        <v>162</v>
      </c>
      <c r="D191" s="221">
        <v>70421</v>
      </c>
      <c r="E191" s="254">
        <v>10000010000</v>
      </c>
      <c r="F191" s="264" t="s">
        <v>354</v>
      </c>
      <c r="G191" s="255" t="s">
        <v>235</v>
      </c>
      <c r="H191" s="256">
        <v>0</v>
      </c>
      <c r="I191" s="240">
        <v>5000000</v>
      </c>
      <c r="J191" s="233">
        <v>0</v>
      </c>
    </row>
    <row r="192" spans="1:11" x14ac:dyDescent="0.25">
      <c r="A192" s="234" t="s">
        <v>438</v>
      </c>
      <c r="B192" s="257" t="s">
        <v>467</v>
      </c>
      <c r="C192" s="251" t="s">
        <v>163</v>
      </c>
      <c r="D192" s="221">
        <v>70421</v>
      </c>
      <c r="E192" s="254">
        <v>10000010000</v>
      </c>
      <c r="F192" s="264" t="s">
        <v>354</v>
      </c>
      <c r="G192" s="255" t="s">
        <v>235</v>
      </c>
      <c r="H192" s="256">
        <v>0</v>
      </c>
      <c r="I192" s="240">
        <v>2750000</v>
      </c>
      <c r="J192" s="233">
        <v>0</v>
      </c>
    </row>
    <row r="193" spans="1:11" x14ac:dyDescent="0.25">
      <c r="A193" s="234" t="s">
        <v>438</v>
      </c>
      <c r="C193" s="259" t="s">
        <v>26</v>
      </c>
      <c r="H193" s="260">
        <v>65000000</v>
      </c>
      <c r="I193" s="261">
        <v>62750000</v>
      </c>
      <c r="J193" s="233">
        <v>0</v>
      </c>
    </row>
    <row r="194" spans="1:11" x14ac:dyDescent="0.25">
      <c r="A194" s="234" t="s">
        <v>345</v>
      </c>
      <c r="C194" s="263" t="s">
        <v>344</v>
      </c>
    </row>
    <row r="195" spans="1:11" x14ac:dyDescent="0.25">
      <c r="A195" s="234" t="s">
        <v>345</v>
      </c>
      <c r="B195" s="257" t="s">
        <v>1038</v>
      </c>
      <c r="C195" s="251" t="s">
        <v>1039</v>
      </c>
      <c r="D195" s="221" t="s">
        <v>29</v>
      </c>
      <c r="E195" s="266">
        <v>10000010000</v>
      </c>
      <c r="F195" s="221" t="s">
        <v>27</v>
      </c>
      <c r="G195" s="255" t="s">
        <v>235</v>
      </c>
      <c r="H195" s="256">
        <v>340000000</v>
      </c>
      <c r="I195" s="240">
        <v>0</v>
      </c>
      <c r="J195" s="233">
        <v>0</v>
      </c>
      <c r="K195" s="233" t="s">
        <v>1094</v>
      </c>
    </row>
    <row r="196" spans="1:11" x14ac:dyDescent="0.25">
      <c r="A196" s="234" t="s">
        <v>345</v>
      </c>
      <c r="B196" s="257" t="s">
        <v>342</v>
      </c>
      <c r="C196" s="251" t="s">
        <v>509</v>
      </c>
      <c r="D196" s="221" t="s">
        <v>29</v>
      </c>
      <c r="E196" s="266">
        <v>10000010000</v>
      </c>
      <c r="F196" s="221" t="s">
        <v>27</v>
      </c>
      <c r="G196" s="255" t="s">
        <v>235</v>
      </c>
      <c r="H196" s="256">
        <v>100000000</v>
      </c>
      <c r="I196" s="240">
        <v>200000000</v>
      </c>
      <c r="J196" s="233">
        <v>68494717</v>
      </c>
    </row>
    <row r="197" spans="1:11" x14ac:dyDescent="0.25">
      <c r="A197" s="234" t="s">
        <v>345</v>
      </c>
      <c r="B197" s="257" t="s">
        <v>519</v>
      </c>
      <c r="C197" s="251" t="s">
        <v>520</v>
      </c>
      <c r="D197" s="221" t="s">
        <v>29</v>
      </c>
      <c r="E197" s="266">
        <v>10000010000</v>
      </c>
      <c r="F197" s="221" t="s">
        <v>27</v>
      </c>
      <c r="G197" s="255" t="s">
        <v>235</v>
      </c>
      <c r="H197" s="256">
        <v>50000000</v>
      </c>
      <c r="I197" s="240">
        <v>30000000</v>
      </c>
      <c r="J197" s="233">
        <v>0</v>
      </c>
    </row>
    <row r="198" spans="1:11" x14ac:dyDescent="0.25">
      <c r="A198" s="234" t="s">
        <v>345</v>
      </c>
      <c r="B198" s="257" t="s">
        <v>458</v>
      </c>
      <c r="C198" s="251" t="s">
        <v>251</v>
      </c>
      <c r="D198" s="221" t="s">
        <v>29</v>
      </c>
      <c r="E198" s="266">
        <v>10000010000</v>
      </c>
      <c r="F198" s="221" t="s">
        <v>27</v>
      </c>
      <c r="G198" s="255" t="s">
        <v>235</v>
      </c>
      <c r="H198" s="256">
        <v>70000000</v>
      </c>
      <c r="I198" s="240">
        <v>100000000</v>
      </c>
      <c r="J198" s="233">
        <v>67687981</v>
      </c>
      <c r="K198" s="233" t="s">
        <v>1040</v>
      </c>
    </row>
    <row r="199" spans="1:11" x14ac:dyDescent="0.25">
      <c r="A199" s="234" t="s">
        <v>345</v>
      </c>
      <c r="B199" s="257" t="s">
        <v>467</v>
      </c>
      <c r="C199" s="251" t="s">
        <v>163</v>
      </c>
      <c r="D199" s="221" t="s">
        <v>29</v>
      </c>
      <c r="E199" s="266">
        <v>10000010000</v>
      </c>
      <c r="F199" s="221" t="s">
        <v>27</v>
      </c>
      <c r="G199" s="255" t="s">
        <v>235</v>
      </c>
      <c r="H199" s="256">
        <v>30000000</v>
      </c>
      <c r="I199" s="240">
        <v>30000000</v>
      </c>
      <c r="J199" s="233">
        <v>0</v>
      </c>
    </row>
    <row r="200" spans="1:11" x14ac:dyDescent="0.25">
      <c r="A200" s="234" t="s">
        <v>345</v>
      </c>
      <c r="B200" s="239"/>
      <c r="C200" s="259" t="s">
        <v>26</v>
      </c>
      <c r="D200" s="223"/>
      <c r="E200" s="268"/>
      <c r="F200" s="223"/>
      <c r="G200" s="269"/>
      <c r="H200" s="260">
        <v>590000000</v>
      </c>
      <c r="I200" s="262">
        <v>360000000</v>
      </c>
      <c r="J200" s="262">
        <v>136182698</v>
      </c>
      <c r="K200" s="262"/>
    </row>
    <row r="201" spans="1:11" x14ac:dyDescent="0.25">
      <c r="A201" s="234" t="s">
        <v>236</v>
      </c>
      <c r="C201" s="263" t="s">
        <v>205</v>
      </c>
    </row>
    <row r="202" spans="1:11" x14ac:dyDescent="0.25">
      <c r="A202" s="265" t="s">
        <v>236</v>
      </c>
      <c r="B202" s="238" t="s">
        <v>253</v>
      </c>
      <c r="C202" s="251" t="s">
        <v>238</v>
      </c>
      <c r="D202" s="221">
        <v>70421</v>
      </c>
      <c r="E202" s="254">
        <v>10000030000</v>
      </c>
      <c r="F202" s="264" t="s">
        <v>27</v>
      </c>
      <c r="G202" s="255" t="s">
        <v>235</v>
      </c>
      <c r="H202" s="256">
        <v>0</v>
      </c>
      <c r="I202" s="240">
        <v>25000000</v>
      </c>
      <c r="J202" s="233">
        <v>0</v>
      </c>
    </row>
    <row r="203" spans="1:11" x14ac:dyDescent="0.25">
      <c r="A203" s="265" t="s">
        <v>236</v>
      </c>
      <c r="B203" s="238" t="s">
        <v>161</v>
      </c>
      <c r="C203" s="251" t="s">
        <v>233</v>
      </c>
      <c r="D203" s="221">
        <v>70421</v>
      </c>
      <c r="E203" s="254">
        <v>10000030000</v>
      </c>
      <c r="F203" s="264" t="s">
        <v>27</v>
      </c>
      <c r="G203" s="255" t="s">
        <v>235</v>
      </c>
      <c r="H203" s="256">
        <v>5000000</v>
      </c>
      <c r="I203" s="240">
        <v>5000000</v>
      </c>
      <c r="J203" s="233">
        <v>0</v>
      </c>
    </row>
    <row r="204" spans="1:11" x14ac:dyDescent="0.25">
      <c r="A204" s="265" t="s">
        <v>236</v>
      </c>
      <c r="B204" s="257" t="s">
        <v>244</v>
      </c>
      <c r="C204" s="251" t="s">
        <v>159</v>
      </c>
      <c r="D204" s="221">
        <v>70421</v>
      </c>
      <c r="E204" s="254">
        <v>10000030000</v>
      </c>
      <c r="F204" s="264" t="s">
        <v>27</v>
      </c>
      <c r="G204" s="255" t="s">
        <v>235</v>
      </c>
      <c r="H204" s="256">
        <v>10000000</v>
      </c>
      <c r="I204" s="240">
        <v>20000000</v>
      </c>
      <c r="J204" s="233">
        <v>0</v>
      </c>
    </row>
    <row r="205" spans="1:11" x14ac:dyDescent="0.25">
      <c r="A205" s="265" t="s">
        <v>236</v>
      </c>
      <c r="B205" s="257" t="s">
        <v>521</v>
      </c>
      <c r="C205" s="251" t="s">
        <v>442</v>
      </c>
      <c r="D205" s="221">
        <v>70421</v>
      </c>
      <c r="E205" s="254">
        <v>10000030000</v>
      </c>
      <c r="F205" s="264" t="s">
        <v>27</v>
      </c>
      <c r="G205" s="255" t="s">
        <v>235</v>
      </c>
      <c r="H205" s="256">
        <v>6000000</v>
      </c>
      <c r="I205" s="240">
        <v>6000000</v>
      </c>
    </row>
    <row r="206" spans="1:11" x14ac:dyDescent="0.25">
      <c r="A206" s="265" t="s">
        <v>236</v>
      </c>
      <c r="B206" s="257" t="s">
        <v>513</v>
      </c>
      <c r="C206" s="251" t="s">
        <v>160</v>
      </c>
      <c r="D206" s="221">
        <v>70421</v>
      </c>
      <c r="E206" s="254">
        <v>10000030000</v>
      </c>
      <c r="F206" s="264" t="s">
        <v>27</v>
      </c>
      <c r="G206" s="255" t="s">
        <v>235</v>
      </c>
      <c r="H206" s="256">
        <v>5000000</v>
      </c>
      <c r="I206" s="240">
        <v>5000000</v>
      </c>
      <c r="J206" s="233">
        <v>0</v>
      </c>
    </row>
    <row r="207" spans="1:11" x14ac:dyDescent="0.25">
      <c r="A207" s="265" t="s">
        <v>236</v>
      </c>
      <c r="B207" s="257" t="s">
        <v>522</v>
      </c>
      <c r="C207" s="251" t="s">
        <v>241</v>
      </c>
      <c r="D207" s="221">
        <v>70421</v>
      </c>
      <c r="E207" s="254">
        <v>10000030000</v>
      </c>
      <c r="F207" s="264" t="s">
        <v>27</v>
      </c>
      <c r="G207" s="255" t="s">
        <v>235</v>
      </c>
      <c r="H207" s="256">
        <v>20000000</v>
      </c>
      <c r="I207" s="240">
        <v>20000000</v>
      </c>
      <c r="J207" s="233">
        <v>0</v>
      </c>
    </row>
    <row r="208" spans="1:11" x14ac:dyDescent="0.25">
      <c r="A208" s="265" t="s">
        <v>236</v>
      </c>
      <c r="B208" s="257" t="s">
        <v>158</v>
      </c>
      <c r="C208" s="251" t="s">
        <v>366</v>
      </c>
      <c r="D208" s="221">
        <v>70421</v>
      </c>
      <c r="E208" s="254">
        <v>10000030000</v>
      </c>
      <c r="F208" s="264" t="s">
        <v>27</v>
      </c>
      <c r="G208" s="255" t="s">
        <v>235</v>
      </c>
      <c r="H208" s="256">
        <v>2000000</v>
      </c>
      <c r="I208" s="240">
        <v>2000000</v>
      </c>
      <c r="J208" s="233">
        <v>0</v>
      </c>
    </row>
    <row r="209" spans="1:11" x14ac:dyDescent="0.25">
      <c r="A209" s="265" t="s">
        <v>236</v>
      </c>
      <c r="B209" s="257" t="s">
        <v>469</v>
      </c>
      <c r="C209" s="251" t="s">
        <v>162</v>
      </c>
      <c r="D209" s="221">
        <v>70421</v>
      </c>
      <c r="E209" s="254">
        <v>10000030000</v>
      </c>
      <c r="F209" s="264" t="s">
        <v>27</v>
      </c>
      <c r="G209" s="255" t="s">
        <v>235</v>
      </c>
      <c r="H209" s="256">
        <v>10000000</v>
      </c>
      <c r="I209" s="240">
        <v>10000000</v>
      </c>
      <c r="J209" s="233">
        <v>0</v>
      </c>
    </row>
    <row r="210" spans="1:11" x14ac:dyDescent="0.25">
      <c r="A210" s="265" t="s">
        <v>236</v>
      </c>
      <c r="B210" s="257" t="s">
        <v>467</v>
      </c>
      <c r="C210" s="251" t="s">
        <v>163</v>
      </c>
      <c r="D210" s="221">
        <v>70421</v>
      </c>
      <c r="E210" s="254">
        <v>10000030000</v>
      </c>
      <c r="F210" s="264" t="s">
        <v>27</v>
      </c>
      <c r="G210" s="255" t="s">
        <v>235</v>
      </c>
      <c r="H210" s="256">
        <v>4000000</v>
      </c>
      <c r="I210" s="240">
        <v>4000000</v>
      </c>
      <c r="J210" s="233">
        <v>0</v>
      </c>
    </row>
    <row r="211" spans="1:11" x14ac:dyDescent="0.25">
      <c r="A211" s="265" t="s">
        <v>236</v>
      </c>
      <c r="B211" s="257" t="s">
        <v>474</v>
      </c>
      <c r="C211" s="251" t="s">
        <v>164</v>
      </c>
      <c r="D211" s="221">
        <v>70421</v>
      </c>
      <c r="E211" s="254">
        <v>10000030000</v>
      </c>
      <c r="F211" s="264" t="s">
        <v>27</v>
      </c>
      <c r="G211" s="255" t="s">
        <v>235</v>
      </c>
      <c r="H211" s="256">
        <v>100000000</v>
      </c>
      <c r="I211" s="240">
        <v>134000000</v>
      </c>
      <c r="J211" s="233">
        <v>0</v>
      </c>
    </row>
    <row r="212" spans="1:11" x14ac:dyDescent="0.25">
      <c r="A212" s="265" t="s">
        <v>236</v>
      </c>
      <c r="B212" s="239"/>
      <c r="C212" s="259" t="s">
        <v>26</v>
      </c>
      <c r="D212" s="223"/>
      <c r="E212" s="268"/>
      <c r="F212" s="223"/>
      <c r="G212" s="269"/>
      <c r="H212" s="260">
        <v>162000000</v>
      </c>
      <c r="I212" s="261">
        <v>231000000</v>
      </c>
      <c r="J212" s="262">
        <v>0</v>
      </c>
      <c r="K212" s="262"/>
    </row>
    <row r="213" spans="1:11" x14ac:dyDescent="0.25">
      <c r="A213" s="234" t="s">
        <v>565</v>
      </c>
      <c r="C213" s="263" t="s">
        <v>708</v>
      </c>
    </row>
    <row r="214" spans="1:11" x14ac:dyDescent="0.25">
      <c r="A214" s="234" t="s">
        <v>565</v>
      </c>
      <c r="B214" s="257" t="s">
        <v>767</v>
      </c>
      <c r="C214" s="251" t="s">
        <v>768</v>
      </c>
      <c r="D214" s="221">
        <v>70421</v>
      </c>
      <c r="E214" s="254">
        <v>10000030000</v>
      </c>
      <c r="F214" s="221">
        <v>23510400</v>
      </c>
      <c r="G214" s="255" t="s">
        <v>235</v>
      </c>
      <c r="H214" s="256">
        <v>10000000</v>
      </c>
      <c r="I214" s="240">
        <v>10000000</v>
      </c>
      <c r="J214" s="233">
        <v>6781187</v>
      </c>
    </row>
    <row r="215" spans="1:11" x14ac:dyDescent="0.25">
      <c r="A215" s="234" t="s">
        <v>565</v>
      </c>
      <c r="B215" s="257" t="s">
        <v>244</v>
      </c>
      <c r="C215" s="251" t="s">
        <v>159</v>
      </c>
      <c r="D215" s="221">
        <v>70421</v>
      </c>
      <c r="E215" s="254">
        <v>10000030000</v>
      </c>
      <c r="F215" s="221">
        <v>23510400</v>
      </c>
      <c r="G215" s="255" t="s">
        <v>235</v>
      </c>
      <c r="H215" s="256">
        <v>10000000</v>
      </c>
      <c r="I215" s="240">
        <v>10000000</v>
      </c>
      <c r="J215" s="233">
        <v>0</v>
      </c>
    </row>
    <row r="216" spans="1:11" x14ac:dyDescent="0.25">
      <c r="A216" s="234" t="s">
        <v>565</v>
      </c>
      <c r="C216" s="259" t="s">
        <v>26</v>
      </c>
      <c r="H216" s="260">
        <v>20000000</v>
      </c>
      <c r="I216" s="261">
        <v>20000000</v>
      </c>
      <c r="J216" s="262">
        <v>6781187</v>
      </c>
    </row>
    <row r="217" spans="1:11" x14ac:dyDescent="0.25">
      <c r="A217" s="225" t="s">
        <v>566</v>
      </c>
      <c r="C217" s="263" t="s">
        <v>567</v>
      </c>
      <c r="H217" s="260"/>
      <c r="I217" s="261"/>
      <c r="J217" s="262"/>
    </row>
    <row r="218" spans="1:11" x14ac:dyDescent="0.25">
      <c r="A218" s="225" t="s">
        <v>566</v>
      </c>
      <c r="B218" s="257" t="s">
        <v>161</v>
      </c>
      <c r="C218" s="251" t="s">
        <v>233</v>
      </c>
      <c r="D218" s="221">
        <v>70160</v>
      </c>
      <c r="E218" s="254">
        <v>130000010000</v>
      </c>
      <c r="F218" s="264" t="s">
        <v>27</v>
      </c>
      <c r="G218" s="255" t="s">
        <v>235</v>
      </c>
      <c r="H218" s="256">
        <v>20000000</v>
      </c>
      <c r="I218" s="240">
        <v>20000000</v>
      </c>
      <c r="J218" s="233">
        <v>19948950</v>
      </c>
    </row>
    <row r="219" spans="1:11" x14ac:dyDescent="0.25">
      <c r="A219" s="225" t="s">
        <v>566</v>
      </c>
      <c r="B219" s="257" t="s">
        <v>744</v>
      </c>
      <c r="C219" s="272" t="s">
        <v>771</v>
      </c>
      <c r="D219" s="221">
        <v>70160</v>
      </c>
      <c r="E219" s="254">
        <v>130000010000</v>
      </c>
      <c r="F219" s="264" t="s">
        <v>27</v>
      </c>
      <c r="G219" s="255" t="s">
        <v>235</v>
      </c>
      <c r="H219" s="256">
        <v>10000000</v>
      </c>
      <c r="I219" s="240">
        <v>10000000</v>
      </c>
      <c r="J219" s="233">
        <v>0</v>
      </c>
    </row>
    <row r="220" spans="1:11" x14ac:dyDescent="0.25">
      <c r="A220" s="225" t="s">
        <v>566</v>
      </c>
      <c r="B220" s="257" t="s">
        <v>215</v>
      </c>
      <c r="C220" s="251" t="s">
        <v>710</v>
      </c>
      <c r="D220" s="221">
        <v>70160</v>
      </c>
      <c r="E220" s="254">
        <v>130000010000</v>
      </c>
      <c r="F220" s="264" t="s">
        <v>27</v>
      </c>
      <c r="G220" s="255" t="s">
        <v>235</v>
      </c>
      <c r="H220" s="256">
        <v>10000000</v>
      </c>
      <c r="I220" s="240">
        <v>0</v>
      </c>
      <c r="J220" s="233">
        <v>0</v>
      </c>
    </row>
    <row r="221" spans="1:11" x14ac:dyDescent="0.25">
      <c r="A221" s="225" t="s">
        <v>566</v>
      </c>
      <c r="B221" s="257" t="s">
        <v>450</v>
      </c>
      <c r="C221" s="272" t="s">
        <v>772</v>
      </c>
      <c r="D221" s="221">
        <v>70160</v>
      </c>
      <c r="E221" s="254">
        <v>130000010000</v>
      </c>
      <c r="F221" s="264" t="s">
        <v>27</v>
      </c>
      <c r="G221" s="255" t="s">
        <v>235</v>
      </c>
      <c r="H221" s="256">
        <v>5000000</v>
      </c>
      <c r="I221" s="240">
        <v>5000000</v>
      </c>
      <c r="J221" s="233">
        <v>0</v>
      </c>
    </row>
    <row r="222" spans="1:11" x14ac:dyDescent="0.25">
      <c r="A222" s="225" t="s">
        <v>566</v>
      </c>
      <c r="B222" s="257" t="s">
        <v>243</v>
      </c>
      <c r="C222" s="251" t="s">
        <v>687</v>
      </c>
      <c r="D222" s="221">
        <v>70160</v>
      </c>
      <c r="E222" s="254">
        <v>130000010000</v>
      </c>
      <c r="F222" s="264" t="s">
        <v>27</v>
      </c>
      <c r="G222" s="255" t="s">
        <v>235</v>
      </c>
      <c r="H222" s="256">
        <v>20000000</v>
      </c>
      <c r="I222" s="240">
        <v>20000000</v>
      </c>
      <c r="J222" s="233">
        <v>0</v>
      </c>
    </row>
    <row r="223" spans="1:11" x14ac:dyDescent="0.25">
      <c r="A223" s="225" t="s">
        <v>566</v>
      </c>
      <c r="B223" s="257" t="s">
        <v>158</v>
      </c>
      <c r="C223" s="272" t="s">
        <v>366</v>
      </c>
      <c r="D223" s="221">
        <v>70160</v>
      </c>
      <c r="E223" s="254">
        <v>130000010000</v>
      </c>
      <c r="F223" s="264" t="s">
        <v>27</v>
      </c>
      <c r="G223" s="255" t="s">
        <v>235</v>
      </c>
      <c r="H223" s="256">
        <v>5000000</v>
      </c>
      <c r="I223" s="240">
        <v>5000000</v>
      </c>
      <c r="J223" s="233">
        <v>0</v>
      </c>
    </row>
    <row r="224" spans="1:11" x14ac:dyDescent="0.25">
      <c r="A224" s="225" t="s">
        <v>566</v>
      </c>
      <c r="B224" s="257" t="s">
        <v>206</v>
      </c>
      <c r="C224" s="272" t="s">
        <v>219</v>
      </c>
      <c r="D224" s="221">
        <v>70160</v>
      </c>
      <c r="E224" s="254">
        <v>130000010000</v>
      </c>
      <c r="F224" s="264" t="s">
        <v>27</v>
      </c>
      <c r="G224" s="255" t="s">
        <v>235</v>
      </c>
      <c r="H224" s="256">
        <v>10000000</v>
      </c>
      <c r="I224" s="240">
        <v>8000000</v>
      </c>
      <c r="J224" s="233">
        <v>0</v>
      </c>
    </row>
    <row r="225" spans="1:10" x14ac:dyDescent="0.25">
      <c r="A225" s="225" t="s">
        <v>566</v>
      </c>
      <c r="B225" s="257" t="s">
        <v>207</v>
      </c>
      <c r="C225" s="272" t="s">
        <v>220</v>
      </c>
      <c r="D225" s="221">
        <v>70160</v>
      </c>
      <c r="E225" s="254">
        <v>130000010000</v>
      </c>
      <c r="F225" s="264" t="s">
        <v>27</v>
      </c>
      <c r="G225" s="255" t="s">
        <v>235</v>
      </c>
      <c r="H225" s="256">
        <v>10000000</v>
      </c>
      <c r="I225" s="240">
        <v>0</v>
      </c>
      <c r="J225" s="233">
        <v>0</v>
      </c>
    </row>
    <row r="226" spans="1:10" x14ac:dyDescent="0.25">
      <c r="A226" s="225" t="s">
        <v>566</v>
      </c>
      <c r="C226" s="259" t="s">
        <v>26</v>
      </c>
      <c r="H226" s="260">
        <v>90000000</v>
      </c>
      <c r="I226" s="262">
        <v>68000000</v>
      </c>
      <c r="J226" s="262">
        <v>19948950</v>
      </c>
    </row>
    <row r="227" spans="1:10" x14ac:dyDescent="0.25">
      <c r="A227" s="225" t="s">
        <v>573</v>
      </c>
      <c r="C227" s="263" t="s">
        <v>774</v>
      </c>
      <c r="H227" s="260"/>
      <c r="I227" s="261"/>
      <c r="J227" s="262"/>
    </row>
    <row r="228" spans="1:10" x14ac:dyDescent="0.25">
      <c r="A228" s="225" t="s">
        <v>573</v>
      </c>
      <c r="B228" s="257" t="s">
        <v>161</v>
      </c>
      <c r="C228" s="251" t="s">
        <v>233</v>
      </c>
      <c r="D228" s="221">
        <v>70160</v>
      </c>
      <c r="E228" s="254">
        <v>130000010000</v>
      </c>
      <c r="F228" s="264" t="s">
        <v>27</v>
      </c>
      <c r="G228" s="255" t="s">
        <v>235</v>
      </c>
      <c r="H228" s="276">
        <v>0</v>
      </c>
      <c r="I228" s="240">
        <v>20000000</v>
      </c>
      <c r="J228" s="262">
        <v>0</v>
      </c>
    </row>
    <row r="229" spans="1:10" x14ac:dyDescent="0.25">
      <c r="A229" s="225" t="s">
        <v>573</v>
      </c>
      <c r="B229" s="257" t="s">
        <v>243</v>
      </c>
      <c r="C229" s="251" t="s">
        <v>687</v>
      </c>
      <c r="D229" s="221">
        <v>70160</v>
      </c>
      <c r="E229" s="254">
        <v>130000010000</v>
      </c>
      <c r="F229" s="264" t="s">
        <v>27</v>
      </c>
      <c r="G229" s="255" t="s">
        <v>235</v>
      </c>
      <c r="H229" s="276">
        <v>0</v>
      </c>
      <c r="I229" s="240">
        <v>20000000</v>
      </c>
      <c r="J229" s="233">
        <v>0</v>
      </c>
    </row>
    <row r="230" spans="1:10" x14ac:dyDescent="0.25">
      <c r="A230" s="225" t="s">
        <v>573</v>
      </c>
      <c r="B230" s="257" t="s">
        <v>158</v>
      </c>
      <c r="C230" s="272" t="s">
        <v>366</v>
      </c>
      <c r="D230" s="221">
        <v>70160</v>
      </c>
      <c r="E230" s="254">
        <v>130000010000</v>
      </c>
      <c r="F230" s="264" t="s">
        <v>27</v>
      </c>
      <c r="G230" s="255" t="s">
        <v>235</v>
      </c>
      <c r="H230" s="276">
        <v>16000000</v>
      </c>
      <c r="I230" s="240">
        <v>0</v>
      </c>
      <c r="J230" s="233">
        <v>0</v>
      </c>
    </row>
    <row r="231" spans="1:10" x14ac:dyDescent="0.25">
      <c r="A231" s="225" t="s">
        <v>573</v>
      </c>
      <c r="B231" s="257" t="s">
        <v>247</v>
      </c>
      <c r="C231" s="272" t="s">
        <v>515</v>
      </c>
      <c r="D231" s="221">
        <v>70160</v>
      </c>
      <c r="E231" s="254">
        <v>130000010000</v>
      </c>
      <c r="F231" s="264" t="s">
        <v>27</v>
      </c>
      <c r="G231" s="255" t="s">
        <v>235</v>
      </c>
      <c r="H231" s="276">
        <v>10000000</v>
      </c>
      <c r="I231" s="240">
        <v>0</v>
      </c>
      <c r="J231" s="233">
        <v>0</v>
      </c>
    </row>
    <row r="232" spans="1:10" x14ac:dyDescent="0.25">
      <c r="A232" s="225" t="s">
        <v>573</v>
      </c>
      <c r="B232" s="257" t="s">
        <v>248</v>
      </c>
      <c r="C232" s="272" t="s">
        <v>779</v>
      </c>
      <c r="D232" s="221">
        <v>70160</v>
      </c>
      <c r="E232" s="254">
        <v>130000010000</v>
      </c>
      <c r="F232" s="264" t="s">
        <v>27</v>
      </c>
      <c r="G232" s="255" t="s">
        <v>235</v>
      </c>
      <c r="H232" s="276">
        <v>5250000</v>
      </c>
      <c r="I232" s="240">
        <v>0</v>
      </c>
      <c r="J232" s="233">
        <v>0</v>
      </c>
    </row>
    <row r="233" spans="1:10" x14ac:dyDescent="0.25">
      <c r="A233" s="225" t="s">
        <v>573</v>
      </c>
      <c r="B233" s="257" t="s">
        <v>206</v>
      </c>
      <c r="C233" s="272" t="s">
        <v>219</v>
      </c>
      <c r="D233" s="221">
        <v>70160</v>
      </c>
      <c r="E233" s="254">
        <v>130000010000</v>
      </c>
      <c r="F233" s="264" t="s">
        <v>27</v>
      </c>
      <c r="G233" s="255" t="s">
        <v>235</v>
      </c>
      <c r="H233" s="276">
        <v>0</v>
      </c>
      <c r="I233" s="240">
        <v>14000000</v>
      </c>
      <c r="J233" s="233">
        <v>0</v>
      </c>
    </row>
    <row r="234" spans="1:10" x14ac:dyDescent="0.25">
      <c r="A234" s="225" t="s">
        <v>573</v>
      </c>
      <c r="B234" s="257" t="s">
        <v>208</v>
      </c>
      <c r="C234" s="251" t="s">
        <v>751</v>
      </c>
      <c r="D234" s="221">
        <v>70160</v>
      </c>
      <c r="E234" s="254">
        <v>130000010000</v>
      </c>
      <c r="F234" s="264" t="s">
        <v>27</v>
      </c>
      <c r="G234" s="255" t="s">
        <v>235</v>
      </c>
      <c r="H234" s="276">
        <v>6000000</v>
      </c>
      <c r="J234" s="233">
        <v>0</v>
      </c>
    </row>
    <row r="235" spans="1:10" x14ac:dyDescent="0.25">
      <c r="A235" s="225" t="s">
        <v>573</v>
      </c>
      <c r="B235" s="257" t="s">
        <v>209</v>
      </c>
      <c r="C235" s="272" t="s">
        <v>359</v>
      </c>
      <c r="D235" s="221">
        <v>70160</v>
      </c>
      <c r="E235" s="254">
        <v>130000010000</v>
      </c>
      <c r="F235" s="264" t="s">
        <v>27</v>
      </c>
      <c r="G235" s="255" t="s">
        <v>235</v>
      </c>
      <c r="H235" s="276">
        <v>2000000</v>
      </c>
      <c r="I235" s="240">
        <v>0</v>
      </c>
      <c r="J235" s="233">
        <v>0</v>
      </c>
    </row>
    <row r="236" spans="1:10" x14ac:dyDescent="0.25">
      <c r="A236" s="225" t="s">
        <v>573</v>
      </c>
      <c r="B236" s="257" t="s">
        <v>228</v>
      </c>
      <c r="C236" s="272" t="s">
        <v>498</v>
      </c>
      <c r="D236" s="221">
        <v>70160</v>
      </c>
      <c r="E236" s="254">
        <v>130000010000</v>
      </c>
      <c r="F236" s="264" t="s">
        <v>27</v>
      </c>
      <c r="G236" s="255" t="s">
        <v>235</v>
      </c>
      <c r="H236" s="276">
        <v>10000000</v>
      </c>
      <c r="I236" s="240">
        <v>0</v>
      </c>
      <c r="J236" s="233">
        <v>0</v>
      </c>
    </row>
    <row r="237" spans="1:10" x14ac:dyDescent="0.25">
      <c r="A237" s="225" t="s">
        <v>573</v>
      </c>
      <c r="B237" s="257" t="s">
        <v>502</v>
      </c>
      <c r="C237" s="272" t="s">
        <v>775</v>
      </c>
      <c r="D237" s="221">
        <v>70160</v>
      </c>
      <c r="E237" s="254">
        <v>130000010000</v>
      </c>
      <c r="F237" s="264" t="s">
        <v>27</v>
      </c>
      <c r="G237" s="255" t="s">
        <v>235</v>
      </c>
      <c r="H237" s="276">
        <v>4000000</v>
      </c>
      <c r="I237" s="240">
        <v>0</v>
      </c>
      <c r="J237" s="233">
        <v>0</v>
      </c>
    </row>
    <row r="238" spans="1:10" x14ac:dyDescent="0.25">
      <c r="A238" s="225" t="s">
        <v>573</v>
      </c>
      <c r="B238" s="257" t="s">
        <v>504</v>
      </c>
      <c r="C238" s="272" t="s">
        <v>499</v>
      </c>
      <c r="D238" s="221">
        <v>70160</v>
      </c>
      <c r="E238" s="254">
        <v>130000010000</v>
      </c>
      <c r="F238" s="264" t="s">
        <v>27</v>
      </c>
      <c r="G238" s="255" t="s">
        <v>235</v>
      </c>
      <c r="H238" s="276">
        <v>9750000</v>
      </c>
      <c r="J238" s="233">
        <v>0</v>
      </c>
    </row>
    <row r="239" spans="1:10" x14ac:dyDescent="0.25">
      <c r="A239" s="225" t="s">
        <v>573</v>
      </c>
      <c r="B239" s="257" t="s">
        <v>469</v>
      </c>
      <c r="C239" s="272" t="s">
        <v>162</v>
      </c>
      <c r="D239" s="221">
        <v>70160</v>
      </c>
      <c r="E239" s="254">
        <v>130000010000</v>
      </c>
      <c r="F239" s="264" t="s">
        <v>27</v>
      </c>
      <c r="G239" s="255" t="s">
        <v>235</v>
      </c>
      <c r="H239" s="276">
        <v>10000000</v>
      </c>
      <c r="I239" s="240">
        <v>5000000</v>
      </c>
      <c r="J239" s="233">
        <v>0</v>
      </c>
    </row>
    <row r="240" spans="1:10" x14ac:dyDescent="0.25">
      <c r="A240" s="225" t="s">
        <v>573</v>
      </c>
      <c r="B240" s="257" t="s">
        <v>467</v>
      </c>
      <c r="C240" s="251" t="s">
        <v>163</v>
      </c>
      <c r="D240" s="221">
        <v>70160</v>
      </c>
      <c r="E240" s="254">
        <v>130000010000</v>
      </c>
      <c r="F240" s="264" t="s">
        <v>27</v>
      </c>
      <c r="G240" s="255" t="s">
        <v>235</v>
      </c>
      <c r="H240" s="276">
        <v>10000000</v>
      </c>
      <c r="I240" s="240">
        <v>5000000</v>
      </c>
      <c r="J240" s="233">
        <v>0</v>
      </c>
    </row>
    <row r="241" spans="1:11" x14ac:dyDescent="0.25">
      <c r="A241" s="225" t="s">
        <v>573</v>
      </c>
      <c r="B241" s="257" t="s">
        <v>484</v>
      </c>
      <c r="C241" s="272" t="s">
        <v>726</v>
      </c>
      <c r="D241" s="221">
        <v>70160</v>
      </c>
      <c r="E241" s="254">
        <v>130000010000</v>
      </c>
      <c r="F241" s="264" t="s">
        <v>27</v>
      </c>
      <c r="G241" s="255" t="s">
        <v>235</v>
      </c>
      <c r="H241" s="276">
        <v>0</v>
      </c>
      <c r="I241" s="240">
        <v>20000000</v>
      </c>
      <c r="J241" s="233">
        <v>0</v>
      </c>
    </row>
    <row r="242" spans="1:11" x14ac:dyDescent="0.25">
      <c r="A242" s="225" t="s">
        <v>573</v>
      </c>
      <c r="C242" s="259" t="s">
        <v>26</v>
      </c>
      <c r="H242" s="277">
        <v>83000000</v>
      </c>
      <c r="I242" s="261">
        <v>84000000</v>
      </c>
      <c r="J242" s="261">
        <v>0</v>
      </c>
    </row>
    <row r="243" spans="1:11" x14ac:dyDescent="0.25">
      <c r="A243" s="265" t="s">
        <v>49</v>
      </c>
      <c r="C243" s="263" t="s">
        <v>444</v>
      </c>
    </row>
    <row r="244" spans="1:11" x14ac:dyDescent="0.25">
      <c r="A244" s="265" t="s">
        <v>49</v>
      </c>
      <c r="B244" s="238" t="s">
        <v>253</v>
      </c>
      <c r="C244" s="251" t="s">
        <v>238</v>
      </c>
      <c r="D244" s="221" t="s">
        <v>51</v>
      </c>
      <c r="E244" s="254">
        <v>120000010000</v>
      </c>
      <c r="F244" s="221" t="s">
        <v>27</v>
      </c>
      <c r="G244" s="255" t="s">
        <v>235</v>
      </c>
      <c r="H244" s="256">
        <v>15000000</v>
      </c>
      <c r="I244" s="240">
        <v>0</v>
      </c>
      <c r="J244" s="233">
        <v>0</v>
      </c>
    </row>
    <row r="245" spans="1:11" x14ac:dyDescent="0.25">
      <c r="A245" s="265" t="s">
        <v>49</v>
      </c>
      <c r="B245" s="238" t="s">
        <v>161</v>
      </c>
      <c r="C245" s="251" t="s">
        <v>233</v>
      </c>
      <c r="D245" s="221" t="s">
        <v>51</v>
      </c>
      <c r="E245" s="254">
        <v>120000010000</v>
      </c>
      <c r="F245" s="221" t="s">
        <v>27</v>
      </c>
      <c r="G245" s="255" t="s">
        <v>235</v>
      </c>
      <c r="H245" s="256">
        <v>30000000</v>
      </c>
      <c r="I245" s="240">
        <v>30000000</v>
      </c>
      <c r="J245" s="233">
        <v>15000000</v>
      </c>
    </row>
    <row r="246" spans="1:11" x14ac:dyDescent="0.25">
      <c r="A246" s="265" t="s">
        <v>49</v>
      </c>
      <c r="B246" s="257" t="s">
        <v>441</v>
      </c>
      <c r="C246" s="251" t="s">
        <v>443</v>
      </c>
      <c r="D246" s="221" t="s">
        <v>51</v>
      </c>
      <c r="E246" s="254">
        <v>120000010000</v>
      </c>
      <c r="F246" s="221" t="s">
        <v>27</v>
      </c>
      <c r="G246" s="255" t="s">
        <v>235</v>
      </c>
      <c r="H246" s="256">
        <v>10000000</v>
      </c>
      <c r="I246" s="240">
        <v>5000000</v>
      </c>
      <c r="J246" s="233">
        <v>0</v>
      </c>
    </row>
    <row r="247" spans="1:11" x14ac:dyDescent="0.25">
      <c r="A247" s="265" t="s">
        <v>49</v>
      </c>
      <c r="B247" s="257" t="s">
        <v>1064</v>
      </c>
      <c r="C247" s="272" t="s">
        <v>343</v>
      </c>
      <c r="D247" s="221" t="s">
        <v>51</v>
      </c>
      <c r="E247" s="254">
        <v>120000010000</v>
      </c>
      <c r="F247" s="221" t="s">
        <v>27</v>
      </c>
      <c r="G247" s="255" t="s">
        <v>235</v>
      </c>
      <c r="H247" s="256">
        <v>4000000000</v>
      </c>
      <c r="I247" s="240">
        <v>950000000</v>
      </c>
      <c r="J247" s="233">
        <v>0</v>
      </c>
      <c r="K247" s="233" t="s">
        <v>1070</v>
      </c>
    </row>
    <row r="248" spans="1:11" x14ac:dyDescent="0.25">
      <c r="A248" s="265" t="s">
        <v>49</v>
      </c>
      <c r="B248" s="238" t="s">
        <v>371</v>
      </c>
      <c r="C248" s="251" t="s">
        <v>732</v>
      </c>
      <c r="D248" s="221" t="s">
        <v>51</v>
      </c>
      <c r="E248" s="254">
        <v>120000010000</v>
      </c>
      <c r="F248" s="221" t="s">
        <v>27</v>
      </c>
      <c r="G248" s="255" t="s">
        <v>235</v>
      </c>
      <c r="H248" s="256">
        <v>100000000</v>
      </c>
      <c r="I248" s="240">
        <v>90000000</v>
      </c>
      <c r="J248" s="233">
        <v>78786173</v>
      </c>
    </row>
    <row r="249" spans="1:11" x14ac:dyDescent="0.25">
      <c r="A249" s="265" t="s">
        <v>49</v>
      </c>
      <c r="B249" s="257" t="s">
        <v>239</v>
      </c>
      <c r="C249" s="251" t="s">
        <v>485</v>
      </c>
      <c r="D249" s="221" t="s">
        <v>51</v>
      </c>
      <c r="E249" s="254">
        <v>120000010000</v>
      </c>
      <c r="F249" s="221" t="s">
        <v>27</v>
      </c>
      <c r="G249" s="255" t="s">
        <v>235</v>
      </c>
      <c r="H249" s="256">
        <v>10000000</v>
      </c>
      <c r="I249" s="240">
        <v>0</v>
      </c>
      <c r="J249" s="233">
        <v>0</v>
      </c>
    </row>
    <row r="250" spans="1:11" x14ac:dyDescent="0.25">
      <c r="A250" s="265" t="s">
        <v>49</v>
      </c>
      <c r="B250" s="257" t="s">
        <v>243</v>
      </c>
      <c r="C250" s="251" t="s">
        <v>687</v>
      </c>
      <c r="D250" s="221" t="s">
        <v>51</v>
      </c>
      <c r="E250" s="254">
        <v>120000010000</v>
      </c>
      <c r="F250" s="221" t="s">
        <v>27</v>
      </c>
      <c r="G250" s="255" t="s">
        <v>235</v>
      </c>
      <c r="H250" s="256">
        <v>25000000</v>
      </c>
      <c r="I250" s="240">
        <v>20000000</v>
      </c>
      <c r="J250" s="233">
        <v>0</v>
      </c>
    </row>
    <row r="251" spans="1:11" x14ac:dyDescent="0.25">
      <c r="A251" s="265" t="s">
        <v>49</v>
      </c>
      <c r="B251" s="257" t="s">
        <v>158</v>
      </c>
      <c r="C251" s="251" t="s">
        <v>366</v>
      </c>
      <c r="D251" s="221" t="s">
        <v>51</v>
      </c>
      <c r="E251" s="254">
        <v>120000010000</v>
      </c>
      <c r="F251" s="221" t="s">
        <v>27</v>
      </c>
      <c r="G251" s="255" t="s">
        <v>235</v>
      </c>
      <c r="H251" s="256">
        <v>2000000</v>
      </c>
      <c r="I251" s="240">
        <v>0</v>
      </c>
      <c r="J251" s="233">
        <v>0</v>
      </c>
    </row>
    <row r="252" spans="1:11" s="267" customFormat="1" x14ac:dyDescent="0.25">
      <c r="A252" s="265" t="s">
        <v>49</v>
      </c>
      <c r="B252" s="238" t="s">
        <v>206</v>
      </c>
      <c r="C252" s="251" t="s">
        <v>219</v>
      </c>
      <c r="D252" s="221" t="s">
        <v>51</v>
      </c>
      <c r="E252" s="254">
        <v>120000010000</v>
      </c>
      <c r="F252" s="221" t="s">
        <v>27</v>
      </c>
      <c r="G252" s="255" t="s">
        <v>235</v>
      </c>
      <c r="H252" s="256">
        <v>5000000</v>
      </c>
      <c r="I252" s="240">
        <v>100000000</v>
      </c>
      <c r="J252" s="233">
        <v>94921282.5</v>
      </c>
      <c r="K252" s="233"/>
    </row>
    <row r="253" spans="1:11" x14ac:dyDescent="0.25">
      <c r="A253" s="265" t="s">
        <v>49</v>
      </c>
      <c r="B253" s="257" t="s">
        <v>467</v>
      </c>
      <c r="C253" s="251" t="s">
        <v>163</v>
      </c>
      <c r="D253" s="221" t="s">
        <v>51</v>
      </c>
      <c r="E253" s="254">
        <v>120000010000</v>
      </c>
      <c r="F253" s="221" t="s">
        <v>27</v>
      </c>
      <c r="G253" s="255" t="s">
        <v>235</v>
      </c>
      <c r="H253" s="256">
        <v>2000000</v>
      </c>
      <c r="I253" s="240">
        <v>85000000</v>
      </c>
      <c r="J253" s="233">
        <v>77757488</v>
      </c>
    </row>
    <row r="254" spans="1:11" x14ac:dyDescent="0.25">
      <c r="A254" s="265" t="s">
        <v>49</v>
      </c>
      <c r="B254" s="257" t="s">
        <v>468</v>
      </c>
      <c r="C254" s="251" t="s">
        <v>466</v>
      </c>
      <c r="D254" s="221" t="s">
        <v>51</v>
      </c>
      <c r="E254" s="254">
        <v>120000010000</v>
      </c>
      <c r="F254" s="221" t="s">
        <v>27</v>
      </c>
      <c r="G254" s="255" t="s">
        <v>235</v>
      </c>
      <c r="H254" s="256">
        <v>3000000</v>
      </c>
      <c r="I254" s="240">
        <v>84000000</v>
      </c>
      <c r="J254" s="233">
        <v>80441742</v>
      </c>
    </row>
    <row r="255" spans="1:11" x14ac:dyDescent="0.25">
      <c r="A255" s="265" t="s">
        <v>49</v>
      </c>
      <c r="B255" s="257" t="s">
        <v>474</v>
      </c>
      <c r="C255" s="251" t="s">
        <v>164</v>
      </c>
      <c r="D255" s="221" t="s">
        <v>51</v>
      </c>
      <c r="E255" s="254">
        <v>120000010000</v>
      </c>
      <c r="F255" s="221" t="s">
        <v>27</v>
      </c>
      <c r="G255" s="255" t="s">
        <v>235</v>
      </c>
      <c r="H255" s="256">
        <v>30000000</v>
      </c>
      <c r="I255" s="240">
        <v>0</v>
      </c>
      <c r="J255" s="233">
        <v>0</v>
      </c>
    </row>
    <row r="256" spans="1:11" x14ac:dyDescent="0.25">
      <c r="A256" s="265" t="s">
        <v>49</v>
      </c>
      <c r="C256" s="259" t="s">
        <v>26</v>
      </c>
      <c r="H256" s="260">
        <v>4232000000</v>
      </c>
      <c r="I256" s="261">
        <v>1364000000</v>
      </c>
      <c r="J256" s="262">
        <v>346906685.5</v>
      </c>
    </row>
    <row r="257" spans="1:11" x14ac:dyDescent="0.25">
      <c r="A257" s="234" t="s">
        <v>590</v>
      </c>
      <c r="C257" s="263" t="s">
        <v>591</v>
      </c>
    </row>
    <row r="258" spans="1:11" x14ac:dyDescent="0.2">
      <c r="A258" s="234" t="s">
        <v>590</v>
      </c>
      <c r="B258" s="257" t="s">
        <v>777</v>
      </c>
      <c r="C258" s="251" t="s">
        <v>776</v>
      </c>
      <c r="D258" s="220">
        <v>70442</v>
      </c>
      <c r="E258" s="254">
        <v>120000010000</v>
      </c>
      <c r="F258" s="221" t="s">
        <v>27</v>
      </c>
      <c r="G258" s="255" t="s">
        <v>235</v>
      </c>
      <c r="H258" s="256">
        <v>0</v>
      </c>
      <c r="I258" s="240">
        <v>50000000</v>
      </c>
      <c r="J258" s="233">
        <v>0</v>
      </c>
    </row>
    <row r="259" spans="1:11" x14ac:dyDescent="0.25">
      <c r="A259" s="234" t="s">
        <v>590</v>
      </c>
      <c r="C259" s="259" t="s">
        <v>26</v>
      </c>
      <c r="H259" s="260">
        <v>0</v>
      </c>
      <c r="I259" s="262">
        <v>50000000</v>
      </c>
      <c r="J259" s="262">
        <v>0</v>
      </c>
    </row>
    <row r="260" spans="1:11" x14ac:dyDescent="0.2">
      <c r="A260" s="274" t="s">
        <v>447</v>
      </c>
      <c r="B260" s="229"/>
      <c r="C260" s="219" t="s">
        <v>445</v>
      </c>
    </row>
    <row r="261" spans="1:11" x14ac:dyDescent="0.2">
      <c r="A261" s="274" t="s">
        <v>447</v>
      </c>
      <c r="B261" s="257" t="s">
        <v>210</v>
      </c>
      <c r="C261" s="251" t="s">
        <v>510</v>
      </c>
      <c r="D261" s="220">
        <v>70442</v>
      </c>
      <c r="E261" s="254">
        <v>30000010000</v>
      </c>
      <c r="F261" s="221" t="s">
        <v>27</v>
      </c>
      <c r="G261" s="255" t="s">
        <v>235</v>
      </c>
      <c r="H261" s="256">
        <v>9000000</v>
      </c>
      <c r="I261" s="240">
        <v>10000000</v>
      </c>
      <c r="J261" s="233">
        <v>0</v>
      </c>
    </row>
    <row r="262" spans="1:11" x14ac:dyDescent="0.2">
      <c r="A262" s="274" t="s">
        <v>447</v>
      </c>
      <c r="B262" s="238" t="s">
        <v>450</v>
      </c>
      <c r="C262" s="272" t="s">
        <v>772</v>
      </c>
      <c r="D262" s="220">
        <v>70442</v>
      </c>
      <c r="E262" s="254">
        <v>30000010000</v>
      </c>
      <c r="F262" s="221" t="s">
        <v>27</v>
      </c>
      <c r="G262" s="255" t="s">
        <v>235</v>
      </c>
      <c r="H262" s="256">
        <v>500000</v>
      </c>
      <c r="I262" s="240">
        <v>500000</v>
      </c>
      <c r="J262" s="233">
        <v>0</v>
      </c>
    </row>
    <row r="263" spans="1:11" x14ac:dyDescent="0.2">
      <c r="A263" s="274" t="s">
        <v>447</v>
      </c>
      <c r="B263" s="257" t="s">
        <v>247</v>
      </c>
      <c r="C263" s="251" t="s">
        <v>515</v>
      </c>
      <c r="D263" s="220">
        <v>70442</v>
      </c>
      <c r="E263" s="254">
        <v>30000010000</v>
      </c>
      <c r="F263" s="221" t="s">
        <v>27</v>
      </c>
      <c r="G263" s="255" t="s">
        <v>235</v>
      </c>
      <c r="H263" s="256">
        <v>1000000</v>
      </c>
      <c r="I263" s="240">
        <v>1000000</v>
      </c>
      <c r="J263" s="233">
        <v>0</v>
      </c>
    </row>
    <row r="264" spans="1:11" x14ac:dyDescent="0.2">
      <c r="A264" s="274" t="s">
        <v>447</v>
      </c>
      <c r="B264" s="238" t="s">
        <v>206</v>
      </c>
      <c r="C264" s="251" t="s">
        <v>219</v>
      </c>
      <c r="D264" s="220">
        <v>70442</v>
      </c>
      <c r="E264" s="254">
        <v>30000010000</v>
      </c>
      <c r="F264" s="221" t="s">
        <v>27</v>
      </c>
      <c r="G264" s="255" t="s">
        <v>235</v>
      </c>
      <c r="H264" s="256">
        <v>5500000</v>
      </c>
      <c r="I264" s="240">
        <v>5500000</v>
      </c>
      <c r="J264" s="233">
        <v>0</v>
      </c>
    </row>
    <row r="265" spans="1:11" x14ac:dyDescent="0.2">
      <c r="A265" s="274" t="s">
        <v>447</v>
      </c>
      <c r="B265" s="257" t="s">
        <v>467</v>
      </c>
      <c r="C265" s="251" t="s">
        <v>163</v>
      </c>
      <c r="D265" s="220">
        <v>70442</v>
      </c>
      <c r="E265" s="254">
        <v>30000010000</v>
      </c>
      <c r="F265" s="221" t="s">
        <v>27</v>
      </c>
      <c r="G265" s="255" t="s">
        <v>235</v>
      </c>
      <c r="H265" s="256">
        <v>3000000</v>
      </c>
      <c r="I265" s="240">
        <v>2000000</v>
      </c>
      <c r="J265" s="233">
        <v>0</v>
      </c>
    </row>
    <row r="266" spans="1:11" x14ac:dyDescent="0.2">
      <c r="A266" s="274" t="s">
        <v>447</v>
      </c>
      <c r="B266" s="257" t="s">
        <v>474</v>
      </c>
      <c r="C266" s="251" t="s">
        <v>164</v>
      </c>
      <c r="D266" s="220">
        <v>70442</v>
      </c>
      <c r="E266" s="254">
        <v>30000010000</v>
      </c>
      <c r="F266" s="221" t="s">
        <v>27</v>
      </c>
      <c r="G266" s="255" t="s">
        <v>235</v>
      </c>
      <c r="H266" s="256">
        <v>20000000</v>
      </c>
      <c r="I266" s="240">
        <v>10000000</v>
      </c>
      <c r="J266" s="233">
        <v>0</v>
      </c>
    </row>
    <row r="267" spans="1:11" x14ac:dyDescent="0.2">
      <c r="A267" s="274" t="s">
        <v>447</v>
      </c>
      <c r="C267" s="259" t="s">
        <v>26</v>
      </c>
      <c r="H267" s="260">
        <v>39000000</v>
      </c>
      <c r="I267" s="261">
        <v>29000000</v>
      </c>
      <c r="J267" s="262">
        <v>0</v>
      </c>
    </row>
    <row r="268" spans="1:11" x14ac:dyDescent="0.2">
      <c r="A268" s="265" t="s">
        <v>427</v>
      </c>
      <c r="C268" s="219" t="s">
        <v>431</v>
      </c>
    </row>
    <row r="269" spans="1:11" s="267" customFormat="1" x14ac:dyDescent="0.2">
      <c r="A269" s="265" t="s">
        <v>427</v>
      </c>
      <c r="B269" s="257" t="s">
        <v>685</v>
      </c>
      <c r="C269" s="226" t="s">
        <v>514</v>
      </c>
      <c r="D269" s="221" t="s">
        <v>16</v>
      </c>
      <c r="E269" s="254">
        <v>120000010000</v>
      </c>
      <c r="F269" s="221" t="s">
        <v>27</v>
      </c>
      <c r="G269" s="255" t="s">
        <v>235</v>
      </c>
      <c r="H269" s="256">
        <v>1000000</v>
      </c>
      <c r="I269" s="240">
        <v>4000000</v>
      </c>
      <c r="J269" s="233">
        <v>0</v>
      </c>
      <c r="K269" s="233"/>
    </row>
    <row r="270" spans="1:11" s="267" customFormat="1" x14ac:dyDescent="0.25">
      <c r="A270" s="265" t="s">
        <v>427</v>
      </c>
      <c r="B270" s="257" t="s">
        <v>326</v>
      </c>
      <c r="C270" s="251" t="s">
        <v>327</v>
      </c>
      <c r="D270" s="221" t="s">
        <v>29</v>
      </c>
      <c r="E270" s="254">
        <v>120000010000</v>
      </c>
      <c r="F270" s="221" t="s">
        <v>27</v>
      </c>
      <c r="G270" s="255" t="s">
        <v>235</v>
      </c>
      <c r="H270" s="256">
        <v>12000000</v>
      </c>
      <c r="I270" s="240">
        <v>12000000</v>
      </c>
      <c r="J270" s="233">
        <v>9000000</v>
      </c>
      <c r="K270" s="233"/>
    </row>
    <row r="271" spans="1:11" x14ac:dyDescent="0.25">
      <c r="A271" s="265" t="s">
        <v>427</v>
      </c>
      <c r="B271" s="257" t="s">
        <v>448</v>
      </c>
      <c r="C271" s="251" t="s">
        <v>428</v>
      </c>
      <c r="D271" s="221" t="s">
        <v>16</v>
      </c>
      <c r="E271" s="254">
        <v>120000010000</v>
      </c>
      <c r="F271" s="221" t="s">
        <v>27</v>
      </c>
      <c r="G271" s="255" t="s">
        <v>235</v>
      </c>
      <c r="H271" s="256">
        <v>2000000</v>
      </c>
      <c r="I271" s="240">
        <v>0</v>
      </c>
      <c r="J271" s="233">
        <v>0</v>
      </c>
    </row>
    <row r="272" spans="1:11" x14ac:dyDescent="0.25">
      <c r="A272" s="265" t="s">
        <v>427</v>
      </c>
      <c r="B272" s="257" t="s">
        <v>697</v>
      </c>
      <c r="C272" s="251" t="s">
        <v>430</v>
      </c>
      <c r="D272" s="221" t="s">
        <v>16</v>
      </c>
      <c r="E272" s="254">
        <v>120000010000</v>
      </c>
      <c r="F272" s="221" t="s">
        <v>27</v>
      </c>
      <c r="G272" s="255" t="s">
        <v>235</v>
      </c>
      <c r="H272" s="256">
        <v>1500000</v>
      </c>
      <c r="I272" s="240">
        <v>0</v>
      </c>
      <c r="J272" s="233">
        <v>0</v>
      </c>
    </row>
    <row r="273" spans="1:11" x14ac:dyDescent="0.25">
      <c r="A273" s="265" t="s">
        <v>427</v>
      </c>
      <c r="B273" s="257" t="s">
        <v>350</v>
      </c>
      <c r="C273" s="251" t="s">
        <v>743</v>
      </c>
      <c r="D273" s="221" t="s">
        <v>16</v>
      </c>
      <c r="E273" s="254">
        <v>120000010000</v>
      </c>
      <c r="F273" s="221" t="s">
        <v>27</v>
      </c>
      <c r="G273" s="255" t="s">
        <v>235</v>
      </c>
      <c r="H273" s="256">
        <v>1000000</v>
      </c>
      <c r="I273" s="240">
        <v>2500000</v>
      </c>
      <c r="J273" s="233">
        <v>0</v>
      </c>
    </row>
    <row r="274" spans="1:11" x14ac:dyDescent="0.25">
      <c r="A274" s="265" t="s">
        <v>427</v>
      </c>
      <c r="B274" s="257" t="s">
        <v>463</v>
      </c>
      <c r="C274" s="251" t="s">
        <v>462</v>
      </c>
      <c r="D274" s="221" t="s">
        <v>16</v>
      </c>
      <c r="E274" s="254">
        <v>120000010000</v>
      </c>
      <c r="F274" s="221" t="s">
        <v>27</v>
      </c>
      <c r="G274" s="255" t="s">
        <v>235</v>
      </c>
      <c r="H274" s="256">
        <v>500000</v>
      </c>
      <c r="I274" s="240">
        <v>1500000</v>
      </c>
      <c r="J274" s="233">
        <v>0</v>
      </c>
    </row>
    <row r="275" spans="1:11" x14ac:dyDescent="0.25">
      <c r="A275" s="265" t="s">
        <v>427</v>
      </c>
      <c r="B275" s="257" t="s">
        <v>452</v>
      </c>
      <c r="C275" s="251" t="s">
        <v>355</v>
      </c>
      <c r="D275" s="221" t="s">
        <v>16</v>
      </c>
      <c r="E275" s="254">
        <v>120000010000</v>
      </c>
      <c r="F275" s="221" t="s">
        <v>27</v>
      </c>
      <c r="G275" s="255" t="s">
        <v>235</v>
      </c>
      <c r="H275" s="256">
        <v>2000000</v>
      </c>
      <c r="I275" s="240">
        <v>0</v>
      </c>
      <c r="J275" s="233">
        <v>0</v>
      </c>
    </row>
    <row r="276" spans="1:11" s="267" customFormat="1" x14ac:dyDescent="0.25">
      <c r="A276" s="265" t="s">
        <v>427</v>
      </c>
      <c r="B276" s="238"/>
      <c r="C276" s="259" t="s">
        <v>26</v>
      </c>
      <c r="D276" s="221"/>
      <c r="E276" s="254"/>
      <c r="F276" s="221"/>
      <c r="G276" s="255"/>
      <c r="H276" s="260">
        <v>20000000</v>
      </c>
      <c r="I276" s="261">
        <v>20000000</v>
      </c>
      <c r="J276" s="262">
        <v>9000000</v>
      </c>
      <c r="K276" s="233"/>
    </row>
    <row r="277" spans="1:11" x14ac:dyDescent="0.2">
      <c r="A277" s="274" t="s">
        <v>57</v>
      </c>
      <c r="B277" s="229"/>
      <c r="C277" s="219" t="s">
        <v>56</v>
      </c>
    </row>
    <row r="278" spans="1:11" x14ac:dyDescent="0.2">
      <c r="A278" s="274" t="s">
        <v>57</v>
      </c>
      <c r="B278" s="257" t="s">
        <v>474</v>
      </c>
      <c r="C278" s="251" t="s">
        <v>164</v>
      </c>
      <c r="D278" s="221">
        <v>70411</v>
      </c>
      <c r="E278" s="254">
        <v>120000010000</v>
      </c>
      <c r="F278" s="221" t="s">
        <v>27</v>
      </c>
      <c r="G278" s="255" t="s">
        <v>235</v>
      </c>
      <c r="H278" s="256">
        <v>20000000</v>
      </c>
      <c r="I278" s="240">
        <v>40000000</v>
      </c>
      <c r="J278" s="233">
        <v>0</v>
      </c>
    </row>
    <row r="279" spans="1:11" x14ac:dyDescent="0.2">
      <c r="A279" s="274" t="s">
        <v>57</v>
      </c>
      <c r="C279" s="259" t="s">
        <v>26</v>
      </c>
      <c r="H279" s="260">
        <v>20000000</v>
      </c>
      <c r="I279" s="261">
        <v>40000000</v>
      </c>
      <c r="J279" s="262">
        <v>0</v>
      </c>
    </row>
    <row r="280" spans="1:11" ht="25.5" x14ac:dyDescent="0.2">
      <c r="A280" s="232" t="s">
        <v>1383</v>
      </c>
      <c r="C280" s="278" t="s">
        <v>1363</v>
      </c>
      <c r="H280" s="260"/>
      <c r="I280" s="261"/>
      <c r="J280" s="262"/>
    </row>
    <row r="281" spans="1:11" x14ac:dyDescent="0.25">
      <c r="A281" s="232" t="s">
        <v>1383</v>
      </c>
      <c r="B281" s="257">
        <v>32010301</v>
      </c>
      <c r="C281" s="251" t="s">
        <v>510</v>
      </c>
      <c r="D281" s="221">
        <v>70411</v>
      </c>
      <c r="E281" s="254">
        <v>120000010000</v>
      </c>
      <c r="F281" s="221" t="s">
        <v>27</v>
      </c>
      <c r="G281" s="255" t="s">
        <v>235</v>
      </c>
      <c r="H281" s="256">
        <v>70000000</v>
      </c>
      <c r="I281" s="261"/>
      <c r="J281" s="262"/>
    </row>
    <row r="282" spans="1:11" x14ac:dyDescent="0.25">
      <c r="A282" s="232" t="s">
        <v>1383</v>
      </c>
      <c r="B282" s="257">
        <v>32010107</v>
      </c>
      <c r="C282" s="251" t="s">
        <v>1380</v>
      </c>
      <c r="D282" s="221">
        <v>70411</v>
      </c>
      <c r="E282" s="254">
        <v>120000010000</v>
      </c>
      <c r="F282" s="221" t="s">
        <v>1370</v>
      </c>
      <c r="G282" s="255" t="s">
        <v>1372</v>
      </c>
      <c r="H282" s="256">
        <v>30000000</v>
      </c>
      <c r="I282" s="261"/>
      <c r="J282" s="262"/>
    </row>
    <row r="283" spans="1:11" x14ac:dyDescent="0.25">
      <c r="A283" s="232" t="s">
        <v>1383</v>
      </c>
      <c r="B283" s="257">
        <v>32010405</v>
      </c>
      <c r="C283" s="251" t="s">
        <v>687</v>
      </c>
      <c r="D283" s="221">
        <v>70411</v>
      </c>
      <c r="E283" s="254">
        <v>120000010000</v>
      </c>
      <c r="F283" s="221" t="s">
        <v>1371</v>
      </c>
      <c r="G283" s="255" t="s">
        <v>1373</v>
      </c>
      <c r="H283" s="256">
        <v>0</v>
      </c>
      <c r="I283" s="261"/>
      <c r="J283" s="262"/>
    </row>
    <row r="284" spans="1:11" x14ac:dyDescent="0.25">
      <c r="A284" s="232" t="s">
        <v>1383</v>
      </c>
      <c r="C284" s="267" t="s">
        <v>26</v>
      </c>
      <c r="H284" s="260">
        <v>100000000</v>
      </c>
      <c r="I284" s="261"/>
      <c r="J284" s="262"/>
    </row>
    <row r="285" spans="1:11" x14ac:dyDescent="0.2">
      <c r="A285" s="292" t="s">
        <v>1339</v>
      </c>
      <c r="B285" s="293"/>
      <c r="C285" s="294" t="s">
        <v>1340</v>
      </c>
      <c r="D285" s="251"/>
      <c r="E285" s="251"/>
      <c r="F285" s="251"/>
      <c r="G285" s="251"/>
      <c r="H285" s="252"/>
      <c r="I285" s="261"/>
      <c r="J285" s="262"/>
      <c r="K285" s="262"/>
    </row>
    <row r="286" spans="1:11" x14ac:dyDescent="0.25">
      <c r="A286" s="295" t="s">
        <v>1339</v>
      </c>
      <c r="B286" s="238" t="s">
        <v>216</v>
      </c>
      <c r="C286" s="272" t="s">
        <v>454</v>
      </c>
      <c r="D286" s="238">
        <v>70474</v>
      </c>
      <c r="E286" s="222">
        <v>150000010000</v>
      </c>
      <c r="F286" s="257" t="s">
        <v>27</v>
      </c>
      <c r="G286" s="279" t="s">
        <v>235</v>
      </c>
      <c r="H286" s="276">
        <v>6000000000</v>
      </c>
      <c r="I286" s="240">
        <v>6400000000</v>
      </c>
      <c r="J286" s="233">
        <v>5096053584</v>
      </c>
      <c r="K286" s="233" t="s">
        <v>335</v>
      </c>
    </row>
    <row r="287" spans="1:11" x14ac:dyDescent="0.25">
      <c r="A287" s="295" t="s">
        <v>1339</v>
      </c>
      <c r="B287" s="257" t="s">
        <v>215</v>
      </c>
      <c r="C287" s="272" t="s">
        <v>710</v>
      </c>
      <c r="D287" s="238">
        <v>70474</v>
      </c>
      <c r="E287" s="222">
        <v>150000010000</v>
      </c>
      <c r="F287" s="257" t="s">
        <v>354</v>
      </c>
      <c r="G287" s="279" t="s">
        <v>235</v>
      </c>
      <c r="H287" s="276">
        <v>390000000</v>
      </c>
      <c r="I287" s="240">
        <v>950000000</v>
      </c>
      <c r="J287" s="233">
        <v>668552830</v>
      </c>
      <c r="K287" s="299" t="s">
        <v>1098</v>
      </c>
    </row>
    <row r="288" spans="1:11" x14ac:dyDescent="0.25">
      <c r="A288" s="295" t="s">
        <v>1339</v>
      </c>
      <c r="B288" s="257" t="s">
        <v>460</v>
      </c>
      <c r="C288" s="272" t="s">
        <v>517</v>
      </c>
      <c r="D288" s="238">
        <v>70474</v>
      </c>
      <c r="E288" s="222">
        <v>150000010000</v>
      </c>
      <c r="F288" s="257" t="s">
        <v>354</v>
      </c>
      <c r="G288" s="279" t="s">
        <v>235</v>
      </c>
      <c r="H288" s="276">
        <v>300000000</v>
      </c>
      <c r="I288" s="240">
        <v>290000000</v>
      </c>
      <c r="J288" s="233">
        <v>288576750</v>
      </c>
      <c r="K288" s="262"/>
    </row>
    <row r="289" spans="1:11" x14ac:dyDescent="0.2">
      <c r="A289" s="295" t="s">
        <v>1339</v>
      </c>
      <c r="B289" s="257" t="s">
        <v>243</v>
      </c>
      <c r="C289" s="272" t="s">
        <v>687</v>
      </c>
      <c r="D289" s="238">
        <v>70474</v>
      </c>
      <c r="E289" s="222">
        <v>150000010000</v>
      </c>
      <c r="F289" s="257" t="s">
        <v>354</v>
      </c>
      <c r="G289" s="279" t="s">
        <v>235</v>
      </c>
      <c r="H289" s="296"/>
      <c r="K289" s="262"/>
    </row>
    <row r="290" spans="1:11" x14ac:dyDescent="0.2">
      <c r="A290" s="295" t="s">
        <v>1339</v>
      </c>
      <c r="B290" s="257" t="s">
        <v>158</v>
      </c>
      <c r="C290" s="272" t="s">
        <v>366</v>
      </c>
      <c r="D290" s="238">
        <v>70474</v>
      </c>
      <c r="E290" s="222">
        <v>150000010000</v>
      </c>
      <c r="F290" s="257" t="s">
        <v>354</v>
      </c>
      <c r="G290" s="279" t="s">
        <v>235</v>
      </c>
      <c r="H290" s="297">
        <v>2000000</v>
      </c>
      <c r="K290" s="262"/>
    </row>
    <row r="291" spans="1:11" x14ac:dyDescent="0.2">
      <c r="A291" s="295" t="s">
        <v>1339</v>
      </c>
      <c r="B291" s="257" t="s">
        <v>467</v>
      </c>
      <c r="C291" s="272" t="s">
        <v>163</v>
      </c>
      <c r="D291" s="238">
        <v>70474</v>
      </c>
      <c r="E291" s="222">
        <v>150000010000</v>
      </c>
      <c r="F291" s="257" t="s">
        <v>354</v>
      </c>
      <c r="G291" s="279" t="s">
        <v>235</v>
      </c>
      <c r="H291" s="297">
        <v>2000000</v>
      </c>
      <c r="K291" s="262"/>
    </row>
    <row r="292" spans="1:11" x14ac:dyDescent="0.2">
      <c r="A292" s="295" t="s">
        <v>1339</v>
      </c>
      <c r="B292" s="298"/>
      <c r="C292" s="293" t="s">
        <v>1338</v>
      </c>
      <c r="H292" s="260">
        <v>6694000000</v>
      </c>
      <c r="I292" s="261"/>
      <c r="J292" s="262"/>
      <c r="K292" s="262"/>
    </row>
    <row r="293" spans="1:11" x14ac:dyDescent="0.25">
      <c r="A293" s="234" t="s">
        <v>1341</v>
      </c>
      <c r="C293" s="263" t="s">
        <v>40</v>
      </c>
    </row>
    <row r="294" spans="1:11" x14ac:dyDescent="0.25">
      <c r="A294" s="234" t="s">
        <v>1341</v>
      </c>
      <c r="B294" s="257" t="s">
        <v>215</v>
      </c>
      <c r="C294" s="251" t="s">
        <v>710</v>
      </c>
      <c r="D294" s="221" t="s">
        <v>334</v>
      </c>
      <c r="E294" s="254">
        <v>140000010000</v>
      </c>
      <c r="F294" s="251" t="s">
        <v>27</v>
      </c>
      <c r="G294" s="255" t="s">
        <v>235</v>
      </c>
      <c r="H294" s="280">
        <v>400000000</v>
      </c>
      <c r="I294" s="281">
        <v>450000000</v>
      </c>
      <c r="J294" s="233">
        <v>445488075</v>
      </c>
      <c r="K294" s="305" t="s">
        <v>1393</v>
      </c>
    </row>
    <row r="295" spans="1:11" x14ac:dyDescent="0.2">
      <c r="A295" s="234" t="s">
        <v>1341</v>
      </c>
      <c r="B295" s="257" t="s">
        <v>239</v>
      </c>
      <c r="C295" s="251" t="s">
        <v>485</v>
      </c>
      <c r="D295" s="221" t="s">
        <v>334</v>
      </c>
      <c r="E295" s="254">
        <v>140000010000</v>
      </c>
      <c r="F295" s="251" t="s">
        <v>27</v>
      </c>
      <c r="G295" s="255" t="s">
        <v>235</v>
      </c>
      <c r="H295" s="280">
        <v>150000000</v>
      </c>
      <c r="I295" s="281">
        <v>200000000</v>
      </c>
      <c r="J295" s="233">
        <v>142970000</v>
      </c>
      <c r="K295" s="306" t="s">
        <v>336</v>
      </c>
    </row>
    <row r="296" spans="1:11" x14ac:dyDescent="0.2">
      <c r="A296" s="234" t="s">
        <v>1341</v>
      </c>
      <c r="B296" s="238" t="s">
        <v>450</v>
      </c>
      <c r="C296" s="272" t="s">
        <v>772</v>
      </c>
      <c r="D296" s="221" t="s">
        <v>334</v>
      </c>
      <c r="E296" s="254">
        <v>140000010000</v>
      </c>
      <c r="F296" s="251" t="s">
        <v>27</v>
      </c>
      <c r="G296" s="255" t="s">
        <v>235</v>
      </c>
      <c r="H296" s="280">
        <v>2000000</v>
      </c>
      <c r="I296" s="281">
        <v>2000000</v>
      </c>
      <c r="J296" s="233">
        <v>0</v>
      </c>
      <c r="K296" s="306" t="s">
        <v>338</v>
      </c>
    </row>
    <row r="297" spans="1:11" x14ac:dyDescent="0.2">
      <c r="A297" s="234" t="s">
        <v>1341</v>
      </c>
      <c r="B297" s="257" t="s">
        <v>158</v>
      </c>
      <c r="C297" s="251" t="s">
        <v>366</v>
      </c>
      <c r="D297" s="221" t="s">
        <v>334</v>
      </c>
      <c r="E297" s="254">
        <v>140000010000</v>
      </c>
      <c r="F297" s="251" t="s">
        <v>27</v>
      </c>
      <c r="G297" s="255" t="s">
        <v>235</v>
      </c>
      <c r="H297" s="280">
        <v>3000000</v>
      </c>
      <c r="I297" s="281">
        <v>5000000</v>
      </c>
      <c r="J297" s="233">
        <v>0</v>
      </c>
      <c r="K297" s="306" t="s">
        <v>337</v>
      </c>
    </row>
    <row r="298" spans="1:11" x14ac:dyDescent="0.2">
      <c r="A298" s="234" t="s">
        <v>1341</v>
      </c>
      <c r="B298" s="239"/>
      <c r="C298" s="259" t="s">
        <v>26</v>
      </c>
      <c r="D298" s="223"/>
      <c r="E298" s="268"/>
      <c r="F298" s="267"/>
      <c r="G298" s="267"/>
      <c r="H298" s="282">
        <v>555000000</v>
      </c>
      <c r="I298" s="283">
        <v>657000000</v>
      </c>
      <c r="J298" s="345">
        <v>588458075</v>
      </c>
      <c r="K298" s="306"/>
    </row>
    <row r="299" spans="1:11" x14ac:dyDescent="0.25">
      <c r="A299" s="265" t="s">
        <v>0</v>
      </c>
      <c r="C299" s="263" t="s">
        <v>1350</v>
      </c>
    </row>
    <row r="300" spans="1:11" x14ac:dyDescent="0.25">
      <c r="A300" s="265" t="s">
        <v>0</v>
      </c>
      <c r="B300" s="257" t="s">
        <v>212</v>
      </c>
      <c r="C300" s="251" t="s">
        <v>676</v>
      </c>
      <c r="D300" s="221">
        <v>70474</v>
      </c>
      <c r="E300" s="254">
        <v>150000010000</v>
      </c>
      <c r="F300" s="221">
        <v>23540000</v>
      </c>
      <c r="G300" s="255" t="s">
        <v>235</v>
      </c>
      <c r="H300" s="256">
        <v>20000000</v>
      </c>
      <c r="I300" s="240">
        <v>10000000</v>
      </c>
      <c r="J300" s="233">
        <v>4099219</v>
      </c>
    </row>
    <row r="301" spans="1:11" x14ac:dyDescent="0.25">
      <c r="A301" s="265" t="s">
        <v>0</v>
      </c>
      <c r="B301" s="257" t="s">
        <v>455</v>
      </c>
      <c r="C301" s="251" t="s">
        <v>213</v>
      </c>
      <c r="D301" s="221">
        <v>70474</v>
      </c>
      <c r="E301" s="254">
        <v>150000010000</v>
      </c>
      <c r="F301" s="264" t="s">
        <v>354</v>
      </c>
      <c r="G301" s="255" t="s">
        <v>235</v>
      </c>
      <c r="H301" s="256">
        <v>5500000000</v>
      </c>
      <c r="I301" s="240">
        <v>6140000000</v>
      </c>
      <c r="J301" s="233">
        <v>4939044640</v>
      </c>
      <c r="K301" s="233" t="s">
        <v>1389</v>
      </c>
    </row>
    <row r="302" spans="1:11" x14ac:dyDescent="0.25">
      <c r="A302" s="265" t="s">
        <v>0</v>
      </c>
      <c r="B302" s="257" t="s">
        <v>216</v>
      </c>
      <c r="C302" s="251" t="s">
        <v>454</v>
      </c>
      <c r="D302" s="221">
        <v>70474</v>
      </c>
      <c r="E302" s="254">
        <v>150000010000</v>
      </c>
      <c r="F302" s="264" t="s">
        <v>27</v>
      </c>
      <c r="G302" s="255" t="s">
        <v>235</v>
      </c>
      <c r="H302" s="256">
        <v>0</v>
      </c>
      <c r="I302" s="240">
        <v>6400000000</v>
      </c>
      <c r="J302" s="233">
        <v>5096053584</v>
      </c>
      <c r="K302" s="233" t="s">
        <v>335</v>
      </c>
    </row>
    <row r="303" spans="1:11" s="272" customFormat="1" x14ac:dyDescent="0.25">
      <c r="A303" s="284" t="s">
        <v>0</v>
      </c>
      <c r="B303" s="257" t="s">
        <v>215</v>
      </c>
      <c r="C303" s="251" t="s">
        <v>710</v>
      </c>
      <c r="D303" s="221">
        <v>70474</v>
      </c>
      <c r="E303" s="254">
        <v>150000010000</v>
      </c>
      <c r="F303" s="264" t="s">
        <v>354</v>
      </c>
      <c r="G303" s="255" t="s">
        <v>235</v>
      </c>
      <c r="H303" s="256">
        <v>0</v>
      </c>
      <c r="I303" s="240">
        <v>950000000</v>
      </c>
      <c r="J303" s="233">
        <v>668552830</v>
      </c>
      <c r="K303" s="233" t="s">
        <v>1098</v>
      </c>
    </row>
    <row r="304" spans="1:11" x14ac:dyDescent="0.25">
      <c r="A304" s="265" t="s">
        <v>0</v>
      </c>
      <c r="B304" s="257" t="s">
        <v>242</v>
      </c>
      <c r="C304" s="251" t="s">
        <v>699</v>
      </c>
      <c r="D304" s="221">
        <v>70474</v>
      </c>
      <c r="E304" s="254">
        <v>150000010000</v>
      </c>
      <c r="F304" s="264" t="s">
        <v>354</v>
      </c>
      <c r="G304" s="255" t="s">
        <v>235</v>
      </c>
      <c r="H304" s="256">
        <v>140000000</v>
      </c>
      <c r="I304" s="240">
        <v>0</v>
      </c>
      <c r="K304" s="233" t="s">
        <v>1394</v>
      </c>
    </row>
    <row r="305" spans="1:11" x14ac:dyDescent="0.25">
      <c r="A305" s="265" t="s">
        <v>0</v>
      </c>
      <c r="B305" s="257" t="s">
        <v>523</v>
      </c>
      <c r="C305" s="272" t="s">
        <v>506</v>
      </c>
      <c r="D305" s="238">
        <v>70474</v>
      </c>
      <c r="E305" s="222">
        <v>150000010000</v>
      </c>
      <c r="F305" s="264" t="s">
        <v>354</v>
      </c>
      <c r="G305" s="279" t="s">
        <v>235</v>
      </c>
      <c r="H305" s="276">
        <v>10000000</v>
      </c>
      <c r="I305" s="240">
        <v>10000000</v>
      </c>
      <c r="J305" s="240">
        <v>0</v>
      </c>
      <c r="K305" s="240"/>
    </row>
    <row r="306" spans="1:11" x14ac:dyDescent="0.25">
      <c r="A306" s="265" t="s">
        <v>0</v>
      </c>
      <c r="B306" s="257" t="s">
        <v>460</v>
      </c>
      <c r="C306" s="251" t="s">
        <v>517</v>
      </c>
      <c r="D306" s="221">
        <v>70474</v>
      </c>
      <c r="E306" s="254">
        <v>150000010000</v>
      </c>
      <c r="F306" s="264" t="s">
        <v>354</v>
      </c>
      <c r="G306" s="255" t="s">
        <v>235</v>
      </c>
      <c r="H306" s="256">
        <v>0</v>
      </c>
      <c r="I306" s="240">
        <v>290000000</v>
      </c>
      <c r="J306" s="233">
        <v>288576750</v>
      </c>
    </row>
    <row r="307" spans="1:11" x14ac:dyDescent="0.25">
      <c r="A307" s="265" t="s">
        <v>0</v>
      </c>
      <c r="B307" s="257" t="s">
        <v>458</v>
      </c>
      <c r="C307" s="251" t="s">
        <v>251</v>
      </c>
      <c r="D307" s="221">
        <v>70474</v>
      </c>
      <c r="E307" s="254">
        <v>150000010000</v>
      </c>
      <c r="F307" s="264" t="s">
        <v>354</v>
      </c>
      <c r="G307" s="255" t="s">
        <v>235</v>
      </c>
      <c r="H307" s="256">
        <v>50000000</v>
      </c>
      <c r="I307" s="240">
        <v>0</v>
      </c>
    </row>
    <row r="308" spans="1:11" x14ac:dyDescent="0.25">
      <c r="A308" s="265" t="s">
        <v>0</v>
      </c>
      <c r="B308" s="257" t="s">
        <v>456</v>
      </c>
      <c r="C308" s="251" t="s">
        <v>457</v>
      </c>
      <c r="D308" s="221">
        <v>70474</v>
      </c>
      <c r="E308" s="254">
        <v>150000010000</v>
      </c>
      <c r="F308" s="264" t="s">
        <v>354</v>
      </c>
      <c r="G308" s="255" t="s">
        <v>235</v>
      </c>
      <c r="H308" s="256">
        <v>1100000000</v>
      </c>
      <c r="I308" s="240">
        <v>3000000000</v>
      </c>
      <c r="J308" s="233">
        <v>2394751930</v>
      </c>
      <c r="K308" s="233" t="s">
        <v>1395</v>
      </c>
    </row>
    <row r="309" spans="1:11" x14ac:dyDescent="0.25">
      <c r="A309" s="265" t="s">
        <v>0</v>
      </c>
      <c r="B309" s="257" t="s">
        <v>210</v>
      </c>
      <c r="C309" s="251" t="s">
        <v>510</v>
      </c>
      <c r="D309" s="221">
        <v>70474</v>
      </c>
      <c r="E309" s="254">
        <v>150000010000</v>
      </c>
      <c r="F309" s="264" t="s">
        <v>27</v>
      </c>
      <c r="G309" s="255" t="s">
        <v>235</v>
      </c>
      <c r="H309" s="256">
        <v>200000000</v>
      </c>
      <c r="I309" s="240">
        <v>50000000</v>
      </c>
      <c r="J309" s="233">
        <v>13500000</v>
      </c>
    </row>
    <row r="310" spans="1:11" x14ac:dyDescent="0.25">
      <c r="A310" s="265" t="s">
        <v>0</v>
      </c>
      <c r="B310" s="257" t="s">
        <v>240</v>
      </c>
      <c r="C310" s="251" t="s">
        <v>763</v>
      </c>
      <c r="D310" s="221">
        <v>70474</v>
      </c>
      <c r="E310" s="254">
        <v>150000010000</v>
      </c>
      <c r="F310" s="264" t="s">
        <v>27</v>
      </c>
      <c r="G310" s="255" t="s">
        <v>235</v>
      </c>
      <c r="H310" s="256">
        <v>1000000</v>
      </c>
      <c r="I310" s="240">
        <v>3000000</v>
      </c>
      <c r="J310" s="233">
        <v>0</v>
      </c>
    </row>
    <row r="311" spans="1:11" x14ac:dyDescent="0.25">
      <c r="A311" s="265" t="s">
        <v>0</v>
      </c>
      <c r="B311" s="257" t="s">
        <v>522</v>
      </c>
      <c r="C311" s="251" t="s">
        <v>241</v>
      </c>
      <c r="D311" s="221">
        <v>70474</v>
      </c>
      <c r="E311" s="254">
        <v>150000010000</v>
      </c>
      <c r="F311" s="264" t="s">
        <v>27</v>
      </c>
      <c r="G311" s="255" t="s">
        <v>235</v>
      </c>
      <c r="H311" s="256">
        <v>30000000</v>
      </c>
      <c r="I311" s="240">
        <v>0</v>
      </c>
      <c r="J311" s="233">
        <v>0</v>
      </c>
    </row>
    <row r="312" spans="1:11" x14ac:dyDescent="0.25">
      <c r="A312" s="265" t="s">
        <v>0</v>
      </c>
      <c r="B312" s="238" t="s">
        <v>206</v>
      </c>
      <c r="C312" s="251" t="s">
        <v>219</v>
      </c>
      <c r="D312" s="221">
        <v>70474</v>
      </c>
      <c r="E312" s="254">
        <v>150000010000</v>
      </c>
      <c r="F312" s="264" t="s">
        <v>27</v>
      </c>
      <c r="G312" s="255" t="s">
        <v>235</v>
      </c>
      <c r="H312" s="256">
        <v>10534000</v>
      </c>
      <c r="I312" s="240">
        <v>23000000</v>
      </c>
      <c r="J312" s="233">
        <v>0</v>
      </c>
    </row>
    <row r="313" spans="1:11" x14ac:dyDescent="0.25">
      <c r="A313" s="265" t="s">
        <v>0</v>
      </c>
      <c r="B313" s="238" t="s">
        <v>207</v>
      </c>
      <c r="C313" s="251" t="s">
        <v>220</v>
      </c>
      <c r="D313" s="221">
        <v>70474</v>
      </c>
      <c r="E313" s="254">
        <v>150000010000</v>
      </c>
      <c r="F313" s="264" t="s">
        <v>27</v>
      </c>
      <c r="G313" s="255" t="s">
        <v>235</v>
      </c>
      <c r="H313" s="256">
        <v>10700000</v>
      </c>
      <c r="I313" s="240">
        <v>0</v>
      </c>
      <c r="J313" s="233">
        <v>0</v>
      </c>
    </row>
    <row r="314" spans="1:11" x14ac:dyDescent="0.25">
      <c r="A314" s="265" t="s">
        <v>0</v>
      </c>
      <c r="B314" s="238" t="s">
        <v>208</v>
      </c>
      <c r="C314" s="251" t="s">
        <v>751</v>
      </c>
      <c r="D314" s="221">
        <v>70474</v>
      </c>
      <c r="E314" s="254">
        <v>150000010000</v>
      </c>
      <c r="F314" s="264" t="s">
        <v>27</v>
      </c>
      <c r="G314" s="255" t="s">
        <v>235</v>
      </c>
      <c r="H314" s="256">
        <v>2700000</v>
      </c>
      <c r="I314" s="240">
        <v>0</v>
      </c>
      <c r="J314" s="233">
        <v>0</v>
      </c>
    </row>
    <row r="315" spans="1:11" x14ac:dyDescent="0.25">
      <c r="A315" s="265" t="s">
        <v>0</v>
      </c>
      <c r="B315" s="257" t="s">
        <v>501</v>
      </c>
      <c r="C315" s="251" t="s">
        <v>227</v>
      </c>
      <c r="D315" s="221">
        <v>70474</v>
      </c>
      <c r="E315" s="254">
        <v>150000010000</v>
      </c>
      <c r="F315" s="264" t="s">
        <v>27</v>
      </c>
      <c r="G315" s="255" t="s">
        <v>235</v>
      </c>
      <c r="H315" s="256">
        <v>66000</v>
      </c>
      <c r="I315" s="240">
        <v>0</v>
      </c>
      <c r="J315" s="233">
        <v>0</v>
      </c>
    </row>
    <row r="316" spans="1:11" x14ac:dyDescent="0.25">
      <c r="A316" s="265" t="s">
        <v>0</v>
      </c>
      <c r="B316" s="257" t="s">
        <v>469</v>
      </c>
      <c r="C316" s="251" t="s">
        <v>162</v>
      </c>
      <c r="D316" s="221">
        <v>70474</v>
      </c>
      <c r="E316" s="254">
        <v>150000010000</v>
      </c>
      <c r="F316" s="264" t="s">
        <v>354</v>
      </c>
      <c r="G316" s="255" t="s">
        <v>235</v>
      </c>
      <c r="H316" s="256">
        <v>3000000</v>
      </c>
      <c r="I316" s="240">
        <v>5000000</v>
      </c>
      <c r="J316" s="233">
        <v>1500000</v>
      </c>
    </row>
    <row r="317" spans="1:11" x14ac:dyDescent="0.25">
      <c r="A317" s="265" t="s">
        <v>0</v>
      </c>
      <c r="B317" s="257" t="s">
        <v>467</v>
      </c>
      <c r="C317" s="251" t="s">
        <v>163</v>
      </c>
      <c r="D317" s="221">
        <v>70474</v>
      </c>
      <c r="E317" s="254">
        <v>150000010000</v>
      </c>
      <c r="F317" s="264" t="s">
        <v>354</v>
      </c>
      <c r="G317" s="255" t="s">
        <v>235</v>
      </c>
      <c r="H317" s="256">
        <v>2000000</v>
      </c>
      <c r="I317" s="240">
        <v>7000000</v>
      </c>
      <c r="J317" s="233">
        <v>0</v>
      </c>
    </row>
    <row r="318" spans="1:11" x14ac:dyDescent="0.25">
      <c r="A318" s="265" t="s">
        <v>0</v>
      </c>
      <c r="C318" s="259" t="s">
        <v>26</v>
      </c>
      <c r="H318" s="260">
        <v>7080000000</v>
      </c>
      <c r="I318" s="261">
        <v>16888000000</v>
      </c>
      <c r="J318" s="262">
        <v>13406078953</v>
      </c>
      <c r="K318" s="262"/>
    </row>
    <row r="319" spans="1:11" x14ac:dyDescent="0.25">
      <c r="A319" s="265" t="s">
        <v>395</v>
      </c>
      <c r="C319" s="263" t="s">
        <v>988</v>
      </c>
    </row>
    <row r="320" spans="1:11" x14ac:dyDescent="0.25">
      <c r="A320" s="265" t="s">
        <v>395</v>
      </c>
      <c r="B320" s="238" t="s">
        <v>161</v>
      </c>
      <c r="C320" s="251" t="s">
        <v>233</v>
      </c>
      <c r="D320" s="221" t="s">
        <v>21</v>
      </c>
      <c r="E320" s="254">
        <v>130000010000</v>
      </c>
      <c r="F320" s="221" t="s">
        <v>27</v>
      </c>
      <c r="G320" s="255" t="s">
        <v>235</v>
      </c>
      <c r="H320" s="256">
        <v>16000000</v>
      </c>
      <c r="I320" s="240">
        <v>14000000</v>
      </c>
      <c r="J320" s="233">
        <v>0</v>
      </c>
    </row>
    <row r="321" spans="1:11" x14ac:dyDescent="0.25">
      <c r="A321" s="265" t="s">
        <v>395</v>
      </c>
      <c r="B321" s="238" t="s">
        <v>250</v>
      </c>
      <c r="C321" s="251" t="s">
        <v>724</v>
      </c>
      <c r="D321" s="221" t="s">
        <v>21</v>
      </c>
      <c r="E321" s="254">
        <v>130000010000</v>
      </c>
      <c r="F321" s="221" t="s">
        <v>27</v>
      </c>
      <c r="G321" s="255" t="s">
        <v>235</v>
      </c>
      <c r="H321" s="256">
        <v>23000</v>
      </c>
      <c r="I321" s="240">
        <v>0</v>
      </c>
      <c r="J321" s="233">
        <v>0</v>
      </c>
    </row>
    <row r="322" spans="1:11" x14ac:dyDescent="0.25">
      <c r="A322" s="265" t="s">
        <v>395</v>
      </c>
      <c r="B322" s="238" t="s">
        <v>243</v>
      </c>
      <c r="C322" s="251" t="s">
        <v>687</v>
      </c>
      <c r="D322" s="221" t="s">
        <v>21</v>
      </c>
      <c r="E322" s="254">
        <v>130000010000</v>
      </c>
      <c r="F322" s="221" t="s">
        <v>27</v>
      </c>
      <c r="G322" s="255" t="s">
        <v>235</v>
      </c>
      <c r="H322" s="256">
        <v>25000000</v>
      </c>
      <c r="I322" s="240">
        <v>25000000</v>
      </c>
      <c r="J322" s="233">
        <v>0</v>
      </c>
    </row>
    <row r="323" spans="1:11" x14ac:dyDescent="0.25">
      <c r="A323" s="265" t="s">
        <v>395</v>
      </c>
      <c r="B323" s="257" t="s">
        <v>158</v>
      </c>
      <c r="C323" s="251" t="s">
        <v>366</v>
      </c>
      <c r="D323" s="221" t="s">
        <v>21</v>
      </c>
      <c r="E323" s="254">
        <v>130000010000</v>
      </c>
      <c r="F323" s="221" t="s">
        <v>27</v>
      </c>
      <c r="G323" s="255" t="s">
        <v>235</v>
      </c>
      <c r="H323" s="256">
        <v>2000000</v>
      </c>
      <c r="I323" s="240">
        <v>8000000</v>
      </c>
      <c r="J323" s="233">
        <v>0</v>
      </c>
    </row>
    <row r="324" spans="1:11" x14ac:dyDescent="0.25">
      <c r="A324" s="265" t="s">
        <v>395</v>
      </c>
      <c r="B324" s="238" t="s">
        <v>247</v>
      </c>
      <c r="C324" s="251" t="s">
        <v>515</v>
      </c>
      <c r="D324" s="221" t="s">
        <v>21</v>
      </c>
      <c r="E324" s="254">
        <v>130000010000</v>
      </c>
      <c r="F324" s="221" t="s">
        <v>27</v>
      </c>
      <c r="G324" s="255" t="s">
        <v>235</v>
      </c>
      <c r="H324" s="256">
        <v>0</v>
      </c>
      <c r="I324" s="240">
        <v>2000000</v>
      </c>
      <c r="J324" s="233">
        <v>0</v>
      </c>
    </row>
    <row r="325" spans="1:11" x14ac:dyDescent="0.25">
      <c r="A325" s="265" t="s">
        <v>395</v>
      </c>
      <c r="B325" s="238" t="s">
        <v>206</v>
      </c>
      <c r="C325" s="251" t="s">
        <v>219</v>
      </c>
      <c r="D325" s="221" t="s">
        <v>21</v>
      </c>
      <c r="E325" s="254">
        <v>130000010000</v>
      </c>
      <c r="F325" s="221" t="s">
        <v>27</v>
      </c>
      <c r="G325" s="255" t="s">
        <v>235</v>
      </c>
      <c r="H325" s="256">
        <v>348000</v>
      </c>
      <c r="I325" s="240">
        <v>10000000</v>
      </c>
      <c r="J325" s="233">
        <v>0</v>
      </c>
    </row>
    <row r="326" spans="1:11" x14ac:dyDescent="0.25">
      <c r="A326" s="265" t="s">
        <v>395</v>
      </c>
      <c r="B326" s="238" t="s">
        <v>207</v>
      </c>
      <c r="C326" s="251" t="s">
        <v>220</v>
      </c>
      <c r="D326" s="221" t="s">
        <v>21</v>
      </c>
      <c r="E326" s="254">
        <v>130000010000</v>
      </c>
      <c r="F326" s="221" t="s">
        <v>27</v>
      </c>
      <c r="G326" s="255" t="s">
        <v>235</v>
      </c>
      <c r="H326" s="256">
        <v>148600</v>
      </c>
      <c r="I326" s="240">
        <v>0</v>
      </c>
      <c r="J326" s="233">
        <v>0</v>
      </c>
    </row>
    <row r="327" spans="1:11" x14ac:dyDescent="0.25">
      <c r="A327" s="265" t="s">
        <v>395</v>
      </c>
      <c r="B327" s="238" t="s">
        <v>209</v>
      </c>
      <c r="C327" s="251" t="s">
        <v>359</v>
      </c>
      <c r="D327" s="221" t="s">
        <v>21</v>
      </c>
      <c r="E327" s="254">
        <v>130000010000</v>
      </c>
      <c r="F327" s="221" t="s">
        <v>27</v>
      </c>
      <c r="G327" s="255" t="s">
        <v>235</v>
      </c>
      <c r="H327" s="256">
        <v>300000</v>
      </c>
      <c r="I327" s="240">
        <v>0</v>
      </c>
      <c r="J327" s="233">
        <v>0</v>
      </c>
    </row>
    <row r="328" spans="1:11" x14ac:dyDescent="0.25">
      <c r="A328" s="265" t="s">
        <v>395</v>
      </c>
      <c r="B328" s="238" t="s">
        <v>228</v>
      </c>
      <c r="C328" s="251" t="s">
        <v>498</v>
      </c>
      <c r="D328" s="221" t="s">
        <v>21</v>
      </c>
      <c r="E328" s="254">
        <v>130000010000</v>
      </c>
      <c r="F328" s="221" t="s">
        <v>27</v>
      </c>
      <c r="G328" s="255" t="s">
        <v>235</v>
      </c>
      <c r="H328" s="256">
        <v>300000</v>
      </c>
      <c r="I328" s="240">
        <v>0</v>
      </c>
      <c r="J328" s="233">
        <v>0</v>
      </c>
    </row>
    <row r="329" spans="1:11" x14ac:dyDescent="0.25">
      <c r="A329" s="265" t="s">
        <v>395</v>
      </c>
      <c r="B329" s="238" t="s">
        <v>452</v>
      </c>
      <c r="C329" s="251" t="s">
        <v>355</v>
      </c>
      <c r="D329" s="221" t="s">
        <v>21</v>
      </c>
      <c r="E329" s="254">
        <v>130000010000</v>
      </c>
      <c r="F329" s="221" t="s">
        <v>27</v>
      </c>
      <c r="G329" s="255" t="s">
        <v>235</v>
      </c>
      <c r="H329" s="256">
        <v>300000</v>
      </c>
      <c r="I329" s="240">
        <v>0</v>
      </c>
      <c r="J329" s="233">
        <v>0</v>
      </c>
    </row>
    <row r="330" spans="1:11" x14ac:dyDescent="0.25">
      <c r="A330" s="265" t="s">
        <v>395</v>
      </c>
      <c r="B330" s="238" t="s">
        <v>504</v>
      </c>
      <c r="C330" s="251" t="s">
        <v>499</v>
      </c>
      <c r="D330" s="221" t="s">
        <v>21</v>
      </c>
      <c r="E330" s="254">
        <v>130000010000</v>
      </c>
      <c r="F330" s="221" t="s">
        <v>27</v>
      </c>
      <c r="G330" s="255" t="s">
        <v>235</v>
      </c>
      <c r="H330" s="256">
        <v>60000</v>
      </c>
      <c r="I330" s="240">
        <v>0</v>
      </c>
      <c r="J330" s="233">
        <v>0</v>
      </c>
    </row>
    <row r="331" spans="1:11" x14ac:dyDescent="0.25">
      <c r="A331" s="265" t="s">
        <v>395</v>
      </c>
      <c r="B331" s="238" t="s">
        <v>689</v>
      </c>
      <c r="C331" s="251" t="s">
        <v>725</v>
      </c>
      <c r="D331" s="221" t="s">
        <v>21</v>
      </c>
      <c r="E331" s="254">
        <v>130000010000</v>
      </c>
      <c r="F331" s="221" t="s">
        <v>27</v>
      </c>
      <c r="G331" s="255" t="s">
        <v>235</v>
      </c>
      <c r="H331" s="256">
        <v>520400</v>
      </c>
      <c r="I331" s="240">
        <v>0</v>
      </c>
      <c r="J331" s="233">
        <v>0</v>
      </c>
    </row>
    <row r="332" spans="1:11" x14ac:dyDescent="0.25">
      <c r="A332" s="265" t="s">
        <v>395</v>
      </c>
      <c r="B332" s="257" t="s">
        <v>469</v>
      </c>
      <c r="C332" s="251" t="s">
        <v>162</v>
      </c>
      <c r="D332" s="221" t="s">
        <v>21</v>
      </c>
      <c r="E332" s="254">
        <v>130000010000</v>
      </c>
      <c r="F332" s="221" t="s">
        <v>27</v>
      </c>
      <c r="G332" s="255" t="s">
        <v>235</v>
      </c>
      <c r="H332" s="256">
        <v>10000000</v>
      </c>
      <c r="I332" s="240">
        <v>12000000</v>
      </c>
      <c r="J332" s="233">
        <v>0</v>
      </c>
    </row>
    <row r="333" spans="1:11" x14ac:dyDescent="0.25">
      <c r="A333" s="265" t="s">
        <v>395</v>
      </c>
      <c r="B333" s="257" t="s">
        <v>467</v>
      </c>
      <c r="C333" s="251" t="s">
        <v>163</v>
      </c>
      <c r="D333" s="221" t="s">
        <v>21</v>
      </c>
      <c r="E333" s="254">
        <v>130000010000</v>
      </c>
      <c r="F333" s="221" t="s">
        <v>27</v>
      </c>
      <c r="G333" s="255" t="s">
        <v>235</v>
      </c>
      <c r="H333" s="256">
        <v>12000000</v>
      </c>
      <c r="I333" s="240">
        <v>13000000</v>
      </c>
      <c r="J333" s="233">
        <v>0</v>
      </c>
    </row>
    <row r="334" spans="1:11" x14ac:dyDescent="0.25">
      <c r="A334" s="265" t="s">
        <v>395</v>
      </c>
      <c r="B334" s="238" t="s">
        <v>484</v>
      </c>
      <c r="C334" s="251" t="s">
        <v>726</v>
      </c>
      <c r="D334" s="221" t="s">
        <v>21</v>
      </c>
      <c r="E334" s="254">
        <v>130000010000</v>
      </c>
      <c r="F334" s="221" t="s">
        <v>27</v>
      </c>
      <c r="G334" s="255" t="s">
        <v>235</v>
      </c>
      <c r="H334" s="256">
        <v>8000000</v>
      </c>
      <c r="I334" s="240">
        <v>13000000</v>
      </c>
      <c r="J334" s="233">
        <v>0</v>
      </c>
    </row>
    <row r="335" spans="1:11" x14ac:dyDescent="0.25">
      <c r="A335" s="265" t="s">
        <v>395</v>
      </c>
      <c r="B335" s="257" t="s">
        <v>474</v>
      </c>
      <c r="C335" s="251" t="s">
        <v>164</v>
      </c>
      <c r="D335" s="221" t="s">
        <v>21</v>
      </c>
      <c r="E335" s="254">
        <v>130000010000</v>
      </c>
      <c r="F335" s="221" t="s">
        <v>27</v>
      </c>
      <c r="G335" s="255" t="s">
        <v>235</v>
      </c>
      <c r="H335" s="256">
        <v>70000000</v>
      </c>
      <c r="I335" s="240">
        <v>100000000</v>
      </c>
      <c r="J335" s="233">
        <v>0</v>
      </c>
    </row>
    <row r="336" spans="1:11" x14ac:dyDescent="0.25">
      <c r="A336" s="265" t="s">
        <v>395</v>
      </c>
      <c r="C336" s="259" t="s">
        <v>26</v>
      </c>
      <c r="H336" s="260">
        <v>145000000</v>
      </c>
      <c r="I336" s="261">
        <v>197000000</v>
      </c>
      <c r="J336" s="262">
        <v>0</v>
      </c>
      <c r="K336" s="262"/>
    </row>
    <row r="337" spans="1:10" x14ac:dyDescent="0.2">
      <c r="A337" s="253" t="s">
        <v>402</v>
      </c>
      <c r="B337" s="229"/>
      <c r="C337" s="219" t="s">
        <v>401</v>
      </c>
    </row>
    <row r="338" spans="1:10" x14ac:dyDescent="0.2">
      <c r="A338" s="253" t="s">
        <v>402</v>
      </c>
      <c r="B338" s="257" t="s">
        <v>158</v>
      </c>
      <c r="C338" s="251" t="s">
        <v>366</v>
      </c>
      <c r="D338" s="221">
        <v>70121</v>
      </c>
      <c r="E338" s="254">
        <v>130000010000</v>
      </c>
      <c r="F338" s="221" t="s">
        <v>27</v>
      </c>
      <c r="G338" s="255" t="s">
        <v>235</v>
      </c>
      <c r="H338" s="256">
        <v>2000000</v>
      </c>
      <c r="I338" s="240">
        <v>2000000</v>
      </c>
      <c r="J338" s="233">
        <v>0</v>
      </c>
    </row>
    <row r="339" spans="1:10" x14ac:dyDescent="0.2">
      <c r="A339" s="253" t="s">
        <v>402</v>
      </c>
      <c r="B339" s="238" t="s">
        <v>206</v>
      </c>
      <c r="C339" s="251" t="s">
        <v>219</v>
      </c>
      <c r="D339" s="221">
        <v>70121</v>
      </c>
      <c r="E339" s="254">
        <v>130000010000</v>
      </c>
      <c r="F339" s="221" t="s">
        <v>27</v>
      </c>
      <c r="G339" s="255" t="s">
        <v>235</v>
      </c>
      <c r="H339" s="256">
        <v>1000000</v>
      </c>
      <c r="I339" s="240">
        <v>3000000</v>
      </c>
      <c r="J339" s="233">
        <v>0</v>
      </c>
    </row>
    <row r="340" spans="1:10" x14ac:dyDescent="0.2">
      <c r="A340" s="253" t="s">
        <v>402</v>
      </c>
      <c r="B340" s="257" t="s">
        <v>207</v>
      </c>
      <c r="C340" s="251" t="s">
        <v>220</v>
      </c>
      <c r="D340" s="221">
        <v>70121</v>
      </c>
      <c r="E340" s="254">
        <v>130000010000</v>
      </c>
      <c r="F340" s="221" t="s">
        <v>27</v>
      </c>
      <c r="G340" s="255" t="s">
        <v>235</v>
      </c>
      <c r="H340" s="256">
        <v>1000000</v>
      </c>
      <c r="I340" s="240">
        <v>0</v>
      </c>
      <c r="J340" s="233">
        <v>0</v>
      </c>
    </row>
    <row r="341" spans="1:10" x14ac:dyDescent="0.2">
      <c r="A341" s="253" t="s">
        <v>402</v>
      </c>
      <c r="B341" s="257" t="s">
        <v>208</v>
      </c>
      <c r="C341" s="251" t="s">
        <v>751</v>
      </c>
      <c r="D341" s="221">
        <v>70121</v>
      </c>
      <c r="E341" s="254">
        <v>130000010000</v>
      </c>
      <c r="F341" s="221" t="s">
        <v>27</v>
      </c>
      <c r="G341" s="255" t="s">
        <v>235</v>
      </c>
      <c r="H341" s="256">
        <v>1000000</v>
      </c>
      <c r="I341" s="240">
        <v>0</v>
      </c>
      <c r="J341" s="233">
        <v>0</v>
      </c>
    </row>
    <row r="342" spans="1:10" x14ac:dyDescent="0.2">
      <c r="A342" s="253" t="s">
        <v>402</v>
      </c>
      <c r="B342" s="257" t="s">
        <v>469</v>
      </c>
      <c r="C342" s="251" t="s">
        <v>162</v>
      </c>
      <c r="D342" s="221">
        <v>70121</v>
      </c>
      <c r="E342" s="254">
        <v>130000010000</v>
      </c>
      <c r="F342" s="221" t="s">
        <v>27</v>
      </c>
      <c r="G342" s="255" t="s">
        <v>235</v>
      </c>
      <c r="H342" s="256">
        <v>20000000</v>
      </c>
      <c r="I342" s="240">
        <v>0</v>
      </c>
      <c r="J342" s="233">
        <v>0</v>
      </c>
    </row>
    <row r="343" spans="1:10" x14ac:dyDescent="0.2">
      <c r="A343" s="253" t="s">
        <v>402</v>
      </c>
      <c r="C343" s="259" t="s">
        <v>26</v>
      </c>
      <c r="H343" s="260">
        <v>25000000</v>
      </c>
      <c r="I343" s="261">
        <v>5000000</v>
      </c>
      <c r="J343" s="262">
        <v>0</v>
      </c>
    </row>
    <row r="344" spans="1:10" x14ac:dyDescent="0.25">
      <c r="A344" s="265" t="s">
        <v>224</v>
      </c>
      <c r="C344" s="263" t="s">
        <v>225</v>
      </c>
    </row>
    <row r="345" spans="1:10" x14ac:dyDescent="0.25">
      <c r="A345" s="265" t="s">
        <v>224</v>
      </c>
      <c r="B345" s="257" t="s">
        <v>249</v>
      </c>
      <c r="C345" s="251" t="s">
        <v>461</v>
      </c>
      <c r="D345" s="221" t="s">
        <v>16</v>
      </c>
      <c r="E345" s="254">
        <v>130000010000</v>
      </c>
      <c r="F345" s="221" t="s">
        <v>27</v>
      </c>
      <c r="G345" s="255" t="s">
        <v>235</v>
      </c>
      <c r="H345" s="256">
        <v>1000000</v>
      </c>
      <c r="I345" s="240">
        <v>0</v>
      </c>
      <c r="J345" s="233">
        <v>0</v>
      </c>
    </row>
    <row r="346" spans="1:10" x14ac:dyDescent="0.25">
      <c r="A346" s="265" t="s">
        <v>224</v>
      </c>
      <c r="B346" s="238" t="s">
        <v>243</v>
      </c>
      <c r="C346" s="251" t="s">
        <v>687</v>
      </c>
      <c r="D346" s="221" t="s">
        <v>16</v>
      </c>
      <c r="E346" s="254">
        <v>130000010000</v>
      </c>
      <c r="F346" s="221" t="s">
        <v>27</v>
      </c>
      <c r="G346" s="255" t="s">
        <v>235</v>
      </c>
      <c r="H346" s="256">
        <v>20000000</v>
      </c>
      <c r="I346" s="240">
        <v>30000000</v>
      </c>
      <c r="J346" s="233">
        <v>0</v>
      </c>
    </row>
    <row r="347" spans="1:10" x14ac:dyDescent="0.25">
      <c r="A347" s="265" t="s">
        <v>224</v>
      </c>
      <c r="B347" s="257" t="s">
        <v>158</v>
      </c>
      <c r="C347" s="251" t="s">
        <v>366</v>
      </c>
      <c r="D347" s="221" t="s">
        <v>16</v>
      </c>
      <c r="E347" s="254">
        <v>130000010000</v>
      </c>
      <c r="F347" s="221" t="s">
        <v>27</v>
      </c>
      <c r="G347" s="255" t="s">
        <v>235</v>
      </c>
      <c r="H347" s="256">
        <v>1500000</v>
      </c>
      <c r="I347" s="240">
        <v>2000000</v>
      </c>
      <c r="J347" s="233">
        <v>0</v>
      </c>
    </row>
    <row r="348" spans="1:10" x14ac:dyDescent="0.25">
      <c r="A348" s="265" t="s">
        <v>224</v>
      </c>
      <c r="B348" s="238" t="s">
        <v>206</v>
      </c>
      <c r="C348" s="251" t="s">
        <v>219</v>
      </c>
      <c r="D348" s="221" t="s">
        <v>16</v>
      </c>
      <c r="E348" s="254">
        <v>130000010000</v>
      </c>
      <c r="F348" s="221" t="s">
        <v>27</v>
      </c>
      <c r="G348" s="255" t="s">
        <v>235</v>
      </c>
      <c r="H348" s="256">
        <v>2700000</v>
      </c>
      <c r="I348" s="240">
        <v>1000000</v>
      </c>
      <c r="J348" s="233">
        <v>0</v>
      </c>
    </row>
    <row r="349" spans="1:10" x14ac:dyDescent="0.25">
      <c r="A349" s="265" t="s">
        <v>224</v>
      </c>
      <c r="B349" s="238" t="s">
        <v>207</v>
      </c>
      <c r="C349" s="251" t="s">
        <v>220</v>
      </c>
      <c r="D349" s="221" t="s">
        <v>16</v>
      </c>
      <c r="E349" s="254">
        <v>130000010000</v>
      </c>
      <c r="F349" s="221" t="s">
        <v>27</v>
      </c>
      <c r="G349" s="255" t="s">
        <v>235</v>
      </c>
      <c r="H349" s="256">
        <v>4000000</v>
      </c>
      <c r="I349" s="240">
        <v>0</v>
      </c>
      <c r="J349" s="233">
        <v>0</v>
      </c>
    </row>
    <row r="350" spans="1:10" x14ac:dyDescent="0.25">
      <c r="A350" s="265" t="s">
        <v>224</v>
      </c>
      <c r="B350" s="257" t="s">
        <v>469</v>
      </c>
      <c r="C350" s="251" t="s">
        <v>162</v>
      </c>
      <c r="D350" s="221" t="s">
        <v>16</v>
      </c>
      <c r="E350" s="254">
        <v>130000010000</v>
      </c>
      <c r="F350" s="221" t="s">
        <v>27</v>
      </c>
      <c r="G350" s="255" t="s">
        <v>235</v>
      </c>
      <c r="H350" s="256">
        <v>14000000</v>
      </c>
      <c r="I350" s="240">
        <v>0</v>
      </c>
      <c r="J350" s="233">
        <v>0</v>
      </c>
    </row>
    <row r="351" spans="1:10" x14ac:dyDescent="0.25">
      <c r="A351" s="265" t="s">
        <v>224</v>
      </c>
      <c r="B351" s="257" t="s">
        <v>467</v>
      </c>
      <c r="C351" s="251" t="s">
        <v>163</v>
      </c>
      <c r="D351" s="221" t="s">
        <v>16</v>
      </c>
      <c r="E351" s="254">
        <v>130000010000</v>
      </c>
      <c r="F351" s="221" t="s">
        <v>27</v>
      </c>
      <c r="G351" s="255" t="s">
        <v>235</v>
      </c>
      <c r="H351" s="256">
        <v>25000000</v>
      </c>
      <c r="I351" s="240">
        <v>47000000</v>
      </c>
      <c r="J351" s="233">
        <v>31500000</v>
      </c>
    </row>
    <row r="352" spans="1:10" x14ac:dyDescent="0.25">
      <c r="A352" s="265" t="s">
        <v>224</v>
      </c>
      <c r="B352" s="257" t="s">
        <v>484</v>
      </c>
      <c r="C352" s="251" t="s">
        <v>726</v>
      </c>
      <c r="D352" s="221" t="s">
        <v>16</v>
      </c>
      <c r="E352" s="254">
        <v>130000010000</v>
      </c>
      <c r="F352" s="221" t="s">
        <v>27</v>
      </c>
      <c r="G352" s="255" t="s">
        <v>235</v>
      </c>
      <c r="H352" s="256">
        <v>2800000</v>
      </c>
      <c r="I352" s="240">
        <v>0</v>
      </c>
      <c r="J352" s="233">
        <v>0</v>
      </c>
    </row>
    <row r="353" spans="1:11" x14ac:dyDescent="0.25">
      <c r="A353" s="265" t="s">
        <v>224</v>
      </c>
      <c r="C353" s="259" t="s">
        <v>26</v>
      </c>
      <c r="H353" s="260">
        <v>71000000</v>
      </c>
      <c r="I353" s="261">
        <v>80000000</v>
      </c>
      <c r="J353" s="262">
        <v>31500000</v>
      </c>
      <c r="K353" s="262"/>
    </row>
    <row r="354" spans="1:11" x14ac:dyDescent="0.25">
      <c r="A354" s="265" t="s">
        <v>58</v>
      </c>
      <c r="C354" s="263" t="s">
        <v>314</v>
      </c>
    </row>
    <row r="355" spans="1:11" x14ac:dyDescent="0.25">
      <c r="A355" s="265" t="s">
        <v>58</v>
      </c>
      <c r="B355" s="238" t="s">
        <v>253</v>
      </c>
      <c r="C355" s="251" t="s">
        <v>238</v>
      </c>
      <c r="D355" s="221" t="s">
        <v>66</v>
      </c>
      <c r="E355" s="254" t="s">
        <v>313</v>
      </c>
      <c r="F355" s="221">
        <v>23540000</v>
      </c>
      <c r="G355" s="255" t="s">
        <v>235</v>
      </c>
      <c r="H355" s="256">
        <v>3000000</v>
      </c>
      <c r="I355" s="240">
        <v>5000000</v>
      </c>
      <c r="J355" s="233">
        <v>0</v>
      </c>
    </row>
    <row r="356" spans="1:11" x14ac:dyDescent="0.25">
      <c r="A356" s="265" t="s">
        <v>58</v>
      </c>
      <c r="B356" s="257" t="s">
        <v>350</v>
      </c>
      <c r="C356" s="251" t="s">
        <v>743</v>
      </c>
      <c r="D356" s="221" t="s">
        <v>66</v>
      </c>
      <c r="E356" s="254" t="s">
        <v>313</v>
      </c>
      <c r="F356" s="221">
        <v>23540000</v>
      </c>
      <c r="G356" s="255" t="s">
        <v>235</v>
      </c>
      <c r="H356" s="256">
        <v>2000000</v>
      </c>
      <c r="I356" s="240">
        <v>3000000</v>
      </c>
      <c r="J356" s="233">
        <v>0</v>
      </c>
    </row>
    <row r="357" spans="1:11" x14ac:dyDescent="0.25">
      <c r="A357" s="265" t="s">
        <v>58</v>
      </c>
      <c r="B357" s="238" t="s">
        <v>242</v>
      </c>
      <c r="C357" s="251" t="s">
        <v>699</v>
      </c>
      <c r="D357" s="221" t="s">
        <v>66</v>
      </c>
      <c r="E357" s="254" t="s">
        <v>313</v>
      </c>
      <c r="F357" s="221">
        <v>23540000</v>
      </c>
      <c r="G357" s="255" t="s">
        <v>235</v>
      </c>
      <c r="H357" s="256">
        <v>10000000</v>
      </c>
      <c r="I357" s="240">
        <v>10000000</v>
      </c>
      <c r="J357" s="233">
        <v>0</v>
      </c>
    </row>
    <row r="358" spans="1:11" x14ac:dyDescent="0.25">
      <c r="A358" s="265" t="s">
        <v>58</v>
      </c>
      <c r="B358" s="257" t="s">
        <v>342</v>
      </c>
      <c r="C358" s="251" t="s">
        <v>509</v>
      </c>
      <c r="D358" s="221" t="s">
        <v>66</v>
      </c>
      <c r="E358" s="254" t="s">
        <v>313</v>
      </c>
      <c r="F358" s="221">
        <v>23540000</v>
      </c>
      <c r="G358" s="255" t="s">
        <v>235</v>
      </c>
      <c r="H358" s="256">
        <v>960000000</v>
      </c>
      <c r="I358" s="240">
        <v>140000000</v>
      </c>
      <c r="J358" s="233">
        <v>9917500</v>
      </c>
      <c r="K358" s="233" t="s">
        <v>1385</v>
      </c>
    </row>
    <row r="359" spans="1:11" x14ac:dyDescent="0.25">
      <c r="A359" s="265" t="s">
        <v>58</v>
      </c>
      <c r="B359" s="257" t="s">
        <v>458</v>
      </c>
      <c r="C359" s="251" t="s">
        <v>251</v>
      </c>
      <c r="D359" s="221" t="s">
        <v>66</v>
      </c>
      <c r="E359" s="254" t="s">
        <v>313</v>
      </c>
      <c r="F359" s="221">
        <v>23540000</v>
      </c>
      <c r="G359" s="255" t="s">
        <v>235</v>
      </c>
      <c r="H359" s="256">
        <v>20000000</v>
      </c>
      <c r="I359" s="240">
        <v>20000000</v>
      </c>
      <c r="J359" s="233">
        <v>0</v>
      </c>
    </row>
    <row r="360" spans="1:11" x14ac:dyDescent="0.25">
      <c r="A360" s="265" t="s">
        <v>58</v>
      </c>
      <c r="B360" s="257" t="s">
        <v>489</v>
      </c>
      <c r="C360" s="251" t="s">
        <v>977</v>
      </c>
      <c r="D360" s="221" t="s">
        <v>66</v>
      </c>
      <c r="E360" s="254" t="s">
        <v>313</v>
      </c>
      <c r="F360" s="221">
        <v>23540000</v>
      </c>
      <c r="G360" s="255" t="s">
        <v>235</v>
      </c>
      <c r="H360" s="256">
        <v>40000000</v>
      </c>
      <c r="I360" s="240">
        <v>57000000</v>
      </c>
      <c r="J360" s="233">
        <v>0</v>
      </c>
    </row>
    <row r="361" spans="1:11" x14ac:dyDescent="0.25">
      <c r="A361" s="265" t="s">
        <v>58</v>
      </c>
      <c r="B361" s="257" t="s">
        <v>240</v>
      </c>
      <c r="C361" s="251" t="s">
        <v>763</v>
      </c>
      <c r="D361" s="221" t="s">
        <v>66</v>
      </c>
      <c r="E361" s="254" t="s">
        <v>313</v>
      </c>
      <c r="F361" s="221">
        <v>23540000</v>
      </c>
      <c r="G361" s="255" t="s">
        <v>235</v>
      </c>
      <c r="H361" s="256">
        <v>10000000</v>
      </c>
      <c r="I361" s="240">
        <v>10000000</v>
      </c>
      <c r="J361" s="233">
        <v>0</v>
      </c>
    </row>
    <row r="362" spans="1:11" s="267" customFormat="1" x14ac:dyDescent="0.25">
      <c r="A362" s="265" t="s">
        <v>58</v>
      </c>
      <c r="B362" s="257" t="s">
        <v>469</v>
      </c>
      <c r="C362" s="251" t="s">
        <v>162</v>
      </c>
      <c r="D362" s="221" t="s">
        <v>66</v>
      </c>
      <c r="E362" s="254" t="s">
        <v>313</v>
      </c>
      <c r="F362" s="221">
        <v>23540000</v>
      </c>
      <c r="G362" s="255" t="s">
        <v>235</v>
      </c>
      <c r="H362" s="256">
        <v>2000000</v>
      </c>
      <c r="I362" s="240">
        <v>2000000</v>
      </c>
      <c r="J362" s="233">
        <v>0</v>
      </c>
      <c r="K362" s="233"/>
    </row>
    <row r="363" spans="1:11" x14ac:dyDescent="0.25">
      <c r="A363" s="265" t="s">
        <v>58</v>
      </c>
      <c r="B363" s="257" t="s">
        <v>474</v>
      </c>
      <c r="C363" s="251" t="s">
        <v>164</v>
      </c>
      <c r="D363" s="221" t="s">
        <v>66</v>
      </c>
      <c r="E363" s="254" t="s">
        <v>313</v>
      </c>
      <c r="F363" s="221">
        <v>23540000</v>
      </c>
      <c r="G363" s="255" t="s">
        <v>235</v>
      </c>
      <c r="H363" s="256">
        <v>40000000</v>
      </c>
      <c r="I363" s="240">
        <v>50000000</v>
      </c>
      <c r="J363" s="233">
        <v>0</v>
      </c>
    </row>
    <row r="364" spans="1:11" x14ac:dyDescent="0.25">
      <c r="A364" s="265" t="s">
        <v>58</v>
      </c>
      <c r="C364" s="259" t="s">
        <v>26</v>
      </c>
      <c r="H364" s="260">
        <v>1087000000</v>
      </c>
      <c r="I364" s="261">
        <v>297000000</v>
      </c>
      <c r="J364" s="262">
        <v>9917500</v>
      </c>
      <c r="K364" s="262"/>
    </row>
    <row r="365" spans="1:11" x14ac:dyDescent="0.25">
      <c r="A365" s="234" t="s">
        <v>64</v>
      </c>
      <c r="C365" s="263" t="s">
        <v>65</v>
      </c>
    </row>
    <row r="366" spans="1:11" x14ac:dyDescent="0.25">
      <c r="A366" s="265" t="s">
        <v>64</v>
      </c>
      <c r="B366" s="257" t="s">
        <v>342</v>
      </c>
      <c r="C366" s="251" t="s">
        <v>509</v>
      </c>
      <c r="D366" s="221" t="s">
        <v>66</v>
      </c>
      <c r="E366" s="254">
        <v>100000010000</v>
      </c>
      <c r="F366" s="221" t="s">
        <v>27</v>
      </c>
      <c r="G366" s="255" t="s">
        <v>235</v>
      </c>
      <c r="H366" s="256">
        <v>30000000</v>
      </c>
      <c r="I366" s="240">
        <v>25000000</v>
      </c>
      <c r="J366" s="233">
        <v>21342100</v>
      </c>
    </row>
    <row r="367" spans="1:11" x14ac:dyDescent="0.25">
      <c r="A367" s="265" t="s">
        <v>64</v>
      </c>
      <c r="B367" s="257" t="s">
        <v>460</v>
      </c>
      <c r="C367" s="251" t="s">
        <v>517</v>
      </c>
      <c r="D367" s="221" t="s">
        <v>66</v>
      </c>
      <c r="E367" s="254">
        <v>100000010000</v>
      </c>
      <c r="F367" s="221" t="s">
        <v>27</v>
      </c>
      <c r="G367" s="255" t="s">
        <v>235</v>
      </c>
      <c r="H367" s="256">
        <v>6000000</v>
      </c>
      <c r="I367" s="240">
        <v>5000000</v>
      </c>
      <c r="J367" s="233">
        <v>0</v>
      </c>
    </row>
    <row r="368" spans="1:11" x14ac:dyDescent="0.25">
      <c r="A368" s="265" t="s">
        <v>64</v>
      </c>
      <c r="B368" s="257" t="s">
        <v>458</v>
      </c>
      <c r="C368" s="251" t="s">
        <v>251</v>
      </c>
      <c r="D368" s="221" t="s">
        <v>66</v>
      </c>
      <c r="E368" s="254">
        <v>100000010000</v>
      </c>
      <c r="F368" s="221" t="s">
        <v>27</v>
      </c>
      <c r="G368" s="255" t="s">
        <v>235</v>
      </c>
      <c r="H368" s="256">
        <v>80000000</v>
      </c>
      <c r="I368" s="240">
        <v>70000000</v>
      </c>
      <c r="J368" s="233">
        <v>69593500</v>
      </c>
    </row>
    <row r="369" spans="1:11" x14ac:dyDescent="0.25">
      <c r="A369" s="265" t="s">
        <v>64</v>
      </c>
      <c r="B369" s="257" t="s">
        <v>239</v>
      </c>
      <c r="C369" s="251" t="s">
        <v>485</v>
      </c>
      <c r="D369" s="221" t="s">
        <v>66</v>
      </c>
      <c r="E369" s="254">
        <v>100000010000</v>
      </c>
      <c r="F369" s="221" t="s">
        <v>27</v>
      </c>
      <c r="G369" s="255" t="s">
        <v>235</v>
      </c>
      <c r="H369" s="256">
        <v>20000000</v>
      </c>
      <c r="I369" s="240">
        <v>18000000</v>
      </c>
      <c r="J369" s="233">
        <v>13911500</v>
      </c>
    </row>
    <row r="370" spans="1:11" x14ac:dyDescent="0.25">
      <c r="A370" s="265" t="s">
        <v>64</v>
      </c>
      <c r="B370" s="257" t="s">
        <v>489</v>
      </c>
      <c r="C370" s="251" t="s">
        <v>977</v>
      </c>
      <c r="D370" s="221" t="s">
        <v>66</v>
      </c>
      <c r="E370" s="254">
        <v>100000010000</v>
      </c>
      <c r="F370" s="221" t="s">
        <v>27</v>
      </c>
      <c r="G370" s="255" t="s">
        <v>235</v>
      </c>
      <c r="H370" s="256">
        <v>20000000</v>
      </c>
      <c r="I370" s="240">
        <v>25000000</v>
      </c>
      <c r="J370" s="233">
        <v>17600000</v>
      </c>
    </row>
    <row r="371" spans="1:11" x14ac:dyDescent="0.25">
      <c r="A371" s="265" t="s">
        <v>64</v>
      </c>
      <c r="B371" s="257" t="s">
        <v>365</v>
      </c>
      <c r="C371" s="251" t="s">
        <v>495</v>
      </c>
      <c r="D371" s="221" t="s">
        <v>66</v>
      </c>
      <c r="E371" s="254">
        <v>100000010000</v>
      </c>
      <c r="F371" s="221" t="s">
        <v>27</v>
      </c>
      <c r="G371" s="255" t="s">
        <v>235</v>
      </c>
      <c r="H371" s="256">
        <v>15000000</v>
      </c>
      <c r="I371" s="240">
        <v>15000000</v>
      </c>
      <c r="J371" s="233">
        <v>8130000</v>
      </c>
    </row>
    <row r="372" spans="1:11" x14ac:dyDescent="0.25">
      <c r="A372" s="265" t="s">
        <v>64</v>
      </c>
      <c r="B372" s="257" t="s">
        <v>522</v>
      </c>
      <c r="C372" s="251" t="s">
        <v>241</v>
      </c>
      <c r="D372" s="221" t="s">
        <v>66</v>
      </c>
      <c r="E372" s="254">
        <v>100000010000</v>
      </c>
      <c r="F372" s="221" t="s">
        <v>27</v>
      </c>
      <c r="G372" s="255" t="s">
        <v>235</v>
      </c>
      <c r="H372" s="256">
        <v>3000000</v>
      </c>
      <c r="I372" s="240">
        <v>0</v>
      </c>
      <c r="J372" s="233">
        <v>0</v>
      </c>
    </row>
    <row r="373" spans="1:11" x14ac:dyDescent="0.25">
      <c r="A373" s="265" t="s">
        <v>64</v>
      </c>
      <c r="B373" s="238" t="s">
        <v>245</v>
      </c>
      <c r="C373" s="251" t="s">
        <v>246</v>
      </c>
      <c r="D373" s="221" t="s">
        <v>66</v>
      </c>
      <c r="E373" s="254">
        <v>100000010000</v>
      </c>
      <c r="F373" s="221" t="s">
        <v>27</v>
      </c>
      <c r="G373" s="255" t="s">
        <v>235</v>
      </c>
      <c r="H373" s="256">
        <v>3000000</v>
      </c>
      <c r="I373" s="240">
        <v>0</v>
      </c>
      <c r="J373" s="233">
        <v>0</v>
      </c>
    </row>
    <row r="374" spans="1:11" x14ac:dyDescent="0.25">
      <c r="A374" s="265" t="s">
        <v>64</v>
      </c>
      <c r="B374" s="257" t="s">
        <v>158</v>
      </c>
      <c r="C374" s="251" t="s">
        <v>366</v>
      </c>
      <c r="D374" s="221" t="s">
        <v>66</v>
      </c>
      <c r="E374" s="254">
        <v>100000010000</v>
      </c>
      <c r="F374" s="221" t="s">
        <v>27</v>
      </c>
      <c r="G374" s="255" t="s">
        <v>235</v>
      </c>
      <c r="H374" s="256">
        <v>1000000</v>
      </c>
      <c r="I374" s="240">
        <v>0</v>
      </c>
      <c r="J374" s="233">
        <v>0</v>
      </c>
    </row>
    <row r="375" spans="1:11" x14ac:dyDescent="0.25">
      <c r="A375" s="265" t="s">
        <v>64</v>
      </c>
      <c r="B375" s="257" t="s">
        <v>247</v>
      </c>
      <c r="C375" s="251" t="s">
        <v>515</v>
      </c>
      <c r="D375" s="221" t="s">
        <v>66</v>
      </c>
      <c r="E375" s="254">
        <v>100000010000</v>
      </c>
      <c r="F375" s="221" t="s">
        <v>27</v>
      </c>
      <c r="G375" s="255" t="s">
        <v>235</v>
      </c>
      <c r="H375" s="256">
        <v>1000000</v>
      </c>
      <c r="I375" s="240">
        <v>0</v>
      </c>
      <c r="J375" s="233">
        <v>0</v>
      </c>
    </row>
    <row r="376" spans="1:11" x14ac:dyDescent="0.25">
      <c r="A376" s="265" t="s">
        <v>64</v>
      </c>
      <c r="B376" s="238" t="s">
        <v>248</v>
      </c>
      <c r="C376" s="272" t="s">
        <v>779</v>
      </c>
      <c r="D376" s="221" t="s">
        <v>66</v>
      </c>
      <c r="E376" s="254">
        <v>100000010000</v>
      </c>
      <c r="F376" s="221" t="s">
        <v>27</v>
      </c>
      <c r="G376" s="255" t="s">
        <v>235</v>
      </c>
      <c r="H376" s="256">
        <v>1000000</v>
      </c>
      <c r="I376" s="240">
        <v>0</v>
      </c>
      <c r="J376" s="233">
        <v>0</v>
      </c>
    </row>
    <row r="377" spans="1:11" x14ac:dyDescent="0.25">
      <c r="A377" s="265" t="s">
        <v>64</v>
      </c>
      <c r="B377" s="257" t="s">
        <v>467</v>
      </c>
      <c r="C377" s="251" t="s">
        <v>163</v>
      </c>
      <c r="D377" s="221" t="s">
        <v>66</v>
      </c>
      <c r="E377" s="254">
        <v>100000010000</v>
      </c>
      <c r="F377" s="221" t="s">
        <v>27</v>
      </c>
      <c r="G377" s="255" t="s">
        <v>235</v>
      </c>
      <c r="H377" s="256">
        <v>2000000</v>
      </c>
      <c r="I377" s="240">
        <v>7000000</v>
      </c>
      <c r="J377" s="233">
        <v>0</v>
      </c>
    </row>
    <row r="378" spans="1:11" x14ac:dyDescent="0.25">
      <c r="A378" s="265" t="s">
        <v>64</v>
      </c>
      <c r="C378" s="259" t="s">
        <v>26</v>
      </c>
      <c r="H378" s="260">
        <v>182000000</v>
      </c>
      <c r="I378" s="261">
        <v>165000000</v>
      </c>
      <c r="J378" s="262">
        <v>130577100</v>
      </c>
      <c r="K378" s="262"/>
    </row>
    <row r="379" spans="1:11" x14ac:dyDescent="0.25">
      <c r="A379" s="234" t="s">
        <v>69</v>
      </c>
      <c r="C379" s="263" t="s">
        <v>989</v>
      </c>
      <c r="H379" s="260"/>
      <c r="I379" s="261"/>
      <c r="J379" s="262"/>
      <c r="K379" s="262"/>
    </row>
    <row r="380" spans="1:11" x14ac:dyDescent="0.25">
      <c r="A380" s="234" t="s">
        <v>69</v>
      </c>
      <c r="B380" s="257" t="s">
        <v>342</v>
      </c>
      <c r="C380" s="251" t="s">
        <v>509</v>
      </c>
      <c r="D380" s="221">
        <v>70631</v>
      </c>
      <c r="E380" s="254">
        <v>100000010000</v>
      </c>
      <c r="F380" s="221" t="s">
        <v>27</v>
      </c>
      <c r="G380" s="255" t="s">
        <v>235</v>
      </c>
      <c r="H380" s="256">
        <v>60500000</v>
      </c>
      <c r="I380" s="240">
        <v>80000000</v>
      </c>
      <c r="J380" s="233">
        <v>69695960</v>
      </c>
      <c r="K380" s="262"/>
    </row>
    <row r="381" spans="1:11" x14ac:dyDescent="0.25">
      <c r="A381" s="234" t="s">
        <v>69</v>
      </c>
      <c r="B381" s="257" t="s">
        <v>458</v>
      </c>
      <c r="C381" s="251" t="s">
        <v>251</v>
      </c>
      <c r="D381" s="221">
        <v>70631</v>
      </c>
      <c r="E381" s="254">
        <v>100000010000</v>
      </c>
      <c r="F381" s="221" t="s">
        <v>27</v>
      </c>
      <c r="G381" s="255" t="s">
        <v>235</v>
      </c>
      <c r="H381" s="256">
        <v>20000000</v>
      </c>
      <c r="I381" s="240">
        <v>20000000</v>
      </c>
      <c r="J381" s="233">
        <v>13500000</v>
      </c>
      <c r="K381" s="262"/>
    </row>
    <row r="382" spans="1:11" x14ac:dyDescent="0.25">
      <c r="A382" s="234" t="s">
        <v>69</v>
      </c>
      <c r="B382" s="257" t="s">
        <v>508</v>
      </c>
      <c r="C382" s="251" t="s">
        <v>766</v>
      </c>
      <c r="D382" s="221">
        <v>70631</v>
      </c>
      <c r="E382" s="254">
        <v>100000010000</v>
      </c>
      <c r="F382" s="221" t="s">
        <v>27</v>
      </c>
      <c r="G382" s="255" t="s">
        <v>235</v>
      </c>
      <c r="H382" s="256">
        <v>10000000</v>
      </c>
      <c r="I382" s="240">
        <v>20000000</v>
      </c>
      <c r="K382" s="262"/>
    </row>
    <row r="383" spans="1:11" x14ac:dyDescent="0.25">
      <c r="A383" s="234" t="s">
        <v>69</v>
      </c>
      <c r="B383" s="257" t="s">
        <v>210</v>
      </c>
      <c r="C383" s="251" t="s">
        <v>510</v>
      </c>
      <c r="D383" s="221">
        <v>70631</v>
      </c>
      <c r="E383" s="254">
        <v>100000010000</v>
      </c>
      <c r="F383" s="221" t="s">
        <v>27</v>
      </c>
      <c r="G383" s="255" t="s">
        <v>235</v>
      </c>
      <c r="H383" s="285">
        <v>0</v>
      </c>
      <c r="I383" s="240">
        <v>20000000</v>
      </c>
    </row>
    <row r="384" spans="1:11" x14ac:dyDescent="0.25">
      <c r="A384" s="234" t="s">
        <v>69</v>
      </c>
      <c r="B384" s="257" t="s">
        <v>239</v>
      </c>
      <c r="C384" s="251" t="s">
        <v>485</v>
      </c>
      <c r="D384" s="221">
        <v>70631</v>
      </c>
      <c r="E384" s="254">
        <v>100000010000</v>
      </c>
      <c r="F384" s="221" t="s">
        <v>27</v>
      </c>
      <c r="G384" s="255" t="s">
        <v>235</v>
      </c>
      <c r="H384" s="256">
        <v>20000000</v>
      </c>
      <c r="I384" s="240">
        <v>30000000</v>
      </c>
      <c r="K384" s="262"/>
    </row>
    <row r="385" spans="1:11" x14ac:dyDescent="0.25">
      <c r="A385" s="234" t="s">
        <v>69</v>
      </c>
      <c r="B385" s="257" t="s">
        <v>489</v>
      </c>
      <c r="C385" s="251" t="s">
        <v>977</v>
      </c>
      <c r="D385" s="221">
        <v>70631</v>
      </c>
      <c r="E385" s="254">
        <v>100000010000</v>
      </c>
      <c r="F385" s="221" t="s">
        <v>27</v>
      </c>
      <c r="G385" s="255" t="s">
        <v>235</v>
      </c>
      <c r="H385" s="256">
        <v>40000000</v>
      </c>
      <c r="I385" s="240">
        <v>60000000</v>
      </c>
      <c r="J385" s="233">
        <v>10561000</v>
      </c>
      <c r="K385" s="262"/>
    </row>
    <row r="386" spans="1:11" x14ac:dyDescent="0.25">
      <c r="A386" s="234" t="s">
        <v>69</v>
      </c>
      <c r="B386" s="257" t="s">
        <v>522</v>
      </c>
      <c r="C386" s="251" t="s">
        <v>241</v>
      </c>
      <c r="D386" s="221">
        <v>70631</v>
      </c>
      <c r="E386" s="254">
        <v>100000010000</v>
      </c>
      <c r="F386" s="221" t="s">
        <v>27</v>
      </c>
      <c r="G386" s="255" t="s">
        <v>235</v>
      </c>
      <c r="H386" s="256">
        <v>2000000</v>
      </c>
      <c r="I386" s="240">
        <v>20000000</v>
      </c>
      <c r="K386" s="262"/>
    </row>
    <row r="387" spans="1:11" x14ac:dyDescent="0.25">
      <c r="A387" s="234" t="s">
        <v>69</v>
      </c>
      <c r="B387" s="257" t="s">
        <v>210</v>
      </c>
      <c r="C387" s="251" t="s">
        <v>510</v>
      </c>
      <c r="D387" s="221">
        <v>70631</v>
      </c>
      <c r="E387" s="254">
        <v>100000010000</v>
      </c>
      <c r="F387" s="221" t="s">
        <v>27</v>
      </c>
      <c r="G387" s="255" t="s">
        <v>235</v>
      </c>
      <c r="H387" s="256">
        <v>50000000</v>
      </c>
      <c r="I387" s="240">
        <v>60000000</v>
      </c>
      <c r="K387" s="233" t="s">
        <v>750</v>
      </c>
    </row>
    <row r="388" spans="1:11" x14ac:dyDescent="0.25">
      <c r="A388" s="234" t="s">
        <v>69</v>
      </c>
      <c r="B388" s="257" t="s">
        <v>158</v>
      </c>
      <c r="C388" s="251" t="s">
        <v>366</v>
      </c>
      <c r="D388" s="221">
        <v>70631</v>
      </c>
      <c r="E388" s="254">
        <v>100000010000</v>
      </c>
      <c r="F388" s="221" t="s">
        <v>27</v>
      </c>
      <c r="G388" s="255" t="s">
        <v>235</v>
      </c>
      <c r="H388" s="256">
        <v>750000</v>
      </c>
      <c r="I388" s="240">
        <v>3000000</v>
      </c>
      <c r="K388" s="262"/>
    </row>
    <row r="389" spans="1:11" x14ac:dyDescent="0.25">
      <c r="A389" s="234" t="s">
        <v>69</v>
      </c>
      <c r="B389" s="257" t="s">
        <v>247</v>
      </c>
      <c r="C389" s="251" t="s">
        <v>515</v>
      </c>
      <c r="D389" s="221">
        <v>70631</v>
      </c>
      <c r="E389" s="254">
        <v>100000010000</v>
      </c>
      <c r="F389" s="221" t="s">
        <v>27</v>
      </c>
      <c r="G389" s="255" t="s">
        <v>235</v>
      </c>
      <c r="H389" s="256">
        <v>150000</v>
      </c>
      <c r="I389" s="240">
        <v>2000000</v>
      </c>
      <c r="K389" s="262"/>
    </row>
    <row r="390" spans="1:11" x14ac:dyDescent="0.25">
      <c r="A390" s="234" t="s">
        <v>69</v>
      </c>
      <c r="B390" s="257" t="s">
        <v>357</v>
      </c>
      <c r="C390" s="251" t="s">
        <v>764</v>
      </c>
      <c r="D390" s="221">
        <v>70631</v>
      </c>
      <c r="E390" s="254">
        <v>100000010000</v>
      </c>
      <c r="F390" s="221" t="s">
        <v>27</v>
      </c>
      <c r="G390" s="255" t="s">
        <v>235</v>
      </c>
      <c r="H390" s="256">
        <v>100000</v>
      </c>
      <c r="K390" s="262"/>
    </row>
    <row r="391" spans="1:11" x14ac:dyDescent="0.25">
      <c r="A391" s="234" t="s">
        <v>69</v>
      </c>
      <c r="B391" s="257" t="s">
        <v>749</v>
      </c>
      <c r="C391" s="251" t="s">
        <v>731</v>
      </c>
      <c r="D391" s="221">
        <v>70631</v>
      </c>
      <c r="E391" s="254">
        <v>100000010000</v>
      </c>
      <c r="F391" s="221" t="s">
        <v>27</v>
      </c>
      <c r="G391" s="255" t="s">
        <v>235</v>
      </c>
      <c r="H391" s="256">
        <v>100000</v>
      </c>
      <c r="K391" s="262"/>
    </row>
    <row r="392" spans="1:11" x14ac:dyDescent="0.25">
      <c r="A392" s="234" t="s">
        <v>69</v>
      </c>
      <c r="B392" s="257" t="s">
        <v>360</v>
      </c>
      <c r="C392" s="251" t="s">
        <v>980</v>
      </c>
      <c r="D392" s="221">
        <v>70631</v>
      </c>
      <c r="E392" s="254">
        <v>100000010000</v>
      </c>
      <c r="F392" s="221" t="s">
        <v>27</v>
      </c>
      <c r="G392" s="255" t="s">
        <v>235</v>
      </c>
      <c r="H392" s="256">
        <v>400000</v>
      </c>
      <c r="K392" s="262"/>
    </row>
    <row r="393" spans="1:11" x14ac:dyDescent="0.25">
      <c r="A393" s="234" t="s">
        <v>69</v>
      </c>
      <c r="B393" s="257" t="s">
        <v>206</v>
      </c>
      <c r="C393" s="251" t="s">
        <v>219</v>
      </c>
      <c r="D393" s="221">
        <v>70631</v>
      </c>
      <c r="E393" s="254">
        <v>100000010000</v>
      </c>
      <c r="F393" s="221" t="s">
        <v>27</v>
      </c>
      <c r="G393" s="255" t="s">
        <v>235</v>
      </c>
      <c r="H393" s="256">
        <v>850000</v>
      </c>
    </row>
    <row r="394" spans="1:11" x14ac:dyDescent="0.25">
      <c r="A394" s="234" t="s">
        <v>69</v>
      </c>
      <c r="B394" s="257" t="s">
        <v>207</v>
      </c>
      <c r="C394" s="251" t="s">
        <v>220</v>
      </c>
      <c r="D394" s="221">
        <v>70631</v>
      </c>
      <c r="E394" s="254">
        <v>100000010000</v>
      </c>
      <c r="F394" s="221" t="s">
        <v>27</v>
      </c>
      <c r="G394" s="255" t="s">
        <v>235</v>
      </c>
      <c r="H394" s="256">
        <v>590000</v>
      </c>
    </row>
    <row r="395" spans="1:11" x14ac:dyDescent="0.25">
      <c r="A395" s="234" t="s">
        <v>69</v>
      </c>
      <c r="B395" s="257" t="s">
        <v>208</v>
      </c>
      <c r="C395" s="251" t="s">
        <v>751</v>
      </c>
      <c r="D395" s="221">
        <v>70631</v>
      </c>
      <c r="E395" s="254">
        <v>100000010000</v>
      </c>
      <c r="F395" s="221" t="s">
        <v>27</v>
      </c>
      <c r="G395" s="255" t="s">
        <v>235</v>
      </c>
      <c r="H395" s="256">
        <v>560000</v>
      </c>
    </row>
    <row r="396" spans="1:11" x14ac:dyDescent="0.25">
      <c r="A396" s="234" t="s">
        <v>69</v>
      </c>
      <c r="B396" s="257" t="s">
        <v>474</v>
      </c>
      <c r="C396" s="251" t="s">
        <v>164</v>
      </c>
      <c r="D396" s="221">
        <v>70631</v>
      </c>
      <c r="E396" s="254">
        <v>100000010000</v>
      </c>
      <c r="F396" s="221" t="s">
        <v>27</v>
      </c>
      <c r="G396" s="255" t="s">
        <v>235</v>
      </c>
      <c r="H396" s="256">
        <v>50000000</v>
      </c>
      <c r="I396" s="240">
        <v>130000000</v>
      </c>
      <c r="J396" s="233">
        <v>13993000</v>
      </c>
    </row>
    <row r="397" spans="1:11" x14ac:dyDescent="0.25">
      <c r="A397" s="234" t="s">
        <v>69</v>
      </c>
      <c r="B397" s="239"/>
      <c r="C397" s="259" t="s">
        <v>26</v>
      </c>
      <c r="D397" s="223"/>
      <c r="E397" s="268"/>
      <c r="F397" s="223"/>
      <c r="G397" s="269"/>
      <c r="H397" s="260">
        <v>256000000</v>
      </c>
      <c r="I397" s="261">
        <v>445000000</v>
      </c>
      <c r="J397" s="262">
        <v>107749960</v>
      </c>
      <c r="K397" s="262"/>
    </row>
    <row r="398" spans="1:11" x14ac:dyDescent="0.2">
      <c r="A398" s="274" t="s">
        <v>42</v>
      </c>
      <c r="B398" s="229"/>
      <c r="C398" s="219" t="s">
        <v>1344</v>
      </c>
    </row>
    <row r="399" spans="1:11" s="267" customFormat="1" x14ac:dyDescent="0.25">
      <c r="A399" s="265" t="s">
        <v>42</v>
      </c>
      <c r="B399" s="238" t="s">
        <v>253</v>
      </c>
      <c r="C399" s="251" t="s">
        <v>238</v>
      </c>
      <c r="D399" s="221" t="s">
        <v>43</v>
      </c>
      <c r="E399" s="254">
        <v>60000010000</v>
      </c>
      <c r="F399" s="221" t="s">
        <v>27</v>
      </c>
      <c r="G399" s="255" t="s">
        <v>235</v>
      </c>
      <c r="H399" s="256">
        <v>22000000</v>
      </c>
      <c r="I399" s="240">
        <v>0</v>
      </c>
      <c r="J399" s="240">
        <v>0</v>
      </c>
      <c r="K399" s="233"/>
    </row>
    <row r="400" spans="1:11" x14ac:dyDescent="0.25">
      <c r="A400" s="265" t="s">
        <v>42</v>
      </c>
      <c r="B400" s="257" t="s">
        <v>212</v>
      </c>
      <c r="C400" s="251" t="s">
        <v>676</v>
      </c>
      <c r="D400" s="221" t="s">
        <v>43</v>
      </c>
      <c r="E400" s="254">
        <v>60000010000</v>
      </c>
      <c r="F400" s="221" t="s">
        <v>27</v>
      </c>
      <c r="G400" s="255" t="s">
        <v>235</v>
      </c>
      <c r="H400" s="256">
        <v>55000000</v>
      </c>
      <c r="I400" s="240">
        <v>0</v>
      </c>
      <c r="J400" s="240">
        <v>0</v>
      </c>
    </row>
    <row r="401" spans="1:11" x14ac:dyDescent="0.25">
      <c r="A401" s="265" t="s">
        <v>42</v>
      </c>
      <c r="B401" s="238" t="s">
        <v>161</v>
      </c>
      <c r="C401" s="251" t="s">
        <v>233</v>
      </c>
      <c r="D401" s="221" t="s">
        <v>43</v>
      </c>
      <c r="E401" s="254">
        <v>60000010000</v>
      </c>
      <c r="F401" s="221" t="s">
        <v>27</v>
      </c>
      <c r="G401" s="255" t="s">
        <v>235</v>
      </c>
      <c r="H401" s="256">
        <v>20000000</v>
      </c>
      <c r="I401" s="240">
        <v>0</v>
      </c>
      <c r="J401" s="240">
        <v>0</v>
      </c>
    </row>
    <row r="402" spans="1:11" x14ac:dyDescent="0.25">
      <c r="A402" s="265" t="s">
        <v>42</v>
      </c>
      <c r="B402" s="257" t="s">
        <v>158</v>
      </c>
      <c r="C402" s="251" t="s">
        <v>366</v>
      </c>
      <c r="D402" s="221" t="s">
        <v>43</v>
      </c>
      <c r="E402" s="254">
        <v>60000010000</v>
      </c>
      <c r="F402" s="221" t="s">
        <v>27</v>
      </c>
      <c r="G402" s="255" t="s">
        <v>235</v>
      </c>
      <c r="H402" s="256">
        <v>3000000</v>
      </c>
      <c r="I402" s="240">
        <v>0</v>
      </c>
      <c r="J402" s="240">
        <v>0</v>
      </c>
    </row>
    <row r="403" spans="1:11" x14ac:dyDescent="0.25">
      <c r="A403" s="265" t="s">
        <v>42</v>
      </c>
      <c r="B403" s="257" t="s">
        <v>467</v>
      </c>
      <c r="C403" s="251" t="s">
        <v>163</v>
      </c>
      <c r="D403" s="221" t="s">
        <v>43</v>
      </c>
      <c r="E403" s="254">
        <v>60000010000</v>
      </c>
      <c r="F403" s="221" t="s">
        <v>27</v>
      </c>
      <c r="G403" s="255" t="s">
        <v>235</v>
      </c>
      <c r="H403" s="256">
        <v>3000000</v>
      </c>
      <c r="I403" s="240">
        <v>0</v>
      </c>
      <c r="J403" s="240">
        <v>0</v>
      </c>
    </row>
    <row r="404" spans="1:11" x14ac:dyDescent="0.25">
      <c r="A404" s="265" t="s">
        <v>42</v>
      </c>
      <c r="B404" s="257"/>
      <c r="C404" s="259" t="s">
        <v>26</v>
      </c>
      <c r="H404" s="260">
        <v>103000000</v>
      </c>
      <c r="I404" s="260">
        <v>0</v>
      </c>
      <c r="J404" s="260">
        <v>0</v>
      </c>
    </row>
    <row r="405" spans="1:11" x14ac:dyDescent="0.25">
      <c r="A405" s="234" t="s">
        <v>599</v>
      </c>
      <c r="C405" s="263" t="s">
        <v>44</v>
      </c>
      <c r="H405" s="260"/>
      <c r="I405" s="261"/>
      <c r="J405" s="262"/>
    </row>
    <row r="406" spans="1:11" x14ac:dyDescent="0.25">
      <c r="A406" s="234" t="s">
        <v>599</v>
      </c>
      <c r="B406" s="257" t="s">
        <v>212</v>
      </c>
      <c r="C406" s="251" t="s">
        <v>676</v>
      </c>
      <c r="D406" s="221" t="s">
        <v>43</v>
      </c>
      <c r="E406" s="254">
        <v>60000010000</v>
      </c>
      <c r="F406" s="221" t="s">
        <v>27</v>
      </c>
      <c r="G406" s="255" t="s">
        <v>235</v>
      </c>
      <c r="H406" s="256">
        <v>8000000000</v>
      </c>
      <c r="I406" s="240">
        <v>40000000</v>
      </c>
      <c r="J406" s="233">
        <v>6800000</v>
      </c>
      <c r="K406" s="251" t="s">
        <v>1386</v>
      </c>
    </row>
    <row r="407" spans="1:11" x14ac:dyDescent="0.25">
      <c r="A407" s="234" t="s">
        <v>599</v>
      </c>
      <c r="C407" s="259" t="s">
        <v>26</v>
      </c>
      <c r="H407" s="260">
        <v>8000000000</v>
      </c>
      <c r="I407" s="261">
        <v>40000000</v>
      </c>
      <c r="J407" s="262">
        <v>6800000</v>
      </c>
    </row>
    <row r="408" spans="1:11" x14ac:dyDescent="0.2">
      <c r="A408" s="286">
        <v>26000100100</v>
      </c>
      <c r="C408" s="219" t="s">
        <v>1345</v>
      </c>
    </row>
    <row r="409" spans="1:11" x14ac:dyDescent="0.25">
      <c r="A409" s="286">
        <v>26000100100</v>
      </c>
      <c r="B409" s="238" t="s">
        <v>253</v>
      </c>
      <c r="C409" s="251" t="s">
        <v>238</v>
      </c>
      <c r="D409" s="221" t="s">
        <v>43</v>
      </c>
      <c r="E409" s="254">
        <v>60000010000</v>
      </c>
      <c r="F409" s="221" t="s">
        <v>27</v>
      </c>
      <c r="G409" s="255" t="s">
        <v>235</v>
      </c>
      <c r="H409" s="256">
        <v>0</v>
      </c>
      <c r="I409" s="240">
        <v>40000000</v>
      </c>
    </row>
    <row r="410" spans="1:11" x14ac:dyDescent="0.25">
      <c r="A410" s="286">
        <v>26000100100</v>
      </c>
      <c r="B410" s="257" t="s">
        <v>212</v>
      </c>
      <c r="C410" s="251" t="s">
        <v>676</v>
      </c>
      <c r="D410" s="221" t="s">
        <v>43</v>
      </c>
      <c r="E410" s="254">
        <v>60000010000</v>
      </c>
      <c r="F410" s="221" t="s">
        <v>27</v>
      </c>
      <c r="G410" s="255" t="s">
        <v>235</v>
      </c>
      <c r="H410" s="256">
        <v>0</v>
      </c>
      <c r="I410" s="240">
        <v>140000000</v>
      </c>
      <c r="J410" s="233">
        <v>69611253</v>
      </c>
    </row>
    <row r="411" spans="1:11" x14ac:dyDescent="0.25">
      <c r="A411" s="286">
        <v>26000100100</v>
      </c>
      <c r="B411" s="238" t="s">
        <v>161</v>
      </c>
      <c r="C411" s="251" t="s">
        <v>233</v>
      </c>
      <c r="D411" s="221" t="s">
        <v>43</v>
      </c>
      <c r="E411" s="254">
        <v>60000010000</v>
      </c>
      <c r="F411" s="221" t="s">
        <v>27</v>
      </c>
      <c r="G411" s="255" t="s">
        <v>235</v>
      </c>
      <c r="H411" s="256">
        <v>0</v>
      </c>
      <c r="I411" s="240">
        <v>10000000</v>
      </c>
    </row>
    <row r="412" spans="1:11" x14ac:dyDescent="0.25">
      <c r="A412" s="286">
        <v>26000100100</v>
      </c>
      <c r="B412" s="257" t="s">
        <v>214</v>
      </c>
      <c r="C412" s="251" t="s">
        <v>449</v>
      </c>
      <c r="D412" s="221" t="s">
        <v>43</v>
      </c>
      <c r="E412" s="254">
        <v>60000010000</v>
      </c>
      <c r="F412" s="221" t="s">
        <v>27</v>
      </c>
      <c r="G412" s="255" t="s">
        <v>235</v>
      </c>
      <c r="H412" s="256">
        <v>200000000</v>
      </c>
      <c r="I412" s="240">
        <v>215000000</v>
      </c>
      <c r="J412" s="233">
        <v>83343750</v>
      </c>
    </row>
    <row r="413" spans="1:11" x14ac:dyDescent="0.25">
      <c r="A413" s="286">
        <v>26000100100</v>
      </c>
      <c r="B413" s="257" t="s">
        <v>459</v>
      </c>
      <c r="C413" s="251" t="s">
        <v>762</v>
      </c>
      <c r="D413" s="221" t="s">
        <v>43</v>
      </c>
      <c r="E413" s="254">
        <v>60000010000</v>
      </c>
      <c r="F413" s="221" t="s">
        <v>27</v>
      </c>
      <c r="G413" s="255" t="s">
        <v>235</v>
      </c>
      <c r="H413" s="256">
        <v>5000000</v>
      </c>
      <c r="I413" s="240">
        <v>25000000</v>
      </c>
      <c r="J413" s="233">
        <v>13158400</v>
      </c>
    </row>
    <row r="414" spans="1:11" x14ac:dyDescent="0.25">
      <c r="A414" s="286">
        <v>26000100100</v>
      </c>
      <c r="B414" s="257" t="s">
        <v>249</v>
      </c>
      <c r="C414" s="251" t="s">
        <v>461</v>
      </c>
      <c r="D414" s="221" t="s">
        <v>43</v>
      </c>
      <c r="E414" s="254">
        <v>60000010000</v>
      </c>
      <c r="F414" s="221" t="s">
        <v>27</v>
      </c>
      <c r="G414" s="255" t="s">
        <v>235</v>
      </c>
      <c r="H414" s="256">
        <v>20000000</v>
      </c>
      <c r="I414" s="240">
        <v>20000000</v>
      </c>
      <c r="J414" s="233">
        <v>11345100</v>
      </c>
    </row>
    <row r="415" spans="1:11" x14ac:dyDescent="0.25">
      <c r="A415" s="286">
        <v>26000100100</v>
      </c>
      <c r="B415" s="257" t="s">
        <v>240</v>
      </c>
      <c r="C415" s="251" t="s">
        <v>763</v>
      </c>
      <c r="D415" s="221" t="s">
        <v>43</v>
      </c>
      <c r="E415" s="254">
        <v>60000010000</v>
      </c>
      <c r="F415" s="221" t="s">
        <v>27</v>
      </c>
      <c r="G415" s="255" t="s">
        <v>235</v>
      </c>
      <c r="H415" s="256">
        <v>15000000</v>
      </c>
      <c r="I415" s="240">
        <v>0</v>
      </c>
    </row>
    <row r="416" spans="1:11" x14ac:dyDescent="0.25">
      <c r="A416" s="286">
        <v>26000100100</v>
      </c>
      <c r="B416" s="257" t="s">
        <v>521</v>
      </c>
      <c r="C416" s="251" t="s">
        <v>442</v>
      </c>
      <c r="D416" s="221" t="s">
        <v>43</v>
      </c>
      <c r="E416" s="254">
        <v>60000010000</v>
      </c>
      <c r="F416" s="221" t="s">
        <v>27</v>
      </c>
      <c r="G416" s="255" t="s">
        <v>235</v>
      </c>
      <c r="H416" s="256">
        <v>20000000</v>
      </c>
      <c r="I416" s="240">
        <v>0</v>
      </c>
    </row>
    <row r="417" spans="1:10" x14ac:dyDescent="0.25">
      <c r="A417" s="286">
        <v>26000100100</v>
      </c>
      <c r="B417" s="257" t="s">
        <v>522</v>
      </c>
      <c r="C417" s="251" t="s">
        <v>241</v>
      </c>
      <c r="D417" s="221" t="s">
        <v>43</v>
      </c>
      <c r="E417" s="254">
        <v>60000010000</v>
      </c>
      <c r="F417" s="221" t="s">
        <v>27</v>
      </c>
      <c r="G417" s="255" t="s">
        <v>235</v>
      </c>
      <c r="H417" s="256">
        <v>2000000</v>
      </c>
      <c r="I417" s="240">
        <v>7000000</v>
      </c>
      <c r="J417" s="233">
        <v>6800000</v>
      </c>
    </row>
    <row r="418" spans="1:10" x14ac:dyDescent="0.25">
      <c r="A418" s="286">
        <v>26000100100</v>
      </c>
      <c r="B418" s="257" t="s">
        <v>158</v>
      </c>
      <c r="C418" s="251" t="s">
        <v>366</v>
      </c>
      <c r="D418" s="221" t="s">
        <v>43</v>
      </c>
      <c r="E418" s="254">
        <v>60000010000</v>
      </c>
      <c r="F418" s="221" t="s">
        <v>27</v>
      </c>
      <c r="G418" s="255" t="s">
        <v>235</v>
      </c>
      <c r="H418" s="256">
        <v>7000000</v>
      </c>
      <c r="I418" s="240">
        <v>0</v>
      </c>
    </row>
    <row r="419" spans="1:10" x14ac:dyDescent="0.25">
      <c r="A419" s="286">
        <v>26000100100</v>
      </c>
      <c r="B419" s="257" t="s">
        <v>467</v>
      </c>
      <c r="C419" s="251" t="s">
        <v>163</v>
      </c>
      <c r="D419" s="221" t="s">
        <v>43</v>
      </c>
      <c r="E419" s="254">
        <v>60000010000</v>
      </c>
      <c r="F419" s="221" t="s">
        <v>27</v>
      </c>
      <c r="G419" s="255" t="s">
        <v>235</v>
      </c>
      <c r="H419" s="256">
        <v>7000000</v>
      </c>
      <c r="I419" s="240">
        <v>10000000</v>
      </c>
      <c r="J419" s="233">
        <v>7500000</v>
      </c>
    </row>
    <row r="420" spans="1:10" x14ac:dyDescent="0.25">
      <c r="A420" s="286">
        <v>26000100100</v>
      </c>
      <c r="B420" s="257" t="s">
        <v>484</v>
      </c>
      <c r="C420" s="251" t="s">
        <v>726</v>
      </c>
      <c r="D420" s="221" t="s">
        <v>43</v>
      </c>
      <c r="E420" s="254">
        <v>60000010000</v>
      </c>
      <c r="F420" s="221" t="s">
        <v>27</v>
      </c>
      <c r="G420" s="255" t="s">
        <v>235</v>
      </c>
      <c r="H420" s="256">
        <v>3000000</v>
      </c>
      <c r="I420" s="240">
        <v>9530000</v>
      </c>
      <c r="J420" s="233">
        <v>7021700</v>
      </c>
    </row>
    <row r="421" spans="1:10" x14ac:dyDescent="0.25">
      <c r="A421" s="286">
        <v>26000100100</v>
      </c>
      <c r="C421" s="259" t="s">
        <v>26</v>
      </c>
      <c r="H421" s="260">
        <v>279000000</v>
      </c>
      <c r="I421" s="260">
        <v>476530000</v>
      </c>
      <c r="J421" s="262">
        <v>197858503</v>
      </c>
    </row>
    <row r="422" spans="1:10" x14ac:dyDescent="0.25">
      <c r="A422" s="265" t="s">
        <v>258</v>
      </c>
      <c r="C422" s="263" t="s">
        <v>753</v>
      </c>
      <c r="H422" s="260"/>
      <c r="I422" s="261"/>
      <c r="J422" s="262"/>
    </row>
    <row r="423" spans="1:10" x14ac:dyDescent="0.25">
      <c r="A423" s="265" t="s">
        <v>258</v>
      </c>
      <c r="B423" s="257" t="s">
        <v>476</v>
      </c>
      <c r="C423" s="251" t="s">
        <v>976</v>
      </c>
      <c r="D423" s="221">
        <v>70330</v>
      </c>
      <c r="E423" s="254">
        <v>20000010000</v>
      </c>
      <c r="F423" s="221" t="s">
        <v>27</v>
      </c>
      <c r="G423" s="255" t="s">
        <v>235</v>
      </c>
      <c r="H423" s="256">
        <v>12000000</v>
      </c>
      <c r="I423" s="240">
        <v>105500000</v>
      </c>
      <c r="J423" s="233">
        <v>0</v>
      </c>
    </row>
    <row r="424" spans="1:10" x14ac:dyDescent="0.25">
      <c r="A424" s="265" t="s">
        <v>258</v>
      </c>
      <c r="B424" s="238" t="s">
        <v>242</v>
      </c>
      <c r="C424" s="251" t="s">
        <v>699</v>
      </c>
      <c r="D424" s="221">
        <v>70330</v>
      </c>
      <c r="E424" s="254">
        <v>20000010000</v>
      </c>
      <c r="F424" s="221" t="s">
        <v>27</v>
      </c>
      <c r="G424" s="255" t="s">
        <v>235</v>
      </c>
      <c r="H424" s="256">
        <v>5000000</v>
      </c>
      <c r="I424" s="240">
        <v>2500000</v>
      </c>
      <c r="J424" s="233">
        <v>0</v>
      </c>
    </row>
    <row r="425" spans="1:10" x14ac:dyDescent="0.25">
      <c r="A425" s="265" t="s">
        <v>258</v>
      </c>
      <c r="B425" s="257" t="s">
        <v>243</v>
      </c>
      <c r="C425" s="251" t="s">
        <v>687</v>
      </c>
      <c r="D425" s="221">
        <v>70330</v>
      </c>
      <c r="E425" s="254">
        <v>20000010000</v>
      </c>
      <c r="F425" s="221" t="s">
        <v>27</v>
      </c>
      <c r="G425" s="255" t="s">
        <v>235</v>
      </c>
      <c r="H425" s="256">
        <v>130000000</v>
      </c>
      <c r="I425" s="240">
        <v>100000000</v>
      </c>
      <c r="J425" s="233">
        <v>0</v>
      </c>
    </row>
    <row r="426" spans="1:10" x14ac:dyDescent="0.25">
      <c r="A426" s="265" t="s">
        <v>258</v>
      </c>
      <c r="C426" s="259" t="s">
        <v>26</v>
      </c>
      <c r="H426" s="260">
        <v>147000000</v>
      </c>
      <c r="I426" s="261">
        <v>208000000</v>
      </c>
      <c r="J426" s="262">
        <v>0</v>
      </c>
    </row>
    <row r="427" spans="1:10" x14ac:dyDescent="0.25">
      <c r="A427" s="234" t="s">
        <v>264</v>
      </c>
      <c r="C427" s="263" t="s">
        <v>265</v>
      </c>
    </row>
    <row r="428" spans="1:10" x14ac:dyDescent="0.25">
      <c r="A428" s="234" t="s">
        <v>264</v>
      </c>
      <c r="B428" s="238" t="s">
        <v>253</v>
      </c>
      <c r="C428" s="251" t="s">
        <v>238</v>
      </c>
      <c r="D428" s="221" t="s">
        <v>259</v>
      </c>
      <c r="E428" s="254">
        <v>20000010000</v>
      </c>
      <c r="F428" s="221" t="s">
        <v>27</v>
      </c>
      <c r="G428" s="255" t="s">
        <v>235</v>
      </c>
      <c r="H428" s="256">
        <v>5000000</v>
      </c>
      <c r="I428" s="240">
        <v>20000000</v>
      </c>
      <c r="J428" s="233">
        <v>15557894</v>
      </c>
    </row>
    <row r="429" spans="1:10" x14ac:dyDescent="0.25">
      <c r="A429" s="234" t="s">
        <v>264</v>
      </c>
      <c r="B429" s="257" t="s">
        <v>212</v>
      </c>
      <c r="C429" s="251" t="s">
        <v>676</v>
      </c>
      <c r="D429" s="221" t="s">
        <v>259</v>
      </c>
      <c r="E429" s="254">
        <v>20000010000</v>
      </c>
      <c r="F429" s="221" t="s">
        <v>27</v>
      </c>
      <c r="G429" s="255" t="s">
        <v>235</v>
      </c>
      <c r="H429" s="276">
        <v>30000000</v>
      </c>
      <c r="I429" s="240">
        <v>40000000</v>
      </c>
    </row>
    <row r="430" spans="1:10" x14ac:dyDescent="0.25">
      <c r="A430" s="234" t="s">
        <v>264</v>
      </c>
      <c r="B430" s="257" t="s">
        <v>483</v>
      </c>
      <c r="C430" s="251" t="s">
        <v>1067</v>
      </c>
      <c r="D430" s="221" t="s">
        <v>259</v>
      </c>
      <c r="E430" s="254">
        <v>20000010000</v>
      </c>
      <c r="F430" s="221" t="s">
        <v>27</v>
      </c>
      <c r="G430" s="255" t="s">
        <v>235</v>
      </c>
      <c r="H430" s="256">
        <v>5000000</v>
      </c>
      <c r="I430" s="240">
        <v>5000000</v>
      </c>
    </row>
    <row r="431" spans="1:10" x14ac:dyDescent="0.25">
      <c r="A431" s="234" t="s">
        <v>264</v>
      </c>
      <c r="B431" s="257" t="s">
        <v>243</v>
      </c>
      <c r="C431" s="251" t="s">
        <v>687</v>
      </c>
      <c r="D431" s="221" t="s">
        <v>259</v>
      </c>
      <c r="E431" s="254">
        <v>20000010000</v>
      </c>
      <c r="F431" s="221" t="s">
        <v>27</v>
      </c>
      <c r="G431" s="255" t="s">
        <v>235</v>
      </c>
      <c r="H431" s="256">
        <v>10000000</v>
      </c>
      <c r="I431" s="240">
        <v>5000000</v>
      </c>
    </row>
    <row r="432" spans="1:10" x14ac:dyDescent="0.25">
      <c r="A432" s="234" t="s">
        <v>264</v>
      </c>
      <c r="B432" s="257" t="s">
        <v>158</v>
      </c>
      <c r="C432" s="251" t="s">
        <v>366</v>
      </c>
      <c r="D432" s="221" t="s">
        <v>259</v>
      </c>
      <c r="E432" s="254">
        <v>20000010000</v>
      </c>
      <c r="F432" s="221" t="s">
        <v>27</v>
      </c>
      <c r="G432" s="255" t="s">
        <v>235</v>
      </c>
      <c r="H432" s="256">
        <v>3000000</v>
      </c>
      <c r="I432" s="240">
        <v>3000000</v>
      </c>
    </row>
    <row r="433" spans="1:10" x14ac:dyDescent="0.25">
      <c r="A433" s="234" t="s">
        <v>264</v>
      </c>
      <c r="B433" s="257" t="s">
        <v>453</v>
      </c>
      <c r="C433" s="251" t="s">
        <v>678</v>
      </c>
      <c r="D433" s="221" t="s">
        <v>259</v>
      </c>
      <c r="E433" s="254">
        <v>20000010000</v>
      </c>
      <c r="F433" s="221" t="s">
        <v>27</v>
      </c>
      <c r="G433" s="255" t="s">
        <v>235</v>
      </c>
      <c r="H433" s="256">
        <v>5000000</v>
      </c>
      <c r="I433" s="240">
        <v>5000000</v>
      </c>
    </row>
    <row r="434" spans="1:10" x14ac:dyDescent="0.25">
      <c r="A434" s="234" t="s">
        <v>264</v>
      </c>
      <c r="B434" s="257" t="s">
        <v>474</v>
      </c>
      <c r="C434" s="251" t="s">
        <v>164</v>
      </c>
      <c r="D434" s="221" t="s">
        <v>259</v>
      </c>
      <c r="E434" s="254">
        <v>20000010000</v>
      </c>
      <c r="F434" s="221" t="s">
        <v>27</v>
      </c>
      <c r="G434" s="255" t="s">
        <v>235</v>
      </c>
      <c r="H434" s="256">
        <v>2000000</v>
      </c>
      <c r="I434" s="240">
        <v>2000000</v>
      </c>
      <c r="J434" s="233">
        <v>0</v>
      </c>
    </row>
    <row r="435" spans="1:10" x14ac:dyDescent="0.25">
      <c r="A435" s="234" t="s">
        <v>264</v>
      </c>
      <c r="C435" s="259" t="s">
        <v>26</v>
      </c>
      <c r="H435" s="260">
        <v>60000000</v>
      </c>
      <c r="I435" s="261">
        <v>80000000</v>
      </c>
      <c r="J435" s="262">
        <v>15557894</v>
      </c>
    </row>
    <row r="436" spans="1:10" x14ac:dyDescent="0.2">
      <c r="A436" s="274" t="s">
        <v>262</v>
      </c>
      <c r="B436" s="229"/>
      <c r="C436" s="219" t="s">
        <v>263</v>
      </c>
    </row>
    <row r="437" spans="1:10" x14ac:dyDescent="0.2">
      <c r="A437" s="274" t="s">
        <v>262</v>
      </c>
      <c r="B437" s="257" t="s">
        <v>470</v>
      </c>
      <c r="C437" s="251" t="s">
        <v>1066</v>
      </c>
      <c r="D437" s="220" t="s">
        <v>260</v>
      </c>
      <c r="E437" s="254">
        <v>20000010000</v>
      </c>
      <c r="F437" s="218" t="s">
        <v>27</v>
      </c>
      <c r="G437" s="255" t="s">
        <v>235</v>
      </c>
      <c r="H437" s="256">
        <v>9000000</v>
      </c>
      <c r="I437" s="240">
        <v>9000000</v>
      </c>
      <c r="J437" s="233">
        <v>0</v>
      </c>
    </row>
    <row r="438" spans="1:10" x14ac:dyDescent="0.2">
      <c r="A438" s="274" t="s">
        <v>262</v>
      </c>
      <c r="B438" s="238" t="s">
        <v>206</v>
      </c>
      <c r="C438" s="251" t="s">
        <v>219</v>
      </c>
      <c r="D438" s="220" t="s">
        <v>260</v>
      </c>
      <c r="E438" s="254">
        <v>20000010000</v>
      </c>
      <c r="F438" s="218" t="s">
        <v>27</v>
      </c>
      <c r="G438" s="255" t="s">
        <v>235</v>
      </c>
      <c r="H438" s="256">
        <v>500000</v>
      </c>
      <c r="I438" s="240">
        <v>1000000</v>
      </c>
      <c r="J438" s="233">
        <v>0</v>
      </c>
    </row>
    <row r="439" spans="1:10" x14ac:dyDescent="0.2">
      <c r="A439" s="274" t="s">
        <v>262</v>
      </c>
      <c r="B439" s="238" t="s">
        <v>207</v>
      </c>
      <c r="C439" s="251" t="s">
        <v>220</v>
      </c>
      <c r="D439" s="220" t="s">
        <v>260</v>
      </c>
      <c r="E439" s="254">
        <v>20000010000</v>
      </c>
      <c r="F439" s="218" t="s">
        <v>27</v>
      </c>
      <c r="G439" s="255" t="s">
        <v>235</v>
      </c>
      <c r="H439" s="256">
        <v>500000</v>
      </c>
      <c r="I439" s="240">
        <v>0</v>
      </c>
      <c r="J439" s="233">
        <v>0</v>
      </c>
    </row>
    <row r="440" spans="1:10" x14ac:dyDescent="0.2">
      <c r="A440" s="274" t="s">
        <v>262</v>
      </c>
      <c r="C440" s="259" t="s">
        <v>26</v>
      </c>
      <c r="H440" s="260">
        <v>10000000</v>
      </c>
      <c r="I440" s="261">
        <v>10000000</v>
      </c>
      <c r="J440" s="262">
        <v>0</v>
      </c>
    </row>
    <row r="441" spans="1:10" x14ac:dyDescent="0.2">
      <c r="A441" s="274" t="s">
        <v>272</v>
      </c>
      <c r="C441" s="263" t="s">
        <v>271</v>
      </c>
    </row>
    <row r="442" spans="1:10" x14ac:dyDescent="0.2">
      <c r="A442" s="274" t="s">
        <v>272</v>
      </c>
      <c r="B442" s="238" t="s">
        <v>253</v>
      </c>
      <c r="C442" s="251" t="s">
        <v>238</v>
      </c>
      <c r="D442" s="221" t="s">
        <v>260</v>
      </c>
      <c r="E442" s="254">
        <v>20000010000</v>
      </c>
      <c r="F442" s="221" t="s">
        <v>27</v>
      </c>
      <c r="G442" s="255" t="s">
        <v>235</v>
      </c>
      <c r="H442" s="256">
        <v>150000000</v>
      </c>
      <c r="I442" s="240">
        <v>125000000</v>
      </c>
      <c r="J442" s="233">
        <v>37000000</v>
      </c>
    </row>
    <row r="443" spans="1:10" x14ac:dyDescent="0.2">
      <c r="A443" s="274" t="s">
        <v>272</v>
      </c>
      <c r="B443" s="257" t="s">
        <v>212</v>
      </c>
      <c r="C443" s="251" t="s">
        <v>676</v>
      </c>
      <c r="D443" s="221" t="s">
        <v>260</v>
      </c>
      <c r="E443" s="254">
        <v>20000010000</v>
      </c>
      <c r="F443" s="221" t="s">
        <v>27</v>
      </c>
      <c r="G443" s="255" t="s">
        <v>235</v>
      </c>
      <c r="H443" s="256">
        <v>70000000</v>
      </c>
      <c r="I443" s="240">
        <v>65000000</v>
      </c>
      <c r="J443" s="233">
        <v>15000000</v>
      </c>
    </row>
    <row r="444" spans="1:10" x14ac:dyDescent="0.2">
      <c r="A444" s="274" t="s">
        <v>272</v>
      </c>
      <c r="B444" s="238" t="s">
        <v>161</v>
      </c>
      <c r="C444" s="251" t="s">
        <v>233</v>
      </c>
      <c r="D444" s="221" t="s">
        <v>260</v>
      </c>
      <c r="E444" s="254">
        <v>20000010000</v>
      </c>
      <c r="F444" s="221" t="s">
        <v>27</v>
      </c>
      <c r="G444" s="255" t="s">
        <v>235</v>
      </c>
      <c r="H444" s="256">
        <v>60000000</v>
      </c>
      <c r="I444" s="240">
        <v>94000000</v>
      </c>
      <c r="J444" s="233">
        <v>50000000</v>
      </c>
    </row>
    <row r="445" spans="1:10" x14ac:dyDescent="0.2">
      <c r="A445" s="274" t="s">
        <v>272</v>
      </c>
      <c r="B445" s="257" t="s">
        <v>697</v>
      </c>
      <c r="C445" s="251" t="s">
        <v>430</v>
      </c>
      <c r="D445" s="221" t="s">
        <v>260</v>
      </c>
      <c r="E445" s="254">
        <v>20000010000</v>
      </c>
      <c r="F445" s="221" t="s">
        <v>27</v>
      </c>
      <c r="G445" s="255" t="s">
        <v>235</v>
      </c>
      <c r="H445" s="256">
        <v>30000000</v>
      </c>
      <c r="I445" s="240">
        <v>0</v>
      </c>
      <c r="J445" s="233">
        <v>0</v>
      </c>
    </row>
    <row r="446" spans="1:10" x14ac:dyDescent="0.2">
      <c r="A446" s="274" t="s">
        <v>272</v>
      </c>
      <c r="B446" s="257" t="s">
        <v>350</v>
      </c>
      <c r="C446" s="251" t="s">
        <v>743</v>
      </c>
      <c r="D446" s="221" t="s">
        <v>260</v>
      </c>
      <c r="E446" s="254">
        <v>20000010000</v>
      </c>
      <c r="F446" s="221" t="s">
        <v>27</v>
      </c>
      <c r="G446" s="255" t="s">
        <v>235</v>
      </c>
      <c r="H446" s="256">
        <v>6000000</v>
      </c>
      <c r="I446" s="240">
        <v>4000000</v>
      </c>
      <c r="J446" s="233">
        <v>0</v>
      </c>
    </row>
    <row r="447" spans="1:10" x14ac:dyDescent="0.2">
      <c r="A447" s="274" t="s">
        <v>272</v>
      </c>
      <c r="B447" s="257" t="s">
        <v>342</v>
      </c>
      <c r="C447" s="251" t="s">
        <v>509</v>
      </c>
      <c r="D447" s="221" t="s">
        <v>260</v>
      </c>
      <c r="E447" s="254">
        <v>20000010000</v>
      </c>
      <c r="F447" s="221" t="s">
        <v>27</v>
      </c>
      <c r="G447" s="255" t="s">
        <v>235</v>
      </c>
      <c r="H447" s="256">
        <v>15000000</v>
      </c>
      <c r="I447" s="240">
        <v>7000000</v>
      </c>
      <c r="J447" s="233">
        <v>5000000</v>
      </c>
    </row>
    <row r="448" spans="1:10" x14ac:dyDescent="0.2">
      <c r="A448" s="274" t="s">
        <v>272</v>
      </c>
      <c r="B448" s="257" t="s">
        <v>239</v>
      </c>
      <c r="C448" s="251" t="s">
        <v>485</v>
      </c>
      <c r="D448" s="221" t="s">
        <v>260</v>
      </c>
      <c r="E448" s="254">
        <v>20000010000</v>
      </c>
      <c r="F448" s="221" t="s">
        <v>27</v>
      </c>
      <c r="G448" s="255" t="s">
        <v>235</v>
      </c>
      <c r="H448" s="256">
        <v>36000000</v>
      </c>
      <c r="I448" s="240">
        <v>25000000</v>
      </c>
      <c r="J448" s="233">
        <v>0</v>
      </c>
    </row>
    <row r="449" spans="1:10" x14ac:dyDescent="0.2">
      <c r="A449" s="274" t="s">
        <v>272</v>
      </c>
      <c r="B449" s="257" t="s">
        <v>243</v>
      </c>
      <c r="C449" s="251" t="s">
        <v>687</v>
      </c>
      <c r="D449" s="221" t="s">
        <v>260</v>
      </c>
      <c r="E449" s="254">
        <v>20000010000</v>
      </c>
      <c r="F449" s="221" t="s">
        <v>27</v>
      </c>
      <c r="G449" s="255" t="s">
        <v>235</v>
      </c>
      <c r="H449" s="256">
        <v>30000000</v>
      </c>
      <c r="I449" s="240">
        <v>26000000</v>
      </c>
      <c r="J449" s="233">
        <v>10000000</v>
      </c>
    </row>
    <row r="450" spans="1:10" x14ac:dyDescent="0.2">
      <c r="A450" s="274" t="s">
        <v>272</v>
      </c>
      <c r="B450" s="257" t="s">
        <v>158</v>
      </c>
      <c r="C450" s="251" t="s">
        <v>366</v>
      </c>
      <c r="D450" s="221" t="s">
        <v>260</v>
      </c>
      <c r="E450" s="254">
        <v>20000010000</v>
      </c>
      <c r="F450" s="221" t="s">
        <v>27</v>
      </c>
      <c r="G450" s="255" t="s">
        <v>235</v>
      </c>
      <c r="H450" s="256">
        <v>8000000</v>
      </c>
      <c r="I450" s="240">
        <v>8000000</v>
      </c>
      <c r="J450" s="233">
        <v>5000000</v>
      </c>
    </row>
    <row r="451" spans="1:10" x14ac:dyDescent="0.2">
      <c r="A451" s="274" t="s">
        <v>272</v>
      </c>
      <c r="B451" s="238" t="s">
        <v>206</v>
      </c>
      <c r="C451" s="251" t="s">
        <v>219</v>
      </c>
      <c r="D451" s="221" t="s">
        <v>260</v>
      </c>
      <c r="E451" s="254">
        <v>20000010000</v>
      </c>
      <c r="F451" s="221" t="s">
        <v>27</v>
      </c>
      <c r="G451" s="255" t="s">
        <v>235</v>
      </c>
      <c r="H451" s="256">
        <v>10000000</v>
      </c>
      <c r="I451" s="240">
        <v>30000000</v>
      </c>
      <c r="J451" s="233">
        <v>25000000</v>
      </c>
    </row>
    <row r="452" spans="1:10" x14ac:dyDescent="0.2">
      <c r="A452" s="274" t="s">
        <v>272</v>
      </c>
      <c r="B452" s="257" t="s">
        <v>207</v>
      </c>
      <c r="C452" s="251" t="s">
        <v>220</v>
      </c>
      <c r="D452" s="221" t="s">
        <v>260</v>
      </c>
      <c r="E452" s="254">
        <v>20000010000</v>
      </c>
      <c r="F452" s="221" t="s">
        <v>27</v>
      </c>
      <c r="G452" s="255" t="s">
        <v>235</v>
      </c>
      <c r="H452" s="256">
        <v>10000000</v>
      </c>
      <c r="I452" s="240">
        <v>0</v>
      </c>
      <c r="J452" s="233">
        <v>0</v>
      </c>
    </row>
    <row r="453" spans="1:10" x14ac:dyDescent="0.2">
      <c r="A453" s="274" t="s">
        <v>272</v>
      </c>
      <c r="B453" s="257" t="s">
        <v>208</v>
      </c>
      <c r="C453" s="251" t="s">
        <v>751</v>
      </c>
      <c r="D453" s="221" t="s">
        <v>260</v>
      </c>
      <c r="E453" s="254">
        <v>20000010000</v>
      </c>
      <c r="F453" s="221" t="s">
        <v>27</v>
      </c>
      <c r="G453" s="255" t="s">
        <v>235</v>
      </c>
      <c r="H453" s="256">
        <v>10000000</v>
      </c>
      <c r="I453" s="240">
        <v>0</v>
      </c>
      <c r="J453" s="233">
        <v>0</v>
      </c>
    </row>
    <row r="454" spans="1:10" x14ac:dyDescent="0.2">
      <c r="A454" s="274" t="s">
        <v>272</v>
      </c>
      <c r="B454" s="257" t="s">
        <v>228</v>
      </c>
      <c r="C454" s="251" t="s">
        <v>498</v>
      </c>
      <c r="D454" s="221" t="s">
        <v>260</v>
      </c>
      <c r="E454" s="254">
        <v>20000010000</v>
      </c>
      <c r="F454" s="221" t="s">
        <v>27</v>
      </c>
      <c r="G454" s="255" t="s">
        <v>235</v>
      </c>
      <c r="H454" s="256">
        <v>5000000</v>
      </c>
      <c r="I454" s="240">
        <v>0</v>
      </c>
      <c r="J454" s="233">
        <v>0</v>
      </c>
    </row>
    <row r="455" spans="1:10" x14ac:dyDescent="0.2">
      <c r="A455" s="274" t="s">
        <v>272</v>
      </c>
      <c r="B455" s="257" t="s">
        <v>983</v>
      </c>
      <c r="C455" s="251" t="s">
        <v>754</v>
      </c>
      <c r="D455" s="221" t="s">
        <v>260</v>
      </c>
      <c r="E455" s="254">
        <v>20000010000</v>
      </c>
      <c r="F455" s="221" t="s">
        <v>27</v>
      </c>
      <c r="G455" s="255" t="s">
        <v>235</v>
      </c>
      <c r="H455" s="256">
        <v>5000000</v>
      </c>
      <c r="I455" s="240">
        <v>0</v>
      </c>
      <c r="J455" s="233">
        <v>0</v>
      </c>
    </row>
    <row r="456" spans="1:10" x14ac:dyDescent="0.2">
      <c r="A456" s="274" t="s">
        <v>272</v>
      </c>
      <c r="B456" s="257" t="s">
        <v>467</v>
      </c>
      <c r="C456" s="251" t="s">
        <v>163</v>
      </c>
      <c r="D456" s="221" t="s">
        <v>260</v>
      </c>
      <c r="E456" s="254">
        <v>20000010000</v>
      </c>
      <c r="F456" s="221" t="s">
        <v>27</v>
      </c>
      <c r="G456" s="255" t="s">
        <v>235</v>
      </c>
      <c r="H456" s="256">
        <v>5000000</v>
      </c>
      <c r="I456" s="240">
        <v>5000000</v>
      </c>
      <c r="J456" s="233">
        <v>3000000</v>
      </c>
    </row>
    <row r="457" spans="1:10" x14ac:dyDescent="0.2">
      <c r="A457" s="274" t="s">
        <v>272</v>
      </c>
      <c r="C457" s="259" t="s">
        <v>26</v>
      </c>
      <c r="H457" s="260">
        <v>450000000</v>
      </c>
      <c r="I457" s="261">
        <v>389000000</v>
      </c>
      <c r="J457" s="262">
        <v>150000000</v>
      </c>
    </row>
    <row r="458" spans="1:10" x14ac:dyDescent="0.2">
      <c r="A458" s="274" t="s">
        <v>254</v>
      </c>
      <c r="B458" s="229"/>
      <c r="C458" s="219" t="s">
        <v>257</v>
      </c>
    </row>
    <row r="459" spans="1:10" x14ac:dyDescent="0.2">
      <c r="A459" s="274" t="s">
        <v>254</v>
      </c>
      <c r="B459" s="238" t="s">
        <v>253</v>
      </c>
      <c r="C459" s="251" t="s">
        <v>238</v>
      </c>
      <c r="D459" s="221" t="s">
        <v>260</v>
      </c>
      <c r="E459" s="254">
        <v>20000010000</v>
      </c>
      <c r="F459" s="221" t="s">
        <v>27</v>
      </c>
      <c r="G459" s="255" t="s">
        <v>235</v>
      </c>
      <c r="H459" s="256">
        <v>80000000</v>
      </c>
      <c r="I459" s="240">
        <v>105000000</v>
      </c>
      <c r="J459" s="233">
        <v>105000000</v>
      </c>
    </row>
    <row r="460" spans="1:10" x14ac:dyDescent="0.2">
      <c r="A460" s="274" t="s">
        <v>254</v>
      </c>
      <c r="B460" s="257" t="s">
        <v>212</v>
      </c>
      <c r="C460" s="251" t="s">
        <v>676</v>
      </c>
      <c r="D460" s="221" t="s">
        <v>260</v>
      </c>
      <c r="E460" s="254">
        <v>20000010000</v>
      </c>
      <c r="F460" s="221" t="s">
        <v>27</v>
      </c>
      <c r="G460" s="255" t="s">
        <v>235</v>
      </c>
      <c r="H460" s="256">
        <v>50000000</v>
      </c>
      <c r="I460" s="240">
        <v>0</v>
      </c>
      <c r="J460" s="233">
        <v>0</v>
      </c>
    </row>
    <row r="461" spans="1:10" x14ac:dyDescent="0.2">
      <c r="A461" s="274" t="s">
        <v>254</v>
      </c>
      <c r="B461" s="238" t="s">
        <v>161</v>
      </c>
      <c r="C461" s="251" t="s">
        <v>233</v>
      </c>
      <c r="D461" s="221" t="s">
        <v>260</v>
      </c>
      <c r="E461" s="254">
        <v>20000010000</v>
      </c>
      <c r="F461" s="221" t="s">
        <v>27</v>
      </c>
      <c r="G461" s="255" t="s">
        <v>235</v>
      </c>
      <c r="H461" s="256">
        <v>41000000</v>
      </c>
      <c r="I461" s="240">
        <v>90000000</v>
      </c>
      <c r="J461" s="233">
        <v>0</v>
      </c>
    </row>
    <row r="462" spans="1:10" x14ac:dyDescent="0.2">
      <c r="A462" s="274" t="s">
        <v>254</v>
      </c>
      <c r="B462" s="257" t="s">
        <v>326</v>
      </c>
      <c r="C462" s="251" t="s">
        <v>327</v>
      </c>
      <c r="D462" s="221" t="s">
        <v>260</v>
      </c>
      <c r="E462" s="254">
        <v>20000010000</v>
      </c>
      <c r="F462" s="221" t="s">
        <v>27</v>
      </c>
      <c r="G462" s="255" t="s">
        <v>235</v>
      </c>
      <c r="H462" s="256">
        <v>15000000</v>
      </c>
      <c r="I462" s="240">
        <v>85000000</v>
      </c>
      <c r="J462" s="233">
        <v>25000000</v>
      </c>
    </row>
    <row r="463" spans="1:10" x14ac:dyDescent="0.2">
      <c r="A463" s="274" t="s">
        <v>254</v>
      </c>
      <c r="B463" s="257" t="s">
        <v>214</v>
      </c>
      <c r="C463" s="251" t="s">
        <v>449</v>
      </c>
      <c r="D463" s="221" t="s">
        <v>260</v>
      </c>
      <c r="E463" s="254">
        <v>20000010000</v>
      </c>
      <c r="F463" s="221" t="s">
        <v>27</v>
      </c>
      <c r="G463" s="255" t="s">
        <v>235</v>
      </c>
      <c r="H463" s="256">
        <v>5000000</v>
      </c>
      <c r="I463" s="240">
        <v>0</v>
      </c>
    </row>
    <row r="464" spans="1:10" x14ac:dyDescent="0.2">
      <c r="A464" s="274" t="s">
        <v>254</v>
      </c>
      <c r="B464" s="257" t="s">
        <v>1062</v>
      </c>
      <c r="C464" s="251" t="s">
        <v>755</v>
      </c>
      <c r="D464" s="221" t="s">
        <v>260</v>
      </c>
      <c r="E464" s="254">
        <v>20000010000</v>
      </c>
      <c r="F464" s="221" t="s">
        <v>27</v>
      </c>
      <c r="G464" s="255" t="s">
        <v>235</v>
      </c>
      <c r="H464" s="256">
        <v>10000000</v>
      </c>
      <c r="I464" s="240">
        <v>0</v>
      </c>
    </row>
    <row r="465" spans="1:10" x14ac:dyDescent="0.2">
      <c r="A465" s="274" t="s">
        <v>254</v>
      </c>
      <c r="B465" s="257" t="s">
        <v>448</v>
      </c>
      <c r="C465" s="251" t="s">
        <v>428</v>
      </c>
      <c r="D465" s="221" t="s">
        <v>260</v>
      </c>
      <c r="E465" s="254">
        <v>20000010000</v>
      </c>
      <c r="F465" s="221" t="s">
        <v>27</v>
      </c>
      <c r="G465" s="255" t="s">
        <v>235</v>
      </c>
      <c r="H465" s="256">
        <v>5000000</v>
      </c>
      <c r="I465" s="240">
        <v>0</v>
      </c>
    </row>
    <row r="466" spans="1:10" x14ac:dyDescent="0.2">
      <c r="A466" s="274" t="s">
        <v>254</v>
      </c>
      <c r="B466" s="257" t="s">
        <v>748</v>
      </c>
      <c r="C466" s="251" t="s">
        <v>758</v>
      </c>
      <c r="D466" s="221" t="s">
        <v>260</v>
      </c>
      <c r="E466" s="254">
        <v>20000010000</v>
      </c>
      <c r="F466" s="221" t="s">
        <v>27</v>
      </c>
      <c r="G466" s="255" t="s">
        <v>235</v>
      </c>
      <c r="H466" s="256">
        <v>7000000</v>
      </c>
      <c r="I466" s="240">
        <v>0</v>
      </c>
    </row>
    <row r="467" spans="1:10" x14ac:dyDescent="0.2">
      <c r="A467" s="274" t="s">
        <v>254</v>
      </c>
      <c r="B467" s="257" t="s">
        <v>525</v>
      </c>
      <c r="C467" s="251" t="s">
        <v>1084</v>
      </c>
      <c r="D467" s="221" t="s">
        <v>260</v>
      </c>
      <c r="E467" s="254">
        <v>20000010000</v>
      </c>
      <c r="F467" s="221" t="s">
        <v>27</v>
      </c>
      <c r="G467" s="255" t="s">
        <v>235</v>
      </c>
      <c r="H467" s="256">
        <v>10000000</v>
      </c>
      <c r="I467" s="240">
        <v>0</v>
      </c>
    </row>
    <row r="468" spans="1:10" x14ac:dyDescent="0.2">
      <c r="A468" s="274" t="s">
        <v>254</v>
      </c>
      <c r="B468" s="257" t="s">
        <v>757</v>
      </c>
      <c r="C468" s="251" t="s">
        <v>759</v>
      </c>
      <c r="D468" s="221" t="s">
        <v>260</v>
      </c>
      <c r="E468" s="254">
        <v>20000010000</v>
      </c>
      <c r="F468" s="221" t="s">
        <v>27</v>
      </c>
      <c r="G468" s="255" t="s">
        <v>235</v>
      </c>
      <c r="H468" s="256">
        <v>5000000</v>
      </c>
      <c r="I468" s="240">
        <v>0</v>
      </c>
    </row>
    <row r="469" spans="1:10" x14ac:dyDescent="0.2">
      <c r="A469" s="274" t="s">
        <v>254</v>
      </c>
      <c r="B469" s="257" t="s">
        <v>350</v>
      </c>
      <c r="C469" s="251" t="s">
        <v>743</v>
      </c>
      <c r="D469" s="221" t="s">
        <v>260</v>
      </c>
      <c r="E469" s="254">
        <v>20000010000</v>
      </c>
      <c r="F469" s="221" t="s">
        <v>27</v>
      </c>
      <c r="G469" s="255" t="s">
        <v>235</v>
      </c>
      <c r="H469" s="256">
        <v>5000000</v>
      </c>
      <c r="I469" s="240">
        <v>4000000</v>
      </c>
      <c r="J469" s="233">
        <v>0</v>
      </c>
    </row>
    <row r="470" spans="1:10" x14ac:dyDescent="0.2">
      <c r="A470" s="274" t="s">
        <v>254</v>
      </c>
      <c r="B470" s="257" t="s">
        <v>460</v>
      </c>
      <c r="C470" s="251" t="s">
        <v>517</v>
      </c>
      <c r="D470" s="221" t="s">
        <v>260</v>
      </c>
      <c r="E470" s="254">
        <v>20000010000</v>
      </c>
      <c r="F470" s="221" t="s">
        <v>27</v>
      </c>
      <c r="G470" s="255" t="s">
        <v>235</v>
      </c>
      <c r="H470" s="256">
        <v>5000000</v>
      </c>
      <c r="I470" s="240">
        <v>0</v>
      </c>
      <c r="J470" s="233">
        <v>0</v>
      </c>
    </row>
    <row r="471" spans="1:10" x14ac:dyDescent="0.2">
      <c r="A471" s="274" t="s">
        <v>254</v>
      </c>
      <c r="B471" s="257" t="s">
        <v>756</v>
      </c>
      <c r="C471" s="251" t="s">
        <v>690</v>
      </c>
      <c r="D471" s="221" t="s">
        <v>260</v>
      </c>
      <c r="E471" s="254">
        <v>20000010000</v>
      </c>
      <c r="F471" s="221" t="s">
        <v>27</v>
      </c>
      <c r="G471" s="255" t="s">
        <v>235</v>
      </c>
      <c r="H471" s="256">
        <v>3000000</v>
      </c>
      <c r="I471" s="240">
        <v>0</v>
      </c>
    </row>
    <row r="472" spans="1:10" x14ac:dyDescent="0.2">
      <c r="A472" s="274" t="s">
        <v>254</v>
      </c>
      <c r="B472" s="257" t="s">
        <v>239</v>
      </c>
      <c r="C472" s="251" t="s">
        <v>485</v>
      </c>
      <c r="D472" s="221" t="s">
        <v>260</v>
      </c>
      <c r="E472" s="254">
        <v>20000010000</v>
      </c>
      <c r="F472" s="221" t="s">
        <v>27</v>
      </c>
      <c r="G472" s="255" t="s">
        <v>235</v>
      </c>
      <c r="H472" s="256">
        <v>5000000</v>
      </c>
      <c r="I472" s="240">
        <v>15000000</v>
      </c>
      <c r="J472" s="233">
        <v>0</v>
      </c>
    </row>
    <row r="473" spans="1:10" x14ac:dyDescent="0.2">
      <c r="A473" s="274" t="s">
        <v>254</v>
      </c>
      <c r="B473" s="257" t="s">
        <v>365</v>
      </c>
      <c r="C473" s="251" t="s">
        <v>495</v>
      </c>
      <c r="D473" s="221" t="s">
        <v>260</v>
      </c>
      <c r="E473" s="254">
        <v>20000010000</v>
      </c>
      <c r="F473" s="221" t="s">
        <v>27</v>
      </c>
      <c r="G473" s="255" t="s">
        <v>235</v>
      </c>
      <c r="H473" s="256">
        <v>3000000</v>
      </c>
      <c r="I473" s="240">
        <v>0</v>
      </c>
      <c r="J473" s="233">
        <v>0</v>
      </c>
    </row>
    <row r="474" spans="1:10" x14ac:dyDescent="0.2">
      <c r="A474" s="274" t="s">
        <v>254</v>
      </c>
      <c r="B474" s="257" t="s">
        <v>243</v>
      </c>
      <c r="C474" s="251" t="s">
        <v>687</v>
      </c>
      <c r="D474" s="221" t="s">
        <v>260</v>
      </c>
      <c r="E474" s="254">
        <v>20000010000</v>
      </c>
      <c r="F474" s="221" t="s">
        <v>27</v>
      </c>
      <c r="G474" s="255" t="s">
        <v>235</v>
      </c>
      <c r="H474" s="256">
        <v>30000000</v>
      </c>
      <c r="I474" s="240">
        <v>30000000</v>
      </c>
      <c r="J474" s="233">
        <v>0</v>
      </c>
    </row>
    <row r="475" spans="1:10" x14ac:dyDescent="0.2">
      <c r="A475" s="274" t="s">
        <v>254</v>
      </c>
      <c r="B475" s="257" t="s">
        <v>158</v>
      </c>
      <c r="C475" s="251" t="s">
        <v>366</v>
      </c>
      <c r="D475" s="221" t="s">
        <v>260</v>
      </c>
      <c r="E475" s="254">
        <v>20000010000</v>
      </c>
      <c r="F475" s="221" t="s">
        <v>27</v>
      </c>
      <c r="G475" s="255" t="s">
        <v>235</v>
      </c>
      <c r="H475" s="256">
        <v>3000000</v>
      </c>
      <c r="I475" s="240">
        <v>0</v>
      </c>
      <c r="J475" s="233">
        <v>0</v>
      </c>
    </row>
    <row r="476" spans="1:10" x14ac:dyDescent="0.2">
      <c r="A476" s="274" t="s">
        <v>254</v>
      </c>
      <c r="B476" s="257" t="s">
        <v>247</v>
      </c>
      <c r="C476" s="251" t="s">
        <v>515</v>
      </c>
      <c r="D476" s="221" t="s">
        <v>260</v>
      </c>
      <c r="E476" s="254">
        <v>20000010000</v>
      </c>
      <c r="F476" s="221" t="s">
        <v>27</v>
      </c>
      <c r="G476" s="255" t="s">
        <v>235</v>
      </c>
      <c r="H476" s="256">
        <v>1000000</v>
      </c>
      <c r="I476" s="240">
        <v>8000000</v>
      </c>
      <c r="J476" s="233">
        <v>0</v>
      </c>
    </row>
    <row r="477" spans="1:10" x14ac:dyDescent="0.2">
      <c r="A477" s="274" t="s">
        <v>254</v>
      </c>
      <c r="B477" s="257" t="s">
        <v>357</v>
      </c>
      <c r="C477" s="251" t="s">
        <v>764</v>
      </c>
      <c r="D477" s="221" t="s">
        <v>260</v>
      </c>
      <c r="E477" s="254">
        <v>20000010000</v>
      </c>
      <c r="F477" s="221" t="s">
        <v>27</v>
      </c>
      <c r="G477" s="255" t="s">
        <v>235</v>
      </c>
      <c r="H477" s="256">
        <v>2000000</v>
      </c>
      <c r="I477" s="240">
        <v>0</v>
      </c>
      <c r="J477" s="233">
        <v>0</v>
      </c>
    </row>
    <row r="478" spans="1:10" x14ac:dyDescent="0.2">
      <c r="A478" s="274" t="s">
        <v>254</v>
      </c>
      <c r="B478" s="238" t="s">
        <v>248</v>
      </c>
      <c r="C478" s="272" t="s">
        <v>779</v>
      </c>
      <c r="D478" s="221" t="s">
        <v>260</v>
      </c>
      <c r="E478" s="254">
        <v>20000010000</v>
      </c>
      <c r="F478" s="221" t="s">
        <v>27</v>
      </c>
      <c r="G478" s="255" t="s">
        <v>235</v>
      </c>
      <c r="H478" s="256">
        <v>3000000</v>
      </c>
      <c r="I478" s="240">
        <v>2000000</v>
      </c>
      <c r="J478" s="233">
        <v>0</v>
      </c>
    </row>
    <row r="479" spans="1:10" x14ac:dyDescent="0.2">
      <c r="A479" s="274" t="s">
        <v>254</v>
      </c>
      <c r="B479" s="238" t="s">
        <v>206</v>
      </c>
      <c r="C479" s="251" t="s">
        <v>219</v>
      </c>
      <c r="D479" s="221" t="s">
        <v>260</v>
      </c>
      <c r="E479" s="254">
        <v>20000010000</v>
      </c>
      <c r="F479" s="221" t="s">
        <v>27</v>
      </c>
      <c r="G479" s="255" t="s">
        <v>235</v>
      </c>
      <c r="H479" s="256">
        <v>5000000</v>
      </c>
      <c r="I479" s="240">
        <v>1000000</v>
      </c>
      <c r="J479" s="233">
        <v>0</v>
      </c>
    </row>
    <row r="480" spans="1:10" x14ac:dyDescent="0.2">
      <c r="A480" s="274" t="s">
        <v>254</v>
      </c>
      <c r="B480" s="257" t="s">
        <v>207</v>
      </c>
      <c r="C480" s="251" t="s">
        <v>220</v>
      </c>
      <c r="D480" s="221" t="s">
        <v>260</v>
      </c>
      <c r="E480" s="254">
        <v>20000010000</v>
      </c>
      <c r="F480" s="221" t="s">
        <v>27</v>
      </c>
      <c r="G480" s="255" t="s">
        <v>235</v>
      </c>
      <c r="H480" s="256">
        <v>4000000</v>
      </c>
      <c r="I480" s="240">
        <v>0</v>
      </c>
      <c r="J480" s="233">
        <v>0</v>
      </c>
    </row>
    <row r="481" spans="1:11" x14ac:dyDescent="0.2">
      <c r="A481" s="274" t="s">
        <v>254</v>
      </c>
      <c r="B481" s="257" t="s">
        <v>208</v>
      </c>
      <c r="C481" s="251" t="s">
        <v>751</v>
      </c>
      <c r="D481" s="221" t="s">
        <v>260</v>
      </c>
      <c r="E481" s="254">
        <v>20000010000</v>
      </c>
      <c r="F481" s="221" t="s">
        <v>27</v>
      </c>
      <c r="G481" s="255" t="s">
        <v>235</v>
      </c>
      <c r="H481" s="256">
        <v>6000000</v>
      </c>
      <c r="I481" s="240">
        <v>0</v>
      </c>
      <c r="J481" s="233">
        <v>0</v>
      </c>
    </row>
    <row r="482" spans="1:11" x14ac:dyDescent="0.2">
      <c r="A482" s="274" t="s">
        <v>254</v>
      </c>
      <c r="B482" s="257" t="s">
        <v>209</v>
      </c>
      <c r="C482" s="251" t="s">
        <v>359</v>
      </c>
      <c r="D482" s="221" t="s">
        <v>260</v>
      </c>
      <c r="E482" s="254">
        <v>20000010000</v>
      </c>
      <c r="F482" s="221" t="s">
        <v>27</v>
      </c>
      <c r="G482" s="255" t="s">
        <v>235</v>
      </c>
      <c r="H482" s="256">
        <v>2000000</v>
      </c>
      <c r="I482" s="240">
        <v>0</v>
      </c>
      <c r="J482" s="233">
        <v>0</v>
      </c>
    </row>
    <row r="483" spans="1:11" x14ac:dyDescent="0.2">
      <c r="A483" s="274" t="s">
        <v>254</v>
      </c>
      <c r="B483" s="257" t="s">
        <v>228</v>
      </c>
      <c r="C483" s="251" t="s">
        <v>498</v>
      </c>
      <c r="D483" s="221" t="s">
        <v>260</v>
      </c>
      <c r="E483" s="254">
        <v>20000010000</v>
      </c>
      <c r="F483" s="221" t="s">
        <v>27</v>
      </c>
      <c r="G483" s="255" t="s">
        <v>235</v>
      </c>
      <c r="H483" s="256">
        <v>4000000</v>
      </c>
      <c r="I483" s="240">
        <v>0</v>
      </c>
      <c r="J483" s="233">
        <v>0</v>
      </c>
    </row>
    <row r="484" spans="1:11" x14ac:dyDescent="0.2">
      <c r="A484" s="274" t="s">
        <v>254</v>
      </c>
      <c r="B484" s="257" t="s">
        <v>452</v>
      </c>
      <c r="C484" s="251" t="s">
        <v>355</v>
      </c>
      <c r="D484" s="221" t="s">
        <v>260</v>
      </c>
      <c r="E484" s="254">
        <v>20000010000</v>
      </c>
      <c r="F484" s="221" t="s">
        <v>27</v>
      </c>
      <c r="G484" s="255" t="s">
        <v>235</v>
      </c>
      <c r="H484" s="256">
        <v>5000000</v>
      </c>
      <c r="J484" s="233">
        <v>0</v>
      </c>
    </row>
    <row r="485" spans="1:11" x14ac:dyDescent="0.2">
      <c r="A485" s="274" t="s">
        <v>254</v>
      </c>
      <c r="B485" s="257" t="s">
        <v>503</v>
      </c>
      <c r="C485" s="251" t="s">
        <v>230</v>
      </c>
      <c r="D485" s="221" t="s">
        <v>260</v>
      </c>
      <c r="E485" s="254">
        <v>20000010000</v>
      </c>
      <c r="F485" s="221" t="s">
        <v>27</v>
      </c>
      <c r="G485" s="255" t="s">
        <v>235</v>
      </c>
      <c r="H485" s="256">
        <v>2000000</v>
      </c>
      <c r="I485" s="240">
        <v>25000000</v>
      </c>
      <c r="J485" s="233">
        <v>20000000</v>
      </c>
    </row>
    <row r="486" spans="1:11" x14ac:dyDescent="0.2">
      <c r="A486" s="274" t="s">
        <v>254</v>
      </c>
      <c r="B486" s="257" t="s">
        <v>467</v>
      </c>
      <c r="C486" s="251" t="s">
        <v>163</v>
      </c>
      <c r="D486" s="221" t="s">
        <v>260</v>
      </c>
      <c r="E486" s="254">
        <v>20000010000</v>
      </c>
      <c r="F486" s="221" t="s">
        <v>27</v>
      </c>
      <c r="G486" s="255" t="s">
        <v>235</v>
      </c>
      <c r="H486" s="256">
        <v>4000000</v>
      </c>
      <c r="I486" s="240">
        <v>4000000</v>
      </c>
      <c r="J486" s="233">
        <v>0</v>
      </c>
    </row>
    <row r="487" spans="1:11" x14ac:dyDescent="0.2">
      <c r="A487" s="274" t="s">
        <v>254</v>
      </c>
      <c r="C487" s="259" t="s">
        <v>26</v>
      </c>
      <c r="H487" s="260">
        <v>320000000</v>
      </c>
      <c r="I487" s="261">
        <v>369000000</v>
      </c>
      <c r="J487" s="262">
        <v>150000000</v>
      </c>
    </row>
    <row r="488" spans="1:11" x14ac:dyDescent="0.25">
      <c r="A488" s="265" t="s">
        <v>296</v>
      </c>
      <c r="C488" s="263" t="s">
        <v>295</v>
      </c>
    </row>
    <row r="489" spans="1:11" x14ac:dyDescent="0.25">
      <c r="A489" s="265" t="s">
        <v>296</v>
      </c>
      <c r="B489" s="238" t="s">
        <v>253</v>
      </c>
      <c r="C489" s="251" t="s">
        <v>238</v>
      </c>
      <c r="D489" s="221" t="s">
        <v>29</v>
      </c>
      <c r="E489" s="254">
        <v>80000010000</v>
      </c>
      <c r="F489" s="221" t="s">
        <v>316</v>
      </c>
      <c r="G489" s="255" t="s">
        <v>235</v>
      </c>
      <c r="H489" s="256">
        <v>10000000</v>
      </c>
      <c r="I489" s="240">
        <v>2000000</v>
      </c>
      <c r="J489" s="233">
        <v>0</v>
      </c>
    </row>
    <row r="490" spans="1:11" x14ac:dyDescent="0.25">
      <c r="A490" s="265" t="s">
        <v>296</v>
      </c>
      <c r="B490" s="238" t="s">
        <v>161</v>
      </c>
      <c r="C490" s="251" t="s">
        <v>233</v>
      </c>
      <c r="D490" s="221" t="s">
        <v>29</v>
      </c>
      <c r="E490" s="254">
        <v>80000010000</v>
      </c>
      <c r="F490" s="221" t="s">
        <v>316</v>
      </c>
      <c r="G490" s="255" t="s">
        <v>235</v>
      </c>
      <c r="H490" s="256">
        <v>55000000</v>
      </c>
      <c r="I490" s="240">
        <v>5000000</v>
      </c>
      <c r="J490" s="233">
        <v>0</v>
      </c>
      <c r="K490" s="233" t="s">
        <v>1365</v>
      </c>
    </row>
    <row r="491" spans="1:11" x14ac:dyDescent="0.25">
      <c r="A491" s="265" t="s">
        <v>296</v>
      </c>
      <c r="B491" s="257" t="s">
        <v>429</v>
      </c>
      <c r="C491" s="251" t="s">
        <v>477</v>
      </c>
      <c r="D491" s="221" t="s">
        <v>29</v>
      </c>
      <c r="E491" s="254">
        <v>80000010000</v>
      </c>
      <c r="F491" s="221" t="s">
        <v>316</v>
      </c>
      <c r="G491" s="255" t="s">
        <v>235</v>
      </c>
      <c r="H491" s="256">
        <v>30000000</v>
      </c>
      <c r="I491" s="240">
        <v>10000000</v>
      </c>
      <c r="J491" s="233">
        <v>0</v>
      </c>
    </row>
    <row r="492" spans="1:11" x14ac:dyDescent="0.25">
      <c r="A492" s="265" t="s">
        <v>296</v>
      </c>
      <c r="B492" s="257" t="s">
        <v>475</v>
      </c>
      <c r="C492" s="251" t="s">
        <v>516</v>
      </c>
      <c r="D492" s="221" t="s">
        <v>29</v>
      </c>
      <c r="E492" s="254">
        <v>80000010000</v>
      </c>
      <c r="F492" s="264" t="s">
        <v>354</v>
      </c>
      <c r="G492" s="255" t="s">
        <v>235</v>
      </c>
      <c r="H492" s="256">
        <v>30000000</v>
      </c>
      <c r="I492" s="240">
        <v>13000000</v>
      </c>
      <c r="J492" s="233">
        <v>0</v>
      </c>
      <c r="K492" s="233" t="s">
        <v>1368</v>
      </c>
    </row>
    <row r="493" spans="1:11" x14ac:dyDescent="0.25">
      <c r="A493" s="265" t="s">
        <v>296</v>
      </c>
      <c r="B493" s="257" t="s">
        <v>211</v>
      </c>
      <c r="C493" s="251" t="s">
        <v>978</v>
      </c>
      <c r="D493" s="221" t="s">
        <v>29</v>
      </c>
      <c r="E493" s="254">
        <v>80000010000</v>
      </c>
      <c r="F493" s="221" t="s">
        <v>316</v>
      </c>
      <c r="G493" s="255" t="s">
        <v>235</v>
      </c>
      <c r="H493" s="256">
        <v>45000000</v>
      </c>
      <c r="I493" s="240">
        <v>33000000</v>
      </c>
      <c r="J493" s="233">
        <v>0</v>
      </c>
    </row>
    <row r="494" spans="1:11" x14ac:dyDescent="0.25">
      <c r="A494" s="265" t="s">
        <v>296</v>
      </c>
      <c r="B494" s="257" t="s">
        <v>247</v>
      </c>
      <c r="C494" s="251" t="s">
        <v>515</v>
      </c>
      <c r="D494" s="221" t="s">
        <v>29</v>
      </c>
      <c r="E494" s="254">
        <v>80000010000</v>
      </c>
      <c r="F494" s="221" t="s">
        <v>316</v>
      </c>
      <c r="G494" s="255" t="s">
        <v>235</v>
      </c>
      <c r="H494" s="256">
        <v>3000000</v>
      </c>
      <c r="I494" s="240">
        <v>2000000</v>
      </c>
    </row>
    <row r="495" spans="1:11" x14ac:dyDescent="0.25">
      <c r="A495" s="265" t="s">
        <v>296</v>
      </c>
      <c r="B495" s="238" t="s">
        <v>206</v>
      </c>
      <c r="C495" s="251" t="s">
        <v>219</v>
      </c>
      <c r="D495" s="221" t="s">
        <v>29</v>
      </c>
      <c r="E495" s="254">
        <v>80000010000</v>
      </c>
      <c r="F495" s="264" t="s">
        <v>354</v>
      </c>
      <c r="G495" s="255" t="s">
        <v>235</v>
      </c>
      <c r="H495" s="256">
        <v>10000000</v>
      </c>
      <c r="I495" s="240">
        <v>7000000</v>
      </c>
      <c r="J495" s="233">
        <v>0</v>
      </c>
    </row>
    <row r="496" spans="1:11" x14ac:dyDescent="0.25">
      <c r="A496" s="265" t="s">
        <v>296</v>
      </c>
      <c r="B496" s="257" t="s">
        <v>469</v>
      </c>
      <c r="C496" s="251" t="s">
        <v>162</v>
      </c>
      <c r="D496" s="221" t="s">
        <v>29</v>
      </c>
      <c r="E496" s="254">
        <v>80000010000</v>
      </c>
      <c r="F496" s="221" t="s">
        <v>316</v>
      </c>
      <c r="G496" s="255" t="s">
        <v>235</v>
      </c>
      <c r="H496" s="256">
        <v>0</v>
      </c>
      <c r="I496" s="240">
        <v>10000000</v>
      </c>
      <c r="J496" s="233">
        <v>0</v>
      </c>
    </row>
    <row r="497" spans="1:10" x14ac:dyDescent="0.25">
      <c r="A497" s="265" t="s">
        <v>296</v>
      </c>
      <c r="B497" s="257" t="s">
        <v>474</v>
      </c>
      <c r="C497" s="251" t="s">
        <v>164</v>
      </c>
      <c r="D497" s="221" t="s">
        <v>29</v>
      </c>
      <c r="E497" s="254">
        <v>80000010000</v>
      </c>
      <c r="F497" s="221" t="s">
        <v>316</v>
      </c>
      <c r="G497" s="255" t="s">
        <v>235</v>
      </c>
      <c r="H497" s="256">
        <v>7000000</v>
      </c>
      <c r="I497" s="240">
        <v>8000000</v>
      </c>
      <c r="J497" s="233">
        <v>0</v>
      </c>
    </row>
    <row r="498" spans="1:10" x14ac:dyDescent="0.25">
      <c r="A498" s="265" t="s">
        <v>296</v>
      </c>
      <c r="C498" s="259" t="s">
        <v>26</v>
      </c>
      <c r="H498" s="260">
        <v>190000000</v>
      </c>
      <c r="I498" s="261">
        <v>90000000</v>
      </c>
      <c r="J498" s="262">
        <v>0</v>
      </c>
    </row>
    <row r="499" spans="1:10" x14ac:dyDescent="0.25">
      <c r="A499" s="265" t="s">
        <v>291</v>
      </c>
      <c r="C499" s="263" t="s">
        <v>292</v>
      </c>
    </row>
    <row r="500" spans="1:10" x14ac:dyDescent="0.25">
      <c r="A500" s="265" t="s">
        <v>291</v>
      </c>
      <c r="B500" s="238" t="s">
        <v>253</v>
      </c>
      <c r="C500" s="251" t="s">
        <v>238</v>
      </c>
      <c r="D500" s="221" t="s">
        <v>370</v>
      </c>
      <c r="E500" s="254">
        <v>70000010000</v>
      </c>
      <c r="F500" s="221" t="s">
        <v>27</v>
      </c>
      <c r="G500" s="255" t="s">
        <v>235</v>
      </c>
      <c r="H500" s="256">
        <v>7000000</v>
      </c>
      <c r="I500" s="240">
        <v>8000000</v>
      </c>
      <c r="J500" s="233">
        <v>0</v>
      </c>
    </row>
    <row r="501" spans="1:10" x14ac:dyDescent="0.25">
      <c r="A501" s="265" t="s">
        <v>291</v>
      </c>
      <c r="B501" s="238" t="s">
        <v>161</v>
      </c>
      <c r="C501" s="251" t="s">
        <v>233</v>
      </c>
      <c r="D501" s="221" t="s">
        <v>370</v>
      </c>
      <c r="E501" s="254">
        <v>70000010000</v>
      </c>
      <c r="F501" s="221" t="s">
        <v>27</v>
      </c>
      <c r="G501" s="255" t="s">
        <v>235</v>
      </c>
      <c r="H501" s="256">
        <v>20000000</v>
      </c>
      <c r="I501" s="240">
        <v>20000000</v>
      </c>
      <c r="J501" s="233">
        <v>0</v>
      </c>
    </row>
    <row r="502" spans="1:10" x14ac:dyDescent="0.25">
      <c r="A502" s="265" t="s">
        <v>291</v>
      </c>
      <c r="B502" s="238" t="s">
        <v>371</v>
      </c>
      <c r="C502" s="251" t="s">
        <v>732</v>
      </c>
      <c r="D502" s="221" t="s">
        <v>370</v>
      </c>
      <c r="E502" s="254">
        <v>70000010000</v>
      </c>
      <c r="F502" s="221" t="s">
        <v>27</v>
      </c>
      <c r="G502" s="255" t="s">
        <v>235</v>
      </c>
      <c r="H502" s="256">
        <v>0</v>
      </c>
      <c r="I502" s="240">
        <v>5000000</v>
      </c>
      <c r="J502" s="233">
        <v>0</v>
      </c>
    </row>
    <row r="503" spans="1:10" x14ac:dyDescent="0.25">
      <c r="A503" s="265" t="s">
        <v>291</v>
      </c>
      <c r="B503" s="257" t="s">
        <v>239</v>
      </c>
      <c r="C503" s="251" t="s">
        <v>485</v>
      </c>
      <c r="D503" s="221" t="s">
        <v>370</v>
      </c>
      <c r="E503" s="254">
        <v>70000010000</v>
      </c>
      <c r="F503" s="221" t="s">
        <v>27</v>
      </c>
      <c r="G503" s="255" t="s">
        <v>235</v>
      </c>
      <c r="H503" s="256">
        <v>1000000</v>
      </c>
      <c r="I503" s="240">
        <v>500000</v>
      </c>
      <c r="J503" s="233">
        <v>0</v>
      </c>
    </row>
    <row r="504" spans="1:10" x14ac:dyDescent="0.25">
      <c r="A504" s="265" t="s">
        <v>291</v>
      </c>
      <c r="B504" s="257" t="s">
        <v>158</v>
      </c>
      <c r="C504" s="251" t="s">
        <v>366</v>
      </c>
      <c r="D504" s="221" t="s">
        <v>370</v>
      </c>
      <c r="E504" s="254">
        <v>70000010000</v>
      </c>
      <c r="F504" s="221" t="s">
        <v>27</v>
      </c>
      <c r="G504" s="255" t="s">
        <v>235</v>
      </c>
      <c r="H504" s="256">
        <v>2000000</v>
      </c>
      <c r="I504" s="240">
        <v>1500000</v>
      </c>
      <c r="J504" s="233">
        <v>0</v>
      </c>
    </row>
    <row r="505" spans="1:10" x14ac:dyDescent="0.25">
      <c r="A505" s="265" t="s">
        <v>291</v>
      </c>
      <c r="B505" s="257" t="s">
        <v>247</v>
      </c>
      <c r="C505" s="251" t="s">
        <v>515</v>
      </c>
      <c r="D505" s="221" t="s">
        <v>370</v>
      </c>
      <c r="E505" s="254">
        <v>70000010000</v>
      </c>
      <c r="F505" s="221" t="s">
        <v>27</v>
      </c>
      <c r="G505" s="255" t="s">
        <v>235</v>
      </c>
      <c r="H505" s="256">
        <v>500000</v>
      </c>
      <c r="I505" s="240">
        <v>500000</v>
      </c>
      <c r="J505" s="233">
        <v>0</v>
      </c>
    </row>
    <row r="506" spans="1:10" x14ac:dyDescent="0.25">
      <c r="A506" s="265" t="s">
        <v>291</v>
      </c>
      <c r="B506" s="238" t="s">
        <v>357</v>
      </c>
      <c r="C506" s="251" t="s">
        <v>764</v>
      </c>
      <c r="D506" s="221" t="s">
        <v>370</v>
      </c>
      <c r="E506" s="254">
        <v>70000010000</v>
      </c>
      <c r="F506" s="221" t="s">
        <v>27</v>
      </c>
      <c r="G506" s="255" t="s">
        <v>235</v>
      </c>
      <c r="H506" s="256">
        <v>500000</v>
      </c>
      <c r="I506" s="240">
        <v>500000</v>
      </c>
      <c r="J506" s="233">
        <v>0</v>
      </c>
    </row>
    <row r="507" spans="1:10" x14ac:dyDescent="0.25">
      <c r="A507" s="265" t="s">
        <v>291</v>
      </c>
      <c r="B507" s="238" t="s">
        <v>248</v>
      </c>
      <c r="C507" s="272" t="s">
        <v>779</v>
      </c>
      <c r="D507" s="221" t="s">
        <v>370</v>
      </c>
      <c r="E507" s="254">
        <v>70000010000</v>
      </c>
      <c r="F507" s="221" t="s">
        <v>27</v>
      </c>
      <c r="G507" s="255" t="s">
        <v>235</v>
      </c>
      <c r="H507" s="256">
        <v>1000000</v>
      </c>
      <c r="I507" s="240">
        <v>1000000</v>
      </c>
      <c r="J507" s="233">
        <v>0</v>
      </c>
    </row>
    <row r="508" spans="1:10" x14ac:dyDescent="0.25">
      <c r="A508" s="265" t="s">
        <v>291</v>
      </c>
      <c r="B508" s="238" t="s">
        <v>206</v>
      </c>
      <c r="C508" s="251" t="s">
        <v>219</v>
      </c>
      <c r="D508" s="221" t="s">
        <v>370</v>
      </c>
      <c r="E508" s="254">
        <v>70000010000</v>
      </c>
      <c r="F508" s="221" t="s">
        <v>27</v>
      </c>
      <c r="G508" s="255" t="s">
        <v>235</v>
      </c>
      <c r="H508" s="256">
        <v>2500000</v>
      </c>
      <c r="I508" s="240">
        <v>1500000</v>
      </c>
      <c r="J508" s="233">
        <v>0</v>
      </c>
    </row>
    <row r="509" spans="1:10" x14ac:dyDescent="0.25">
      <c r="A509" s="265" t="s">
        <v>291</v>
      </c>
      <c r="B509" s="238" t="s">
        <v>207</v>
      </c>
      <c r="C509" s="251" t="s">
        <v>220</v>
      </c>
      <c r="D509" s="221" t="s">
        <v>370</v>
      </c>
      <c r="E509" s="254">
        <v>70000010000</v>
      </c>
      <c r="F509" s="221" t="s">
        <v>27</v>
      </c>
      <c r="G509" s="255" t="s">
        <v>235</v>
      </c>
      <c r="H509" s="256">
        <v>500000</v>
      </c>
      <c r="I509" s="240">
        <v>500000</v>
      </c>
      <c r="J509" s="233">
        <v>0</v>
      </c>
    </row>
    <row r="510" spans="1:10" x14ac:dyDescent="0.25">
      <c r="A510" s="265" t="s">
        <v>291</v>
      </c>
      <c r="B510" s="257" t="s">
        <v>467</v>
      </c>
      <c r="C510" s="251" t="s">
        <v>163</v>
      </c>
      <c r="D510" s="221" t="s">
        <v>370</v>
      </c>
      <c r="E510" s="254">
        <v>70000010000</v>
      </c>
      <c r="F510" s="221" t="s">
        <v>27</v>
      </c>
      <c r="G510" s="255" t="s">
        <v>235</v>
      </c>
      <c r="H510" s="256">
        <v>3000000</v>
      </c>
      <c r="I510" s="240">
        <v>3000000</v>
      </c>
      <c r="J510" s="233">
        <v>0</v>
      </c>
    </row>
    <row r="511" spans="1:10" x14ac:dyDescent="0.25">
      <c r="A511" s="265" t="s">
        <v>291</v>
      </c>
      <c r="B511" s="257" t="s">
        <v>468</v>
      </c>
      <c r="C511" s="251" t="s">
        <v>466</v>
      </c>
      <c r="D511" s="221" t="s">
        <v>370</v>
      </c>
      <c r="E511" s="254">
        <v>70000010000</v>
      </c>
      <c r="F511" s="264" t="s">
        <v>27</v>
      </c>
      <c r="G511" s="255" t="s">
        <v>235</v>
      </c>
      <c r="H511" s="256">
        <v>20000000</v>
      </c>
      <c r="I511" s="240">
        <v>20000000</v>
      </c>
      <c r="J511" s="233">
        <v>340000</v>
      </c>
    </row>
    <row r="512" spans="1:10" x14ac:dyDescent="0.25">
      <c r="A512" s="265" t="s">
        <v>291</v>
      </c>
      <c r="B512" s="257" t="s">
        <v>474</v>
      </c>
      <c r="C512" s="251" t="s">
        <v>164</v>
      </c>
      <c r="D512" s="221" t="s">
        <v>370</v>
      </c>
      <c r="E512" s="254">
        <v>70000010000</v>
      </c>
      <c r="F512" s="221" t="s">
        <v>372</v>
      </c>
      <c r="G512" s="255" t="s">
        <v>235</v>
      </c>
      <c r="H512" s="256">
        <v>20000000</v>
      </c>
      <c r="I512" s="240">
        <v>47000000</v>
      </c>
      <c r="J512" s="233">
        <v>0</v>
      </c>
    </row>
    <row r="513" spans="1:11" x14ac:dyDescent="0.25">
      <c r="A513" s="265" t="s">
        <v>291</v>
      </c>
      <c r="B513" s="239"/>
      <c r="C513" s="259" t="s">
        <v>26</v>
      </c>
      <c r="D513" s="223"/>
      <c r="E513" s="268"/>
      <c r="F513" s="223"/>
      <c r="G513" s="269"/>
      <c r="H513" s="260">
        <v>78000000</v>
      </c>
      <c r="I513" s="261">
        <v>109000000</v>
      </c>
      <c r="J513" s="262">
        <v>340000</v>
      </c>
      <c r="K513" s="262"/>
    </row>
    <row r="514" spans="1:11" x14ac:dyDescent="0.25">
      <c r="A514" s="265" t="s">
        <v>70</v>
      </c>
      <c r="C514" s="263" t="s">
        <v>77</v>
      </c>
    </row>
    <row r="515" spans="1:11" x14ac:dyDescent="0.25">
      <c r="A515" s="265" t="s">
        <v>70</v>
      </c>
      <c r="B515" s="257" t="s">
        <v>325</v>
      </c>
      <c r="C515" s="251" t="s">
        <v>507</v>
      </c>
      <c r="D515" s="221" t="s">
        <v>76</v>
      </c>
      <c r="E515" s="254">
        <v>50000010000</v>
      </c>
      <c r="F515" s="264" t="s">
        <v>354</v>
      </c>
      <c r="G515" s="255" t="s">
        <v>235</v>
      </c>
      <c r="H515" s="256">
        <v>1200000000</v>
      </c>
      <c r="I515" s="240">
        <v>300000000</v>
      </c>
      <c r="J515" s="233">
        <v>0</v>
      </c>
      <c r="K515" s="233" t="s">
        <v>1036</v>
      </c>
    </row>
    <row r="516" spans="1:11" x14ac:dyDescent="0.25">
      <c r="A516" s="265" t="s">
        <v>70</v>
      </c>
      <c r="B516" s="257" t="s">
        <v>332</v>
      </c>
      <c r="C516" s="251" t="s">
        <v>333</v>
      </c>
      <c r="D516" s="221" t="s">
        <v>76</v>
      </c>
      <c r="E516" s="254">
        <v>50000010000</v>
      </c>
      <c r="F516" s="264" t="s">
        <v>354</v>
      </c>
      <c r="G516" s="255" t="s">
        <v>235</v>
      </c>
      <c r="H516" s="256">
        <v>1300000000</v>
      </c>
      <c r="I516" s="240">
        <v>1580000000</v>
      </c>
      <c r="J516" s="233">
        <v>1385636335</v>
      </c>
      <c r="K516" s="233" t="s">
        <v>1387</v>
      </c>
    </row>
    <row r="517" spans="1:11" x14ac:dyDescent="0.25">
      <c r="A517" s="265" t="s">
        <v>70</v>
      </c>
      <c r="B517" s="257" t="s">
        <v>475</v>
      </c>
      <c r="C517" s="251" t="s">
        <v>516</v>
      </c>
      <c r="D517" s="221" t="s">
        <v>76</v>
      </c>
      <c r="E517" s="254">
        <v>50000010000</v>
      </c>
      <c r="F517" s="264" t="s">
        <v>354</v>
      </c>
      <c r="G517" s="255" t="s">
        <v>235</v>
      </c>
      <c r="H517" s="256">
        <v>25000000</v>
      </c>
      <c r="I517" s="240">
        <v>10000000</v>
      </c>
      <c r="J517" s="233">
        <v>0</v>
      </c>
    </row>
    <row r="518" spans="1:11" x14ac:dyDescent="0.25">
      <c r="A518" s="265" t="s">
        <v>70</v>
      </c>
      <c r="B518" s="257" t="s">
        <v>211</v>
      </c>
      <c r="C518" s="251" t="s">
        <v>978</v>
      </c>
      <c r="D518" s="221" t="s">
        <v>76</v>
      </c>
      <c r="E518" s="254">
        <v>50000010000</v>
      </c>
      <c r="F518" s="264" t="s">
        <v>354</v>
      </c>
      <c r="G518" s="255" t="s">
        <v>235</v>
      </c>
      <c r="H518" s="256">
        <v>20000000</v>
      </c>
      <c r="I518" s="240">
        <v>15000000</v>
      </c>
      <c r="J518" s="233">
        <v>0</v>
      </c>
    </row>
    <row r="519" spans="1:11" x14ac:dyDescent="0.25">
      <c r="A519" s="265" t="s">
        <v>70</v>
      </c>
      <c r="B519" s="257" t="s">
        <v>240</v>
      </c>
      <c r="C519" s="251" t="s">
        <v>763</v>
      </c>
      <c r="D519" s="221" t="s">
        <v>76</v>
      </c>
      <c r="E519" s="254">
        <v>50000010000</v>
      </c>
      <c r="F519" s="264" t="s">
        <v>354</v>
      </c>
      <c r="G519" s="255" t="s">
        <v>235</v>
      </c>
      <c r="H519" s="256">
        <v>80000000</v>
      </c>
      <c r="I519" s="240">
        <v>50000000</v>
      </c>
      <c r="J519" s="233">
        <v>0</v>
      </c>
    </row>
    <row r="520" spans="1:11" x14ac:dyDescent="0.25">
      <c r="A520" s="265" t="s">
        <v>70</v>
      </c>
      <c r="B520" s="257" t="s">
        <v>250</v>
      </c>
      <c r="C520" s="251" t="s">
        <v>724</v>
      </c>
      <c r="D520" s="221" t="s">
        <v>76</v>
      </c>
      <c r="E520" s="254">
        <v>50000010000</v>
      </c>
      <c r="F520" s="264" t="s">
        <v>354</v>
      </c>
      <c r="G520" s="255" t="s">
        <v>235</v>
      </c>
      <c r="H520" s="256">
        <v>10000000</v>
      </c>
      <c r="I520" s="240">
        <v>20000000</v>
      </c>
      <c r="J520" s="233">
        <v>0</v>
      </c>
    </row>
    <row r="521" spans="1:11" x14ac:dyDescent="0.25">
      <c r="A521" s="265" t="s">
        <v>70</v>
      </c>
      <c r="B521" s="257" t="s">
        <v>470</v>
      </c>
      <c r="C521" s="251" t="s">
        <v>1066</v>
      </c>
      <c r="D521" s="221" t="s">
        <v>76</v>
      </c>
      <c r="E521" s="254">
        <v>50000010000</v>
      </c>
      <c r="F521" s="264" t="s">
        <v>354</v>
      </c>
      <c r="G521" s="255" t="s">
        <v>235</v>
      </c>
      <c r="H521" s="256">
        <v>30000000</v>
      </c>
      <c r="I521" s="240">
        <v>30000000</v>
      </c>
      <c r="J521" s="233">
        <v>18768750</v>
      </c>
    </row>
    <row r="522" spans="1:11" x14ac:dyDescent="0.25">
      <c r="A522" s="265" t="s">
        <v>70</v>
      </c>
      <c r="B522" s="257" t="s">
        <v>158</v>
      </c>
      <c r="C522" s="251" t="s">
        <v>366</v>
      </c>
      <c r="D522" s="221" t="s">
        <v>76</v>
      </c>
      <c r="E522" s="254">
        <v>50000010000</v>
      </c>
      <c r="F522" s="264" t="s">
        <v>354</v>
      </c>
      <c r="G522" s="255" t="s">
        <v>235</v>
      </c>
      <c r="H522" s="256">
        <v>5000000</v>
      </c>
      <c r="I522" s="240">
        <v>5000000</v>
      </c>
      <c r="J522" s="233">
        <v>0</v>
      </c>
    </row>
    <row r="523" spans="1:11" x14ac:dyDescent="0.25">
      <c r="A523" s="265" t="s">
        <v>70</v>
      </c>
      <c r="B523" s="238" t="s">
        <v>206</v>
      </c>
      <c r="C523" s="251" t="s">
        <v>219</v>
      </c>
      <c r="D523" s="221" t="s">
        <v>76</v>
      </c>
      <c r="E523" s="254">
        <v>50000010000</v>
      </c>
      <c r="F523" s="264" t="s">
        <v>354</v>
      </c>
      <c r="G523" s="255" t="s">
        <v>235</v>
      </c>
      <c r="H523" s="256">
        <v>10000000</v>
      </c>
      <c r="I523" s="240">
        <v>20000000</v>
      </c>
      <c r="J523" s="233">
        <v>0</v>
      </c>
    </row>
    <row r="524" spans="1:11" x14ac:dyDescent="0.25">
      <c r="A524" s="265" t="s">
        <v>70</v>
      </c>
      <c r="B524" s="257" t="s">
        <v>452</v>
      </c>
      <c r="C524" s="251" t="s">
        <v>355</v>
      </c>
      <c r="D524" s="221" t="s">
        <v>76</v>
      </c>
      <c r="E524" s="254">
        <v>50000010000</v>
      </c>
      <c r="F524" s="264" t="s">
        <v>354</v>
      </c>
      <c r="G524" s="255" t="s">
        <v>235</v>
      </c>
      <c r="H524" s="256">
        <v>100000000</v>
      </c>
      <c r="I524" s="240">
        <v>145000000</v>
      </c>
      <c r="J524" s="233">
        <v>0</v>
      </c>
    </row>
    <row r="525" spans="1:11" x14ac:dyDescent="0.25">
      <c r="A525" s="265" t="s">
        <v>70</v>
      </c>
      <c r="B525" s="257" t="s">
        <v>469</v>
      </c>
      <c r="C525" s="251" t="s">
        <v>162</v>
      </c>
      <c r="D525" s="221" t="s">
        <v>76</v>
      </c>
      <c r="E525" s="254">
        <v>50000010000</v>
      </c>
      <c r="F525" s="264" t="s">
        <v>354</v>
      </c>
      <c r="G525" s="255" t="s">
        <v>235</v>
      </c>
      <c r="H525" s="256">
        <v>3000000</v>
      </c>
      <c r="I525" s="240">
        <v>5000000</v>
      </c>
      <c r="J525" s="233">
        <v>0</v>
      </c>
    </row>
    <row r="526" spans="1:11" x14ac:dyDescent="0.25">
      <c r="A526" s="265" t="s">
        <v>70</v>
      </c>
      <c r="B526" s="257" t="s">
        <v>467</v>
      </c>
      <c r="C526" s="251" t="s">
        <v>163</v>
      </c>
      <c r="D526" s="221" t="s">
        <v>76</v>
      </c>
      <c r="E526" s="254">
        <v>50000010000</v>
      </c>
      <c r="F526" s="264" t="s">
        <v>354</v>
      </c>
      <c r="G526" s="255" t="s">
        <v>235</v>
      </c>
      <c r="H526" s="256">
        <v>4000000</v>
      </c>
      <c r="I526" s="240">
        <v>7000000</v>
      </c>
      <c r="J526" s="233">
        <v>0</v>
      </c>
    </row>
    <row r="527" spans="1:11" x14ac:dyDescent="0.25">
      <c r="A527" s="265" t="s">
        <v>70</v>
      </c>
      <c r="B527" s="257" t="s">
        <v>453</v>
      </c>
      <c r="C527" s="251" t="s">
        <v>678</v>
      </c>
      <c r="D527" s="221" t="s">
        <v>76</v>
      </c>
      <c r="E527" s="254">
        <v>50000010000</v>
      </c>
      <c r="F527" s="264" t="s">
        <v>354</v>
      </c>
      <c r="G527" s="255" t="s">
        <v>235</v>
      </c>
      <c r="H527" s="256">
        <v>703000000</v>
      </c>
      <c r="I527" s="240">
        <v>695220000</v>
      </c>
      <c r="J527" s="233">
        <v>401101950</v>
      </c>
    </row>
    <row r="528" spans="1:11" x14ac:dyDescent="0.25">
      <c r="A528" s="265" t="s">
        <v>70</v>
      </c>
      <c r="B528" s="257" t="s">
        <v>474</v>
      </c>
      <c r="C528" s="251" t="s">
        <v>164</v>
      </c>
      <c r="D528" s="221" t="s">
        <v>76</v>
      </c>
      <c r="E528" s="254">
        <v>50000010000</v>
      </c>
      <c r="F528" s="264" t="s">
        <v>354</v>
      </c>
      <c r="G528" s="255" t="s">
        <v>235</v>
      </c>
      <c r="H528" s="256">
        <v>10000000</v>
      </c>
      <c r="I528" s="240">
        <v>10000000</v>
      </c>
      <c r="J528" s="233">
        <v>0</v>
      </c>
    </row>
    <row r="529" spans="1:11" x14ac:dyDescent="0.25">
      <c r="A529" s="265" t="s">
        <v>70</v>
      </c>
      <c r="C529" s="259" t="s">
        <v>26</v>
      </c>
      <c r="H529" s="260">
        <v>3500000000</v>
      </c>
      <c r="I529" s="261">
        <v>2892220000</v>
      </c>
      <c r="J529" s="262">
        <v>1805507035</v>
      </c>
    </row>
    <row r="530" spans="1:11" x14ac:dyDescent="0.25">
      <c r="A530" s="265" t="s">
        <v>302</v>
      </c>
      <c r="C530" s="263" t="s">
        <v>480</v>
      </c>
    </row>
    <row r="531" spans="1:11" x14ac:dyDescent="0.25">
      <c r="A531" s="265" t="s">
        <v>302</v>
      </c>
      <c r="B531" s="257" t="s">
        <v>467</v>
      </c>
      <c r="C531" s="251" t="s">
        <v>163</v>
      </c>
      <c r="D531" s="221" t="s">
        <v>76</v>
      </c>
      <c r="E531" s="254">
        <v>50000010000</v>
      </c>
      <c r="F531" s="264" t="s">
        <v>354</v>
      </c>
      <c r="G531" s="255" t="s">
        <v>235</v>
      </c>
      <c r="H531" s="256">
        <v>10000000</v>
      </c>
      <c r="I531" s="240">
        <v>0</v>
      </c>
      <c r="J531" s="233">
        <v>0</v>
      </c>
    </row>
    <row r="532" spans="1:11" x14ac:dyDescent="0.25">
      <c r="A532" s="265" t="s">
        <v>302</v>
      </c>
      <c r="B532" s="257" t="s">
        <v>474</v>
      </c>
      <c r="C532" s="251" t="s">
        <v>164</v>
      </c>
      <c r="D532" s="221" t="s">
        <v>76</v>
      </c>
      <c r="E532" s="254">
        <v>50000010000</v>
      </c>
      <c r="F532" s="264" t="s">
        <v>354</v>
      </c>
      <c r="G532" s="255" t="s">
        <v>235</v>
      </c>
      <c r="H532" s="256">
        <v>1589000000</v>
      </c>
      <c r="I532" s="240">
        <v>1474000000</v>
      </c>
      <c r="J532" s="233">
        <v>0</v>
      </c>
    </row>
    <row r="533" spans="1:11" x14ac:dyDescent="0.25">
      <c r="A533" s="265" t="s">
        <v>302</v>
      </c>
      <c r="C533" s="259" t="s">
        <v>26</v>
      </c>
      <c r="H533" s="260">
        <v>1599000000</v>
      </c>
      <c r="I533" s="261">
        <v>1474000000</v>
      </c>
      <c r="J533" s="262">
        <v>0</v>
      </c>
    </row>
    <row r="534" spans="1:11" x14ac:dyDescent="0.25">
      <c r="A534" s="265" t="s">
        <v>90</v>
      </c>
      <c r="C534" s="263" t="s">
        <v>89</v>
      </c>
    </row>
    <row r="535" spans="1:11" x14ac:dyDescent="0.25">
      <c r="A535" s="265" t="s">
        <v>90</v>
      </c>
      <c r="B535" s="257" t="s">
        <v>482</v>
      </c>
      <c r="C535" s="251" t="s">
        <v>492</v>
      </c>
      <c r="D535" s="221" t="s">
        <v>91</v>
      </c>
      <c r="E535" s="254">
        <v>50000010000</v>
      </c>
      <c r="F535" s="221" t="s">
        <v>27</v>
      </c>
      <c r="G535" s="255" t="s">
        <v>235</v>
      </c>
      <c r="H535" s="256">
        <v>0</v>
      </c>
      <c r="I535" s="240">
        <v>30000000</v>
      </c>
      <c r="J535" s="233">
        <v>28710761.600000001</v>
      </c>
      <c r="K535" s="233" t="s">
        <v>975</v>
      </c>
    </row>
    <row r="536" spans="1:11" x14ac:dyDescent="0.25">
      <c r="A536" s="265" t="s">
        <v>90</v>
      </c>
      <c r="B536" s="257" t="s">
        <v>451</v>
      </c>
      <c r="C536" s="251" t="s">
        <v>760</v>
      </c>
      <c r="D536" s="221" t="s">
        <v>91</v>
      </c>
      <c r="E536" s="254">
        <v>50000010000</v>
      </c>
      <c r="F536" s="221" t="s">
        <v>27</v>
      </c>
      <c r="G536" s="255" t="s">
        <v>235</v>
      </c>
      <c r="H536" s="256">
        <v>0</v>
      </c>
      <c r="I536" s="240">
        <v>20000000</v>
      </c>
      <c r="J536" s="233">
        <v>0</v>
      </c>
    </row>
    <row r="537" spans="1:11" x14ac:dyDescent="0.25">
      <c r="A537" s="265" t="s">
        <v>90</v>
      </c>
      <c r="B537" s="257" t="s">
        <v>239</v>
      </c>
      <c r="C537" s="251" t="s">
        <v>485</v>
      </c>
      <c r="D537" s="221" t="s">
        <v>91</v>
      </c>
      <c r="E537" s="254">
        <v>50000010000</v>
      </c>
      <c r="F537" s="221" t="s">
        <v>27</v>
      </c>
      <c r="G537" s="255" t="s">
        <v>235</v>
      </c>
      <c r="H537" s="256">
        <v>4450000</v>
      </c>
      <c r="I537" s="240">
        <v>0</v>
      </c>
      <c r="J537" s="233">
        <v>0</v>
      </c>
    </row>
    <row r="538" spans="1:11" x14ac:dyDescent="0.25">
      <c r="A538" s="265" t="s">
        <v>90</v>
      </c>
      <c r="B538" s="257" t="s">
        <v>483</v>
      </c>
      <c r="C538" s="251" t="s">
        <v>1067</v>
      </c>
      <c r="D538" s="221" t="s">
        <v>91</v>
      </c>
      <c r="E538" s="254">
        <v>50000010000</v>
      </c>
      <c r="F538" s="221" t="s">
        <v>27</v>
      </c>
      <c r="G538" s="255" t="s">
        <v>235</v>
      </c>
      <c r="H538" s="256">
        <v>22850000</v>
      </c>
      <c r="I538" s="240">
        <v>0</v>
      </c>
      <c r="J538" s="233">
        <v>0</v>
      </c>
    </row>
    <row r="539" spans="1:11" x14ac:dyDescent="0.25">
      <c r="A539" s="265" t="s">
        <v>90</v>
      </c>
      <c r="B539" s="257" t="s">
        <v>158</v>
      </c>
      <c r="C539" s="251" t="s">
        <v>366</v>
      </c>
      <c r="D539" s="221" t="s">
        <v>91</v>
      </c>
      <c r="E539" s="254">
        <v>50000010000</v>
      </c>
      <c r="F539" s="221" t="s">
        <v>27</v>
      </c>
      <c r="G539" s="255" t="s">
        <v>235</v>
      </c>
      <c r="H539" s="256">
        <v>0</v>
      </c>
      <c r="I539" s="240">
        <v>3000000</v>
      </c>
      <c r="J539" s="233">
        <v>1891414</v>
      </c>
    </row>
    <row r="540" spans="1:11" x14ac:dyDescent="0.25">
      <c r="A540" s="265" t="s">
        <v>90</v>
      </c>
      <c r="B540" s="257" t="s">
        <v>207</v>
      </c>
      <c r="C540" s="251" t="s">
        <v>220</v>
      </c>
      <c r="D540" s="221" t="s">
        <v>91</v>
      </c>
      <c r="E540" s="254">
        <v>50000010000</v>
      </c>
      <c r="F540" s="221" t="s">
        <v>27</v>
      </c>
      <c r="G540" s="255" t="s">
        <v>235</v>
      </c>
      <c r="H540" s="256">
        <v>20000000</v>
      </c>
      <c r="I540" s="240">
        <v>0</v>
      </c>
      <c r="J540" s="233">
        <v>0</v>
      </c>
    </row>
    <row r="541" spans="1:11" x14ac:dyDescent="0.25">
      <c r="A541" s="265" t="s">
        <v>90</v>
      </c>
      <c r="B541" s="257" t="s">
        <v>484</v>
      </c>
      <c r="C541" s="251" t="s">
        <v>726</v>
      </c>
      <c r="D541" s="221" t="s">
        <v>91</v>
      </c>
      <c r="E541" s="254">
        <v>50000010000</v>
      </c>
      <c r="F541" s="221" t="s">
        <v>27</v>
      </c>
      <c r="G541" s="255" t="s">
        <v>235</v>
      </c>
      <c r="H541" s="256">
        <v>2700000</v>
      </c>
      <c r="I541" s="240">
        <v>0</v>
      </c>
      <c r="J541" s="233">
        <v>0</v>
      </c>
    </row>
    <row r="542" spans="1:11" x14ac:dyDescent="0.25">
      <c r="A542" s="265" t="s">
        <v>90</v>
      </c>
      <c r="C542" s="259" t="s">
        <v>26</v>
      </c>
      <c r="H542" s="260">
        <v>50000000</v>
      </c>
      <c r="I542" s="261">
        <v>53000000</v>
      </c>
      <c r="J542" s="262">
        <v>30602175.600000001</v>
      </c>
    </row>
    <row r="543" spans="1:11" x14ac:dyDescent="0.25">
      <c r="A543" s="265" t="s">
        <v>78</v>
      </c>
      <c r="C543" s="263" t="s">
        <v>83</v>
      </c>
    </row>
    <row r="544" spans="1:11" x14ac:dyDescent="0.25">
      <c r="A544" s="265" t="s">
        <v>78</v>
      </c>
      <c r="B544" s="257" t="s">
        <v>332</v>
      </c>
      <c r="C544" s="251" t="s">
        <v>333</v>
      </c>
      <c r="D544" s="221" t="s">
        <v>29</v>
      </c>
      <c r="E544" s="254">
        <v>20000030000</v>
      </c>
      <c r="F544" s="221" t="s">
        <v>27</v>
      </c>
      <c r="G544" s="255" t="s">
        <v>235</v>
      </c>
      <c r="H544" s="256">
        <v>29000000</v>
      </c>
      <c r="I544" s="240">
        <v>5000000</v>
      </c>
      <c r="J544" s="233">
        <v>0</v>
      </c>
      <c r="K544" s="233" t="s">
        <v>1367</v>
      </c>
    </row>
    <row r="545" spans="1:10" x14ac:dyDescent="0.25">
      <c r="A545" s="265" t="s">
        <v>78</v>
      </c>
      <c r="B545" s="257" t="s">
        <v>470</v>
      </c>
      <c r="C545" s="251" t="s">
        <v>1066</v>
      </c>
      <c r="D545" s="221" t="s">
        <v>29</v>
      </c>
      <c r="E545" s="254">
        <v>20000030000</v>
      </c>
      <c r="F545" s="221" t="s">
        <v>27</v>
      </c>
      <c r="G545" s="255" t="s">
        <v>235</v>
      </c>
      <c r="H545" s="256">
        <v>10000000</v>
      </c>
      <c r="I545" s="240">
        <v>6000000</v>
      </c>
      <c r="J545" s="233">
        <v>0</v>
      </c>
    </row>
    <row r="546" spans="1:10" x14ac:dyDescent="0.25">
      <c r="A546" s="265" t="s">
        <v>78</v>
      </c>
      <c r="B546" s="238">
        <v>32010602</v>
      </c>
      <c r="C546" s="251" t="s">
        <v>220</v>
      </c>
      <c r="D546" s="221" t="s">
        <v>29</v>
      </c>
      <c r="E546" s="254">
        <v>20000030000</v>
      </c>
      <c r="F546" s="221" t="s">
        <v>27</v>
      </c>
      <c r="G546" s="255" t="s">
        <v>235</v>
      </c>
      <c r="H546" s="256">
        <v>4000000</v>
      </c>
      <c r="I546" s="240">
        <v>3500000</v>
      </c>
      <c r="J546" s="233">
        <v>3422000</v>
      </c>
    </row>
    <row r="547" spans="1:10" x14ac:dyDescent="0.25">
      <c r="A547" s="265" t="s">
        <v>78</v>
      </c>
      <c r="B547" s="257" t="s">
        <v>469</v>
      </c>
      <c r="C547" s="251" t="s">
        <v>162</v>
      </c>
      <c r="D547" s="221" t="s">
        <v>29</v>
      </c>
      <c r="E547" s="254">
        <v>20000030000</v>
      </c>
      <c r="F547" s="221" t="s">
        <v>27</v>
      </c>
      <c r="G547" s="255" t="s">
        <v>235</v>
      </c>
      <c r="H547" s="256">
        <v>2000000</v>
      </c>
      <c r="I547" s="240">
        <v>1500000</v>
      </c>
      <c r="J547" s="233">
        <v>0</v>
      </c>
    </row>
    <row r="548" spans="1:10" x14ac:dyDescent="0.25">
      <c r="A548" s="265" t="s">
        <v>78</v>
      </c>
      <c r="B548" s="257" t="s">
        <v>474</v>
      </c>
      <c r="C548" s="251" t="s">
        <v>164</v>
      </c>
      <c r="D548" s="221" t="s">
        <v>29</v>
      </c>
      <c r="E548" s="254">
        <v>20000030000</v>
      </c>
      <c r="F548" s="221" t="s">
        <v>27</v>
      </c>
      <c r="G548" s="255" t="s">
        <v>235</v>
      </c>
      <c r="H548" s="256">
        <v>0</v>
      </c>
      <c r="I548" s="240">
        <v>500000</v>
      </c>
      <c r="J548" s="233">
        <v>0</v>
      </c>
    </row>
    <row r="549" spans="1:10" x14ac:dyDescent="0.25">
      <c r="A549" s="265" t="s">
        <v>78</v>
      </c>
      <c r="C549" s="259" t="s">
        <v>26</v>
      </c>
      <c r="H549" s="260">
        <v>45000000</v>
      </c>
      <c r="I549" s="261">
        <v>16500000</v>
      </c>
      <c r="J549" s="262">
        <v>3422000</v>
      </c>
    </row>
    <row r="550" spans="1:10" x14ac:dyDescent="0.25">
      <c r="A550" s="234" t="s">
        <v>632</v>
      </c>
      <c r="C550" s="263" t="s">
        <v>195</v>
      </c>
    </row>
    <row r="551" spans="1:10" x14ac:dyDescent="0.25">
      <c r="A551" s="234" t="s">
        <v>632</v>
      </c>
      <c r="B551" s="238" t="s">
        <v>253</v>
      </c>
      <c r="C551" s="251" t="s">
        <v>238</v>
      </c>
      <c r="D551" s="221" t="s">
        <v>189</v>
      </c>
      <c r="E551" s="266">
        <v>50000020000</v>
      </c>
      <c r="F551" s="264" t="s">
        <v>316</v>
      </c>
      <c r="G551" s="255" t="s">
        <v>235</v>
      </c>
      <c r="H551" s="256">
        <v>0</v>
      </c>
      <c r="I551" s="240">
        <v>30000000</v>
      </c>
      <c r="J551" s="233">
        <v>0</v>
      </c>
    </row>
    <row r="552" spans="1:10" x14ac:dyDescent="0.25">
      <c r="A552" s="234" t="s">
        <v>632</v>
      </c>
      <c r="B552" s="257" t="s">
        <v>332</v>
      </c>
      <c r="C552" s="251" t="s">
        <v>333</v>
      </c>
      <c r="D552" s="221" t="s">
        <v>189</v>
      </c>
      <c r="E552" s="266">
        <v>50000020000</v>
      </c>
      <c r="F552" s="264" t="s">
        <v>316</v>
      </c>
      <c r="G552" s="255" t="s">
        <v>235</v>
      </c>
      <c r="H552" s="256">
        <v>90000000</v>
      </c>
      <c r="I552" s="240">
        <v>0</v>
      </c>
      <c r="J552" s="233">
        <v>0</v>
      </c>
    </row>
    <row r="553" spans="1:10" x14ac:dyDescent="0.25">
      <c r="A553" s="234" t="s">
        <v>632</v>
      </c>
      <c r="B553" s="257" t="s">
        <v>247</v>
      </c>
      <c r="C553" s="251" t="s">
        <v>515</v>
      </c>
      <c r="D553" s="221" t="s">
        <v>189</v>
      </c>
      <c r="E553" s="266">
        <v>50000020000</v>
      </c>
      <c r="F553" s="264" t="s">
        <v>316</v>
      </c>
      <c r="G553" s="255" t="s">
        <v>235</v>
      </c>
      <c r="H553" s="256">
        <v>0</v>
      </c>
      <c r="I553" s="240">
        <v>1500000</v>
      </c>
      <c r="J553" s="233">
        <v>0</v>
      </c>
    </row>
    <row r="554" spans="1:10" x14ac:dyDescent="0.25">
      <c r="A554" s="234" t="s">
        <v>632</v>
      </c>
      <c r="B554" s="238" t="s">
        <v>248</v>
      </c>
      <c r="C554" s="272" t="s">
        <v>779</v>
      </c>
      <c r="D554" s="221" t="s">
        <v>189</v>
      </c>
      <c r="E554" s="266">
        <v>50000020000</v>
      </c>
      <c r="F554" s="264" t="s">
        <v>316</v>
      </c>
      <c r="G554" s="255" t="s">
        <v>235</v>
      </c>
      <c r="H554" s="256">
        <v>0</v>
      </c>
      <c r="I554" s="240">
        <v>1000000</v>
      </c>
      <c r="J554" s="233">
        <v>0</v>
      </c>
    </row>
    <row r="555" spans="1:10" x14ac:dyDescent="0.25">
      <c r="A555" s="234" t="s">
        <v>632</v>
      </c>
      <c r="B555" s="257" t="s">
        <v>207</v>
      </c>
      <c r="C555" s="251" t="s">
        <v>220</v>
      </c>
      <c r="D555" s="221" t="s">
        <v>189</v>
      </c>
      <c r="E555" s="266">
        <v>50000020000</v>
      </c>
      <c r="F555" s="264" t="s">
        <v>316</v>
      </c>
      <c r="G555" s="255" t="s">
        <v>235</v>
      </c>
      <c r="H555" s="256">
        <v>0</v>
      </c>
      <c r="I555" s="240">
        <v>15000000</v>
      </c>
      <c r="J555" s="233">
        <v>0</v>
      </c>
    </row>
    <row r="556" spans="1:10" x14ac:dyDescent="0.25">
      <c r="A556" s="234" t="s">
        <v>632</v>
      </c>
      <c r="B556" s="257" t="s">
        <v>467</v>
      </c>
      <c r="C556" s="251" t="s">
        <v>163</v>
      </c>
      <c r="D556" s="221" t="s">
        <v>189</v>
      </c>
      <c r="E556" s="266">
        <v>50000020000</v>
      </c>
      <c r="F556" s="264" t="s">
        <v>316</v>
      </c>
      <c r="G556" s="255" t="s">
        <v>235</v>
      </c>
      <c r="H556" s="256">
        <v>0</v>
      </c>
      <c r="I556" s="240">
        <v>30500000</v>
      </c>
      <c r="J556" s="233">
        <v>0</v>
      </c>
    </row>
    <row r="557" spans="1:10" x14ac:dyDescent="0.25">
      <c r="A557" s="234" t="s">
        <v>632</v>
      </c>
      <c r="C557" s="259" t="s">
        <v>26</v>
      </c>
      <c r="H557" s="260">
        <v>90000000</v>
      </c>
      <c r="I557" s="261">
        <v>78000000</v>
      </c>
      <c r="J557" s="262">
        <v>0</v>
      </c>
    </row>
    <row r="558" spans="1:10" x14ac:dyDescent="0.2">
      <c r="A558" s="274" t="s">
        <v>204</v>
      </c>
      <c r="B558" s="229"/>
      <c r="C558" s="219" t="s">
        <v>166</v>
      </c>
    </row>
    <row r="559" spans="1:10" x14ac:dyDescent="0.25">
      <c r="A559" s="265" t="s">
        <v>204</v>
      </c>
      <c r="B559" s="238" t="s">
        <v>253</v>
      </c>
      <c r="C559" s="251" t="s">
        <v>238</v>
      </c>
      <c r="D559" s="221" t="s">
        <v>165</v>
      </c>
      <c r="E559" s="254">
        <v>50000020000</v>
      </c>
      <c r="F559" s="221" t="s">
        <v>27</v>
      </c>
      <c r="G559" s="255" t="s">
        <v>235</v>
      </c>
      <c r="H559" s="256">
        <v>50000000</v>
      </c>
      <c r="I559" s="240">
        <v>80000000</v>
      </c>
      <c r="J559" s="233">
        <v>6793635</v>
      </c>
    </row>
    <row r="560" spans="1:10" x14ac:dyDescent="0.25">
      <c r="A560" s="265" t="s">
        <v>204</v>
      </c>
      <c r="B560" s="257" t="s">
        <v>325</v>
      </c>
      <c r="C560" s="251" t="s">
        <v>507</v>
      </c>
      <c r="D560" s="221" t="s">
        <v>165</v>
      </c>
      <c r="E560" s="254">
        <v>50000020000</v>
      </c>
      <c r="F560" s="221" t="s">
        <v>27</v>
      </c>
      <c r="G560" s="255" t="s">
        <v>235</v>
      </c>
      <c r="H560" s="256">
        <v>60000000</v>
      </c>
      <c r="I560" s="240">
        <v>50000000</v>
      </c>
      <c r="J560" s="233">
        <v>0</v>
      </c>
    </row>
    <row r="561" spans="1:10" x14ac:dyDescent="0.25">
      <c r="A561" s="265" t="s">
        <v>204</v>
      </c>
      <c r="B561" s="238" t="s">
        <v>161</v>
      </c>
      <c r="C561" s="251" t="s">
        <v>233</v>
      </c>
      <c r="D561" s="221" t="s">
        <v>165</v>
      </c>
      <c r="E561" s="254">
        <v>50000020000</v>
      </c>
      <c r="F561" s="221" t="s">
        <v>27</v>
      </c>
      <c r="G561" s="255" t="s">
        <v>235</v>
      </c>
      <c r="H561" s="256">
        <v>20000000</v>
      </c>
      <c r="I561" s="240">
        <v>50000000</v>
      </c>
      <c r="J561" s="233">
        <v>0</v>
      </c>
    </row>
    <row r="562" spans="1:10" x14ac:dyDescent="0.25">
      <c r="A562" s="265" t="s">
        <v>204</v>
      </c>
      <c r="B562" s="257" t="s">
        <v>326</v>
      </c>
      <c r="C562" s="251" t="s">
        <v>327</v>
      </c>
      <c r="D562" s="221" t="s">
        <v>165</v>
      </c>
      <c r="E562" s="254">
        <v>50000020000</v>
      </c>
      <c r="F562" s="221" t="s">
        <v>27</v>
      </c>
      <c r="G562" s="255" t="s">
        <v>235</v>
      </c>
      <c r="H562" s="256">
        <v>20000000</v>
      </c>
      <c r="I562" s="240">
        <v>40000000</v>
      </c>
      <c r="J562" s="233">
        <v>0</v>
      </c>
    </row>
    <row r="563" spans="1:10" x14ac:dyDescent="0.25">
      <c r="A563" s="265" t="s">
        <v>204</v>
      </c>
      <c r="B563" s="257" t="s">
        <v>429</v>
      </c>
      <c r="C563" s="251" t="s">
        <v>477</v>
      </c>
      <c r="D563" s="221" t="s">
        <v>165</v>
      </c>
      <c r="E563" s="254">
        <v>50000020000</v>
      </c>
      <c r="F563" s="221" t="s">
        <v>27</v>
      </c>
      <c r="G563" s="255" t="s">
        <v>235</v>
      </c>
      <c r="H563" s="256">
        <v>10000000</v>
      </c>
      <c r="I563" s="240">
        <v>50000000</v>
      </c>
      <c r="J563" s="233">
        <v>0</v>
      </c>
    </row>
    <row r="564" spans="1:10" x14ac:dyDescent="0.25">
      <c r="A564" s="265" t="s">
        <v>204</v>
      </c>
      <c r="B564" s="257" t="s">
        <v>215</v>
      </c>
      <c r="C564" s="251" t="s">
        <v>710</v>
      </c>
      <c r="D564" s="221" t="s">
        <v>165</v>
      </c>
      <c r="E564" s="254">
        <v>50000020000</v>
      </c>
      <c r="F564" s="221" t="s">
        <v>27</v>
      </c>
      <c r="G564" s="255" t="s">
        <v>235</v>
      </c>
      <c r="H564" s="256">
        <v>30000000</v>
      </c>
      <c r="I564" s="240">
        <v>50000000</v>
      </c>
      <c r="J564" s="233">
        <v>0</v>
      </c>
    </row>
    <row r="565" spans="1:10" x14ac:dyDescent="0.25">
      <c r="A565" s="265" t="s">
        <v>204</v>
      </c>
      <c r="B565" s="257" t="s">
        <v>342</v>
      </c>
      <c r="C565" s="251" t="s">
        <v>509</v>
      </c>
      <c r="D565" s="221" t="s">
        <v>165</v>
      </c>
      <c r="E565" s="254">
        <v>50000020000</v>
      </c>
      <c r="F565" s="221" t="s">
        <v>27</v>
      </c>
      <c r="G565" s="255" t="s">
        <v>235</v>
      </c>
      <c r="H565" s="256">
        <v>180000000</v>
      </c>
      <c r="I565" s="240">
        <v>200000000</v>
      </c>
      <c r="J565" s="233">
        <v>74806540</v>
      </c>
    </row>
    <row r="566" spans="1:10" x14ac:dyDescent="0.25">
      <c r="A566" s="265" t="s">
        <v>204</v>
      </c>
      <c r="B566" s="257" t="s">
        <v>210</v>
      </c>
      <c r="C566" s="251" t="s">
        <v>510</v>
      </c>
      <c r="D566" s="221" t="s">
        <v>165</v>
      </c>
      <c r="E566" s="254">
        <v>50000020000</v>
      </c>
      <c r="F566" s="221" t="s">
        <v>27</v>
      </c>
      <c r="G566" s="255" t="s">
        <v>235</v>
      </c>
      <c r="H566" s="256">
        <v>10000000</v>
      </c>
      <c r="I566" s="240">
        <v>0</v>
      </c>
      <c r="J566" s="233">
        <v>0</v>
      </c>
    </row>
    <row r="567" spans="1:10" x14ac:dyDescent="0.25">
      <c r="A567" s="265" t="s">
        <v>204</v>
      </c>
      <c r="B567" s="257" t="s">
        <v>239</v>
      </c>
      <c r="C567" s="251" t="s">
        <v>485</v>
      </c>
      <c r="D567" s="221" t="s">
        <v>165</v>
      </c>
      <c r="E567" s="254">
        <v>50000020000</v>
      </c>
      <c r="F567" s="221" t="s">
        <v>27</v>
      </c>
      <c r="G567" s="255" t="s">
        <v>235</v>
      </c>
      <c r="H567" s="256">
        <v>50000000</v>
      </c>
      <c r="I567" s="240">
        <v>50000000</v>
      </c>
      <c r="J567" s="233">
        <v>0</v>
      </c>
    </row>
    <row r="568" spans="1:10" x14ac:dyDescent="0.25">
      <c r="A568" s="265" t="s">
        <v>204</v>
      </c>
      <c r="B568" s="257" t="s">
        <v>240</v>
      </c>
      <c r="C568" s="251" t="s">
        <v>763</v>
      </c>
      <c r="D568" s="221" t="s">
        <v>165</v>
      </c>
      <c r="E568" s="254">
        <v>50000020000</v>
      </c>
      <c r="F568" s="221" t="s">
        <v>27</v>
      </c>
      <c r="G568" s="255" t="s">
        <v>235</v>
      </c>
      <c r="H568" s="256">
        <v>40000000</v>
      </c>
      <c r="I568" s="240">
        <v>50000000</v>
      </c>
      <c r="J568" s="233">
        <v>0</v>
      </c>
    </row>
    <row r="569" spans="1:10" x14ac:dyDescent="0.25">
      <c r="A569" s="265" t="s">
        <v>204</v>
      </c>
      <c r="B569" s="257" t="s">
        <v>243</v>
      </c>
      <c r="C569" s="251" t="s">
        <v>687</v>
      </c>
      <c r="D569" s="221" t="s">
        <v>165</v>
      </c>
      <c r="E569" s="254">
        <v>50000020000</v>
      </c>
      <c r="F569" s="221" t="s">
        <v>27</v>
      </c>
      <c r="G569" s="255" t="s">
        <v>235</v>
      </c>
      <c r="H569" s="256">
        <v>30000000</v>
      </c>
      <c r="I569" s="240">
        <v>30000000</v>
      </c>
      <c r="J569" s="233">
        <v>0</v>
      </c>
    </row>
    <row r="570" spans="1:10" x14ac:dyDescent="0.25">
      <c r="A570" s="265" t="s">
        <v>204</v>
      </c>
      <c r="B570" s="257" t="s">
        <v>206</v>
      </c>
      <c r="C570" s="251" t="s">
        <v>219</v>
      </c>
      <c r="D570" s="221" t="s">
        <v>165</v>
      </c>
      <c r="E570" s="254">
        <v>50000020000</v>
      </c>
      <c r="F570" s="221" t="s">
        <v>27</v>
      </c>
      <c r="G570" s="255" t="s">
        <v>235</v>
      </c>
      <c r="H570" s="256">
        <v>50000000</v>
      </c>
      <c r="I570" s="240">
        <v>100000000</v>
      </c>
      <c r="J570" s="233">
        <v>0</v>
      </c>
    </row>
    <row r="571" spans="1:10" x14ac:dyDescent="0.25">
      <c r="A571" s="265" t="s">
        <v>204</v>
      </c>
      <c r="B571" s="257" t="s">
        <v>469</v>
      </c>
      <c r="C571" s="251" t="s">
        <v>162</v>
      </c>
      <c r="D571" s="221" t="s">
        <v>165</v>
      </c>
      <c r="E571" s="254">
        <v>50000020000</v>
      </c>
      <c r="F571" s="221" t="s">
        <v>27</v>
      </c>
      <c r="G571" s="255" t="s">
        <v>235</v>
      </c>
      <c r="H571" s="256">
        <v>10000000</v>
      </c>
      <c r="I571" s="240">
        <v>50000000</v>
      </c>
      <c r="J571" s="233">
        <v>25778000</v>
      </c>
    </row>
    <row r="572" spans="1:10" x14ac:dyDescent="0.25">
      <c r="A572" s="265" t="s">
        <v>204</v>
      </c>
      <c r="C572" s="259" t="s">
        <v>26</v>
      </c>
      <c r="H572" s="260">
        <v>560000000</v>
      </c>
      <c r="I572" s="261">
        <v>800000000</v>
      </c>
      <c r="J572" s="262">
        <v>107378175</v>
      </c>
    </row>
    <row r="573" spans="1:10" x14ac:dyDescent="0.25">
      <c r="A573" s="265" t="s">
        <v>88</v>
      </c>
      <c r="C573" s="263" t="s">
        <v>488</v>
      </c>
    </row>
    <row r="574" spans="1:10" x14ac:dyDescent="0.25">
      <c r="A574" s="265" t="s">
        <v>88</v>
      </c>
      <c r="B574" s="238" t="s">
        <v>161</v>
      </c>
      <c r="C574" s="251" t="s">
        <v>233</v>
      </c>
      <c r="D574" s="221" t="s">
        <v>102</v>
      </c>
      <c r="E574" s="254">
        <v>50000010000</v>
      </c>
      <c r="F574" s="221" t="s">
        <v>27</v>
      </c>
      <c r="G574" s="255" t="s">
        <v>235</v>
      </c>
      <c r="H574" s="256">
        <v>8000000</v>
      </c>
      <c r="I574" s="240">
        <v>4000000</v>
      </c>
      <c r="J574" s="233">
        <v>0</v>
      </c>
    </row>
    <row r="575" spans="1:10" x14ac:dyDescent="0.25">
      <c r="A575" s="265" t="s">
        <v>88</v>
      </c>
      <c r="B575" s="257" t="s">
        <v>467</v>
      </c>
      <c r="C575" s="251" t="s">
        <v>163</v>
      </c>
      <c r="D575" s="221" t="s">
        <v>102</v>
      </c>
      <c r="E575" s="254">
        <v>50000010000</v>
      </c>
      <c r="F575" s="221" t="s">
        <v>27</v>
      </c>
      <c r="G575" s="255" t="s">
        <v>235</v>
      </c>
      <c r="H575" s="256">
        <v>6000000</v>
      </c>
      <c r="I575" s="240">
        <v>6000000</v>
      </c>
      <c r="J575" s="233">
        <v>0</v>
      </c>
    </row>
    <row r="576" spans="1:10" x14ac:dyDescent="0.25">
      <c r="A576" s="265" t="s">
        <v>88</v>
      </c>
      <c r="C576" s="259" t="s">
        <v>26</v>
      </c>
      <c r="H576" s="260">
        <v>14000000</v>
      </c>
      <c r="I576" s="261">
        <v>10000000</v>
      </c>
      <c r="J576" s="262">
        <v>0</v>
      </c>
    </row>
    <row r="577" spans="1:11" x14ac:dyDescent="0.25">
      <c r="A577" s="265" t="s">
        <v>101</v>
      </c>
      <c r="C577" s="263" t="s">
        <v>104</v>
      </c>
    </row>
    <row r="578" spans="1:11" x14ac:dyDescent="0.25">
      <c r="A578" s="265" t="s">
        <v>101</v>
      </c>
      <c r="B578" s="238" t="s">
        <v>161</v>
      </c>
      <c r="C578" s="251" t="s">
        <v>233</v>
      </c>
      <c r="D578" s="221" t="s">
        <v>102</v>
      </c>
      <c r="E578" s="254">
        <v>50000010000</v>
      </c>
      <c r="F578" s="221" t="s">
        <v>27</v>
      </c>
      <c r="G578" s="255" t="s">
        <v>235</v>
      </c>
      <c r="H578" s="256">
        <v>25000000</v>
      </c>
      <c r="I578" s="240">
        <v>14000000</v>
      </c>
      <c r="J578" s="233">
        <v>0</v>
      </c>
    </row>
    <row r="579" spans="1:11" x14ac:dyDescent="0.25">
      <c r="A579" s="265" t="s">
        <v>101</v>
      </c>
      <c r="B579" s="257" t="s">
        <v>239</v>
      </c>
      <c r="C579" s="251" t="s">
        <v>485</v>
      </c>
      <c r="D579" s="221" t="s">
        <v>102</v>
      </c>
      <c r="E579" s="254">
        <v>50000010000</v>
      </c>
      <c r="F579" s="221" t="s">
        <v>27</v>
      </c>
      <c r="G579" s="255" t="s">
        <v>235</v>
      </c>
      <c r="H579" s="256">
        <v>0</v>
      </c>
      <c r="I579" s="240">
        <v>4500000</v>
      </c>
      <c r="J579" s="233">
        <v>0</v>
      </c>
    </row>
    <row r="580" spans="1:11" x14ac:dyDescent="0.25">
      <c r="A580" s="265" t="s">
        <v>101</v>
      </c>
      <c r="B580" s="257" t="s">
        <v>470</v>
      </c>
      <c r="C580" s="251" t="s">
        <v>1066</v>
      </c>
      <c r="D580" s="221" t="s">
        <v>102</v>
      </c>
      <c r="E580" s="254">
        <v>50000010000</v>
      </c>
      <c r="F580" s="221" t="s">
        <v>27</v>
      </c>
      <c r="G580" s="255" t="s">
        <v>235</v>
      </c>
      <c r="H580" s="256">
        <v>17000000</v>
      </c>
      <c r="I580" s="240">
        <v>20500000</v>
      </c>
      <c r="J580" s="233">
        <v>0</v>
      </c>
    </row>
    <row r="581" spans="1:11" x14ac:dyDescent="0.25">
      <c r="A581" s="265" t="s">
        <v>101</v>
      </c>
      <c r="B581" s="257" t="s">
        <v>243</v>
      </c>
      <c r="C581" s="251" t="s">
        <v>687</v>
      </c>
      <c r="D581" s="221" t="s">
        <v>102</v>
      </c>
      <c r="E581" s="254">
        <v>50000010000</v>
      </c>
      <c r="F581" s="221" t="s">
        <v>27</v>
      </c>
      <c r="G581" s="255" t="s">
        <v>235</v>
      </c>
      <c r="H581" s="256">
        <v>30000000</v>
      </c>
      <c r="I581" s="240">
        <v>30000000</v>
      </c>
      <c r="J581" s="233">
        <v>0</v>
      </c>
    </row>
    <row r="582" spans="1:11" x14ac:dyDescent="0.25">
      <c r="A582" s="265" t="s">
        <v>101</v>
      </c>
      <c r="B582" s="257" t="s">
        <v>158</v>
      </c>
      <c r="C582" s="251" t="s">
        <v>366</v>
      </c>
      <c r="D582" s="221" t="s">
        <v>102</v>
      </c>
      <c r="E582" s="254">
        <v>50000010000</v>
      </c>
      <c r="F582" s="221" t="s">
        <v>27</v>
      </c>
      <c r="G582" s="255" t="s">
        <v>235</v>
      </c>
      <c r="H582" s="256">
        <v>0</v>
      </c>
      <c r="I582" s="240">
        <v>15000000</v>
      </c>
      <c r="J582" s="233">
        <v>0</v>
      </c>
    </row>
    <row r="583" spans="1:11" x14ac:dyDescent="0.25">
      <c r="A583" s="265" t="s">
        <v>101</v>
      </c>
      <c r="B583" s="257" t="s">
        <v>206</v>
      </c>
      <c r="C583" s="251" t="s">
        <v>219</v>
      </c>
      <c r="D583" s="221" t="s">
        <v>102</v>
      </c>
      <c r="E583" s="254">
        <v>50000010000</v>
      </c>
      <c r="F583" s="221" t="s">
        <v>27</v>
      </c>
      <c r="G583" s="255" t="s">
        <v>235</v>
      </c>
      <c r="H583" s="256">
        <v>12000000</v>
      </c>
      <c r="I583" s="240">
        <v>15000000</v>
      </c>
      <c r="J583" s="233">
        <v>0</v>
      </c>
    </row>
    <row r="584" spans="1:11" x14ac:dyDescent="0.25">
      <c r="A584" s="265" t="s">
        <v>101</v>
      </c>
      <c r="B584" s="257" t="s">
        <v>467</v>
      </c>
      <c r="C584" s="251" t="s">
        <v>163</v>
      </c>
      <c r="D584" s="221" t="s">
        <v>102</v>
      </c>
      <c r="E584" s="254">
        <v>50000010000</v>
      </c>
      <c r="F584" s="221" t="s">
        <v>27</v>
      </c>
      <c r="G584" s="255" t="s">
        <v>235</v>
      </c>
      <c r="H584" s="256">
        <v>0</v>
      </c>
      <c r="I584" s="240">
        <v>5000000</v>
      </c>
      <c r="J584" s="233">
        <v>3850000</v>
      </c>
    </row>
    <row r="585" spans="1:11" x14ac:dyDescent="0.25">
      <c r="A585" s="265" t="s">
        <v>101</v>
      </c>
      <c r="B585" s="257" t="s">
        <v>453</v>
      </c>
      <c r="C585" s="251" t="s">
        <v>678</v>
      </c>
      <c r="D585" s="221" t="s">
        <v>102</v>
      </c>
      <c r="E585" s="254">
        <v>50000010000</v>
      </c>
      <c r="F585" s="221" t="s">
        <v>27</v>
      </c>
      <c r="G585" s="255" t="s">
        <v>235</v>
      </c>
      <c r="H585" s="256">
        <v>16000000</v>
      </c>
      <c r="I585" s="240">
        <v>15000000</v>
      </c>
      <c r="J585" s="233">
        <v>9962500</v>
      </c>
    </row>
    <row r="586" spans="1:11" x14ac:dyDescent="0.25">
      <c r="A586" s="265" t="s">
        <v>101</v>
      </c>
      <c r="C586" s="259" t="s">
        <v>26</v>
      </c>
      <c r="H586" s="260">
        <v>100000000</v>
      </c>
      <c r="I586" s="261">
        <v>119000000</v>
      </c>
      <c r="J586" s="262">
        <v>13812500</v>
      </c>
    </row>
    <row r="587" spans="1:11" x14ac:dyDescent="0.25">
      <c r="A587" s="265" t="s">
        <v>237</v>
      </c>
      <c r="C587" s="263" t="s">
        <v>221</v>
      </c>
    </row>
    <row r="588" spans="1:11" x14ac:dyDescent="0.25">
      <c r="A588" s="265" t="s">
        <v>237</v>
      </c>
      <c r="B588" s="257" t="s">
        <v>332</v>
      </c>
      <c r="C588" s="251" t="s">
        <v>333</v>
      </c>
      <c r="D588" s="221">
        <v>70922</v>
      </c>
      <c r="E588" s="254">
        <v>50000010000</v>
      </c>
      <c r="F588" s="221">
        <v>23510200</v>
      </c>
      <c r="G588" s="255" t="s">
        <v>235</v>
      </c>
      <c r="H588" s="256">
        <v>100000000</v>
      </c>
      <c r="I588" s="240">
        <v>50000000</v>
      </c>
      <c r="J588" s="233">
        <v>0</v>
      </c>
      <c r="K588" s="233" t="s">
        <v>1391</v>
      </c>
    </row>
    <row r="589" spans="1:11" x14ac:dyDescent="0.25">
      <c r="A589" s="265" t="s">
        <v>237</v>
      </c>
      <c r="B589" s="257" t="s">
        <v>470</v>
      </c>
      <c r="C589" s="251" t="s">
        <v>1066</v>
      </c>
      <c r="D589" s="221">
        <v>70922</v>
      </c>
      <c r="E589" s="254">
        <v>50000010000</v>
      </c>
      <c r="F589" s="221">
        <v>23510200</v>
      </c>
      <c r="G589" s="255" t="s">
        <v>235</v>
      </c>
      <c r="H589" s="256">
        <v>15000000</v>
      </c>
      <c r="I589" s="240">
        <v>10000000</v>
      </c>
      <c r="J589" s="233">
        <v>0</v>
      </c>
    </row>
    <row r="590" spans="1:11" x14ac:dyDescent="0.25">
      <c r="A590" s="265" t="s">
        <v>237</v>
      </c>
      <c r="B590" s="257" t="s">
        <v>463</v>
      </c>
      <c r="C590" s="251" t="s">
        <v>462</v>
      </c>
      <c r="D590" s="221">
        <v>70922</v>
      </c>
      <c r="E590" s="254">
        <v>50000010000</v>
      </c>
      <c r="F590" s="221">
        <v>23510200</v>
      </c>
      <c r="G590" s="255" t="s">
        <v>235</v>
      </c>
      <c r="H590" s="256">
        <v>0</v>
      </c>
      <c r="I590" s="240">
        <v>10000000</v>
      </c>
      <c r="J590" s="233">
        <v>0</v>
      </c>
    </row>
    <row r="591" spans="1:11" x14ac:dyDescent="0.25">
      <c r="A591" s="265" t="s">
        <v>237</v>
      </c>
      <c r="B591" s="257" t="s">
        <v>522</v>
      </c>
      <c r="C591" s="251" t="s">
        <v>241</v>
      </c>
      <c r="D591" s="221">
        <v>70922</v>
      </c>
      <c r="E591" s="254">
        <v>50000010000</v>
      </c>
      <c r="F591" s="221">
        <v>23510200</v>
      </c>
      <c r="G591" s="255" t="s">
        <v>235</v>
      </c>
      <c r="H591" s="256">
        <v>8000000</v>
      </c>
      <c r="I591" s="240">
        <v>6000000</v>
      </c>
      <c r="J591" s="233">
        <v>0</v>
      </c>
    </row>
    <row r="592" spans="1:11" x14ac:dyDescent="0.25">
      <c r="A592" s="265" t="s">
        <v>237</v>
      </c>
      <c r="B592" s="257" t="s">
        <v>243</v>
      </c>
      <c r="C592" s="251" t="s">
        <v>687</v>
      </c>
      <c r="D592" s="221">
        <v>70922</v>
      </c>
      <c r="E592" s="254">
        <v>50000010000</v>
      </c>
      <c r="F592" s="221">
        <v>23510200</v>
      </c>
      <c r="G592" s="255" t="s">
        <v>235</v>
      </c>
      <c r="H592" s="256">
        <v>20000000</v>
      </c>
      <c r="I592" s="240">
        <v>40000000</v>
      </c>
      <c r="J592" s="233">
        <v>0</v>
      </c>
    </row>
    <row r="593" spans="1:11" x14ac:dyDescent="0.25">
      <c r="A593" s="265" t="s">
        <v>237</v>
      </c>
      <c r="B593" s="257" t="s">
        <v>158</v>
      </c>
      <c r="C593" s="251" t="s">
        <v>366</v>
      </c>
      <c r="D593" s="221">
        <v>70922</v>
      </c>
      <c r="E593" s="254">
        <v>50000010000</v>
      </c>
      <c r="F593" s="221">
        <v>23510200</v>
      </c>
      <c r="G593" s="255" t="s">
        <v>235</v>
      </c>
      <c r="H593" s="256">
        <v>15000000</v>
      </c>
      <c r="I593" s="240">
        <v>10000000</v>
      </c>
      <c r="J593" s="233">
        <v>0</v>
      </c>
    </row>
    <row r="594" spans="1:11" x14ac:dyDescent="0.25">
      <c r="A594" s="265" t="s">
        <v>237</v>
      </c>
      <c r="B594" s="257" t="s">
        <v>467</v>
      </c>
      <c r="C594" s="251" t="s">
        <v>163</v>
      </c>
      <c r="D594" s="221">
        <v>70922</v>
      </c>
      <c r="E594" s="254">
        <v>50000010000</v>
      </c>
      <c r="F594" s="221">
        <v>23510200</v>
      </c>
      <c r="G594" s="255" t="s">
        <v>235</v>
      </c>
      <c r="H594" s="256">
        <v>5000000</v>
      </c>
      <c r="I594" s="240">
        <v>4000000</v>
      </c>
      <c r="J594" s="233">
        <v>0</v>
      </c>
    </row>
    <row r="595" spans="1:11" x14ac:dyDescent="0.25">
      <c r="A595" s="265" t="s">
        <v>237</v>
      </c>
      <c r="B595" s="257" t="s">
        <v>453</v>
      </c>
      <c r="C595" s="251" t="s">
        <v>678</v>
      </c>
      <c r="D595" s="221">
        <v>70922</v>
      </c>
      <c r="E595" s="254">
        <v>50000010000</v>
      </c>
      <c r="F595" s="221">
        <v>23510200</v>
      </c>
      <c r="G595" s="255" t="s">
        <v>235</v>
      </c>
      <c r="H595" s="256">
        <v>80000000</v>
      </c>
      <c r="I595" s="240">
        <v>105000000</v>
      </c>
      <c r="J595" s="233">
        <v>68324990</v>
      </c>
    </row>
    <row r="596" spans="1:11" x14ac:dyDescent="0.25">
      <c r="A596" s="265" t="s">
        <v>237</v>
      </c>
      <c r="B596" s="257" t="s">
        <v>468</v>
      </c>
      <c r="C596" s="251" t="s">
        <v>466</v>
      </c>
      <c r="D596" s="221">
        <v>70922</v>
      </c>
      <c r="E596" s="254">
        <v>50000010000</v>
      </c>
      <c r="F596" s="221">
        <v>23510200</v>
      </c>
      <c r="G596" s="255" t="s">
        <v>235</v>
      </c>
      <c r="H596" s="256">
        <v>0</v>
      </c>
    </row>
    <row r="597" spans="1:11" x14ac:dyDescent="0.25">
      <c r="A597" s="265" t="s">
        <v>237</v>
      </c>
      <c r="B597" s="239"/>
      <c r="C597" s="259" t="s">
        <v>26</v>
      </c>
      <c r="D597" s="223"/>
      <c r="E597" s="268"/>
      <c r="F597" s="223"/>
      <c r="G597" s="269"/>
      <c r="H597" s="260">
        <v>243000000</v>
      </c>
      <c r="I597" s="262">
        <v>235000000</v>
      </c>
      <c r="J597" s="262">
        <v>68324990</v>
      </c>
      <c r="K597" s="262"/>
    </row>
    <row r="598" spans="1:11" x14ac:dyDescent="0.25">
      <c r="A598" s="265" t="s">
        <v>84</v>
      </c>
      <c r="C598" s="263" t="s">
        <v>490</v>
      </c>
    </row>
    <row r="599" spans="1:11" x14ac:dyDescent="0.25">
      <c r="A599" s="265" t="s">
        <v>84</v>
      </c>
      <c r="B599" s="257" t="s">
        <v>158</v>
      </c>
      <c r="C599" s="251" t="s">
        <v>366</v>
      </c>
      <c r="D599" s="221" t="s">
        <v>76</v>
      </c>
      <c r="E599" s="254">
        <v>50000010000</v>
      </c>
      <c r="F599" s="221" t="s">
        <v>27</v>
      </c>
      <c r="G599" s="255" t="s">
        <v>235</v>
      </c>
      <c r="H599" s="256">
        <v>10000000</v>
      </c>
      <c r="I599" s="240">
        <v>1000000</v>
      </c>
      <c r="J599" s="233">
        <v>0</v>
      </c>
    </row>
    <row r="600" spans="1:11" x14ac:dyDescent="0.25">
      <c r="A600" s="265" t="s">
        <v>84</v>
      </c>
      <c r="B600" s="257" t="s">
        <v>206</v>
      </c>
      <c r="C600" s="251" t="s">
        <v>219</v>
      </c>
      <c r="D600" s="221" t="s">
        <v>76</v>
      </c>
      <c r="E600" s="254">
        <v>50000010000</v>
      </c>
      <c r="F600" s="221" t="s">
        <v>27</v>
      </c>
      <c r="G600" s="255" t="s">
        <v>235</v>
      </c>
      <c r="H600" s="256">
        <v>2000000</v>
      </c>
      <c r="I600" s="240">
        <v>1000000</v>
      </c>
      <c r="J600" s="233">
        <v>0</v>
      </c>
    </row>
    <row r="601" spans="1:11" x14ac:dyDescent="0.25">
      <c r="A601" s="265" t="s">
        <v>84</v>
      </c>
      <c r="B601" s="257" t="s">
        <v>467</v>
      </c>
      <c r="C601" s="251" t="s">
        <v>163</v>
      </c>
      <c r="D601" s="221" t="s">
        <v>76</v>
      </c>
      <c r="E601" s="254">
        <v>50000010000</v>
      </c>
      <c r="F601" s="221" t="s">
        <v>27</v>
      </c>
      <c r="G601" s="255" t="s">
        <v>235</v>
      </c>
      <c r="H601" s="256">
        <v>10000000</v>
      </c>
      <c r="I601" s="240">
        <v>0</v>
      </c>
      <c r="J601" s="233">
        <v>0</v>
      </c>
      <c r="K601" s="233" t="s">
        <v>1302</v>
      </c>
    </row>
    <row r="602" spans="1:11" x14ac:dyDescent="0.25">
      <c r="A602" s="265" t="s">
        <v>84</v>
      </c>
      <c r="B602" s="257" t="s">
        <v>484</v>
      </c>
      <c r="C602" s="251" t="s">
        <v>726</v>
      </c>
      <c r="D602" s="221" t="s">
        <v>76</v>
      </c>
      <c r="E602" s="254">
        <v>50000010000</v>
      </c>
      <c r="F602" s="221" t="s">
        <v>27</v>
      </c>
      <c r="G602" s="255" t="s">
        <v>235</v>
      </c>
      <c r="H602" s="256">
        <v>50000000</v>
      </c>
      <c r="I602" s="240">
        <v>0</v>
      </c>
      <c r="J602" s="233">
        <v>0</v>
      </c>
      <c r="K602" s="233" t="s">
        <v>1301</v>
      </c>
    </row>
    <row r="603" spans="1:11" x14ac:dyDescent="0.25">
      <c r="A603" s="265" t="s">
        <v>84</v>
      </c>
      <c r="B603" s="257" t="s">
        <v>453</v>
      </c>
      <c r="C603" s="251" t="s">
        <v>678</v>
      </c>
      <c r="D603" s="221" t="s">
        <v>76</v>
      </c>
      <c r="E603" s="254">
        <v>50000010000</v>
      </c>
      <c r="F603" s="221" t="s">
        <v>27</v>
      </c>
      <c r="G603" s="255" t="s">
        <v>235</v>
      </c>
      <c r="H603" s="256">
        <v>400000000</v>
      </c>
      <c r="I603" s="240">
        <v>600000000</v>
      </c>
      <c r="J603" s="233">
        <v>153304114</v>
      </c>
      <c r="K603" s="233" t="s">
        <v>1303</v>
      </c>
    </row>
    <row r="604" spans="1:11" x14ac:dyDescent="0.25">
      <c r="A604" s="265" t="s">
        <v>84</v>
      </c>
      <c r="C604" s="259" t="s">
        <v>26</v>
      </c>
      <c r="H604" s="260">
        <v>472000000</v>
      </c>
      <c r="I604" s="262">
        <v>602000000</v>
      </c>
      <c r="J604" s="346">
        <v>153304114</v>
      </c>
    </row>
    <row r="605" spans="1:11" x14ac:dyDescent="0.25">
      <c r="A605" s="265" t="s">
        <v>187</v>
      </c>
      <c r="C605" s="263" t="s">
        <v>188</v>
      </c>
    </row>
    <row r="606" spans="1:11" x14ac:dyDescent="0.25">
      <c r="A606" s="265" t="s">
        <v>187</v>
      </c>
      <c r="B606" s="257" t="s">
        <v>325</v>
      </c>
      <c r="C606" s="251" t="s">
        <v>507</v>
      </c>
      <c r="D606" s="221" t="s">
        <v>189</v>
      </c>
      <c r="E606" s="266" t="s">
        <v>362</v>
      </c>
      <c r="F606" s="255" t="s">
        <v>144</v>
      </c>
      <c r="G606" s="255" t="s">
        <v>235</v>
      </c>
      <c r="H606" s="256">
        <v>60000000</v>
      </c>
      <c r="I606" s="240">
        <v>80000000</v>
      </c>
      <c r="J606" s="233">
        <v>75677840</v>
      </c>
    </row>
    <row r="607" spans="1:11" x14ac:dyDescent="0.25">
      <c r="A607" s="265" t="s">
        <v>187</v>
      </c>
      <c r="B607" s="257" t="s">
        <v>326</v>
      </c>
      <c r="C607" s="251" t="s">
        <v>327</v>
      </c>
      <c r="D607" s="221" t="s">
        <v>189</v>
      </c>
      <c r="E607" s="266" t="s">
        <v>362</v>
      </c>
      <c r="F607" s="255" t="s">
        <v>144</v>
      </c>
      <c r="G607" s="255" t="s">
        <v>235</v>
      </c>
      <c r="H607" s="256">
        <v>20000000</v>
      </c>
      <c r="I607" s="240">
        <v>5000000</v>
      </c>
      <c r="J607" s="233">
        <v>0</v>
      </c>
    </row>
    <row r="608" spans="1:11" x14ac:dyDescent="0.25">
      <c r="A608" s="265" t="s">
        <v>187</v>
      </c>
      <c r="B608" s="257" t="s">
        <v>470</v>
      </c>
      <c r="C608" s="251" t="s">
        <v>1066</v>
      </c>
      <c r="D608" s="221" t="s">
        <v>189</v>
      </c>
      <c r="E608" s="266" t="s">
        <v>362</v>
      </c>
      <c r="F608" s="255" t="s">
        <v>144</v>
      </c>
      <c r="G608" s="255" t="s">
        <v>235</v>
      </c>
      <c r="H608" s="256">
        <v>10000000</v>
      </c>
      <c r="I608" s="240">
        <v>15000000</v>
      </c>
      <c r="J608" s="233">
        <v>0</v>
      </c>
    </row>
    <row r="609" spans="1:11" x14ac:dyDescent="0.25">
      <c r="A609" s="265" t="s">
        <v>187</v>
      </c>
      <c r="B609" s="238" t="s">
        <v>206</v>
      </c>
      <c r="C609" s="251" t="s">
        <v>219</v>
      </c>
      <c r="D609" s="221" t="s">
        <v>189</v>
      </c>
      <c r="E609" s="266" t="s">
        <v>362</v>
      </c>
      <c r="F609" s="255" t="s">
        <v>144</v>
      </c>
      <c r="G609" s="255" t="s">
        <v>235</v>
      </c>
      <c r="H609" s="256">
        <v>10000000</v>
      </c>
      <c r="I609" s="240">
        <v>40000000</v>
      </c>
      <c r="J609" s="233">
        <v>0</v>
      </c>
    </row>
    <row r="610" spans="1:11" x14ac:dyDescent="0.25">
      <c r="A610" s="265" t="s">
        <v>187</v>
      </c>
      <c r="B610" s="238" t="s">
        <v>207</v>
      </c>
      <c r="C610" s="251" t="s">
        <v>220</v>
      </c>
      <c r="D610" s="221" t="s">
        <v>189</v>
      </c>
      <c r="E610" s="266" t="s">
        <v>362</v>
      </c>
      <c r="F610" s="255" t="s">
        <v>144</v>
      </c>
      <c r="G610" s="255" t="s">
        <v>235</v>
      </c>
      <c r="H610" s="256">
        <v>13000000</v>
      </c>
      <c r="I610" s="240">
        <v>0</v>
      </c>
      <c r="J610" s="233">
        <v>0</v>
      </c>
    </row>
    <row r="611" spans="1:11" x14ac:dyDescent="0.25">
      <c r="A611" s="265" t="s">
        <v>187</v>
      </c>
      <c r="B611" s="238" t="s">
        <v>208</v>
      </c>
      <c r="C611" s="251" t="s">
        <v>751</v>
      </c>
      <c r="D611" s="221" t="s">
        <v>189</v>
      </c>
      <c r="E611" s="266" t="s">
        <v>362</v>
      </c>
      <c r="F611" s="255" t="s">
        <v>144</v>
      </c>
      <c r="G611" s="255" t="s">
        <v>235</v>
      </c>
      <c r="H611" s="256">
        <v>12000000</v>
      </c>
      <c r="I611" s="240">
        <v>0</v>
      </c>
      <c r="J611" s="233">
        <v>0</v>
      </c>
    </row>
    <row r="612" spans="1:11" x14ac:dyDescent="0.25">
      <c r="A612" s="265" t="s">
        <v>187</v>
      </c>
      <c r="B612" s="257" t="s">
        <v>467</v>
      </c>
      <c r="C612" s="251" t="s">
        <v>163</v>
      </c>
      <c r="D612" s="221" t="s">
        <v>189</v>
      </c>
      <c r="E612" s="266" t="s">
        <v>364</v>
      </c>
      <c r="F612" s="255" t="s">
        <v>144</v>
      </c>
      <c r="G612" s="255" t="s">
        <v>235</v>
      </c>
      <c r="H612" s="256">
        <v>20000000</v>
      </c>
      <c r="I612" s="240">
        <v>20000000</v>
      </c>
      <c r="J612" s="233">
        <v>0</v>
      </c>
    </row>
    <row r="613" spans="1:11" x14ac:dyDescent="0.25">
      <c r="A613" s="265" t="s">
        <v>187</v>
      </c>
      <c r="B613" s="257" t="s">
        <v>484</v>
      </c>
      <c r="C613" s="251" t="s">
        <v>726</v>
      </c>
      <c r="D613" s="221" t="s">
        <v>189</v>
      </c>
      <c r="E613" s="266" t="s">
        <v>363</v>
      </c>
      <c r="F613" s="255" t="s">
        <v>144</v>
      </c>
      <c r="G613" s="255" t="s">
        <v>235</v>
      </c>
      <c r="H613" s="256">
        <v>5000000</v>
      </c>
      <c r="I613" s="240">
        <v>5000000</v>
      </c>
      <c r="J613" s="233">
        <v>0</v>
      </c>
    </row>
    <row r="614" spans="1:11" x14ac:dyDescent="0.25">
      <c r="A614" s="265" t="s">
        <v>187</v>
      </c>
      <c r="C614" s="259" t="s">
        <v>26</v>
      </c>
      <c r="F614" s="255"/>
      <c r="H614" s="260">
        <v>150000000</v>
      </c>
      <c r="I614" s="261">
        <v>165000000</v>
      </c>
      <c r="J614" s="262">
        <v>75677840</v>
      </c>
      <c r="K614" s="262"/>
    </row>
    <row r="615" spans="1:11" x14ac:dyDescent="0.25">
      <c r="A615" s="265" t="s">
        <v>190</v>
      </c>
      <c r="C615" s="263" t="s">
        <v>491</v>
      </c>
    </row>
    <row r="616" spans="1:11" x14ac:dyDescent="0.25">
      <c r="A616" s="265" t="s">
        <v>190</v>
      </c>
      <c r="B616" s="238" t="s">
        <v>253</v>
      </c>
      <c r="C616" s="251" t="s">
        <v>238</v>
      </c>
      <c r="D616" s="221" t="s">
        <v>189</v>
      </c>
      <c r="E616" s="254">
        <v>50000020000</v>
      </c>
      <c r="F616" s="221">
        <v>23530400</v>
      </c>
      <c r="G616" s="255" t="s">
        <v>235</v>
      </c>
      <c r="H616" s="256">
        <v>4000000</v>
      </c>
      <c r="I616" s="240">
        <v>0</v>
      </c>
      <c r="J616" s="233">
        <v>0</v>
      </c>
    </row>
    <row r="617" spans="1:11" x14ac:dyDescent="0.25">
      <c r="A617" s="265" t="s">
        <v>190</v>
      </c>
      <c r="B617" s="257" t="s">
        <v>325</v>
      </c>
      <c r="C617" s="251" t="s">
        <v>507</v>
      </c>
      <c r="D617" s="221" t="s">
        <v>189</v>
      </c>
      <c r="E617" s="254">
        <v>50000020000</v>
      </c>
      <c r="F617" s="221">
        <v>23530400</v>
      </c>
      <c r="G617" s="255" t="s">
        <v>235</v>
      </c>
      <c r="H617" s="256">
        <v>0</v>
      </c>
      <c r="I617" s="240">
        <v>20000000</v>
      </c>
      <c r="J617" s="233">
        <v>20000000</v>
      </c>
    </row>
    <row r="618" spans="1:11" x14ac:dyDescent="0.25">
      <c r="A618" s="265" t="s">
        <v>190</v>
      </c>
      <c r="B618" s="257" t="s">
        <v>332</v>
      </c>
      <c r="C618" s="251" t="s">
        <v>333</v>
      </c>
      <c r="D618" s="221" t="s">
        <v>189</v>
      </c>
      <c r="E618" s="254">
        <v>50000020000</v>
      </c>
      <c r="F618" s="221">
        <v>23530400</v>
      </c>
      <c r="G618" s="255" t="s">
        <v>235</v>
      </c>
      <c r="H618" s="256">
        <v>40000000</v>
      </c>
      <c r="I618" s="240">
        <v>5000000</v>
      </c>
      <c r="J618" s="233">
        <v>1327750</v>
      </c>
    </row>
    <row r="619" spans="1:11" x14ac:dyDescent="0.25">
      <c r="A619" s="265" t="s">
        <v>190</v>
      </c>
      <c r="B619" s="257" t="s">
        <v>482</v>
      </c>
      <c r="C619" s="251" t="s">
        <v>492</v>
      </c>
      <c r="D619" s="221" t="s">
        <v>189</v>
      </c>
      <c r="E619" s="254">
        <v>50000020000</v>
      </c>
      <c r="F619" s="221">
        <v>23530400</v>
      </c>
      <c r="G619" s="255" t="s">
        <v>235</v>
      </c>
      <c r="H619" s="256">
        <v>80000000</v>
      </c>
      <c r="I619" s="240">
        <v>50000000</v>
      </c>
      <c r="J619" s="233">
        <v>12655387</v>
      </c>
    </row>
    <row r="620" spans="1:11" x14ac:dyDescent="0.25">
      <c r="A620" s="265" t="s">
        <v>190</v>
      </c>
      <c r="B620" s="257" t="s">
        <v>240</v>
      </c>
      <c r="C620" s="251" t="s">
        <v>763</v>
      </c>
      <c r="D620" s="221" t="s">
        <v>189</v>
      </c>
      <c r="E620" s="254">
        <v>50000020000</v>
      </c>
      <c r="F620" s="221">
        <v>23530400</v>
      </c>
      <c r="G620" s="255" t="s">
        <v>235</v>
      </c>
      <c r="H620" s="256">
        <v>5000000</v>
      </c>
      <c r="I620" s="240">
        <v>0</v>
      </c>
      <c r="J620" s="233">
        <v>0</v>
      </c>
    </row>
    <row r="621" spans="1:11" x14ac:dyDescent="0.25">
      <c r="A621" s="265" t="s">
        <v>190</v>
      </c>
      <c r="B621" s="238" t="s">
        <v>450</v>
      </c>
      <c r="C621" s="272" t="s">
        <v>772</v>
      </c>
      <c r="D621" s="221" t="s">
        <v>189</v>
      </c>
      <c r="E621" s="254">
        <v>50000020000</v>
      </c>
      <c r="F621" s="221">
        <v>23530400</v>
      </c>
      <c r="G621" s="255" t="s">
        <v>235</v>
      </c>
      <c r="H621" s="256">
        <v>5000000</v>
      </c>
      <c r="I621" s="240">
        <v>0</v>
      </c>
      <c r="J621" s="233">
        <v>0</v>
      </c>
    </row>
    <row r="622" spans="1:11" x14ac:dyDescent="0.25">
      <c r="A622" s="265" t="s">
        <v>190</v>
      </c>
      <c r="B622" s="257" t="s">
        <v>470</v>
      </c>
      <c r="C622" s="251" t="s">
        <v>1066</v>
      </c>
      <c r="D622" s="221" t="s">
        <v>189</v>
      </c>
      <c r="E622" s="254">
        <v>50000020000</v>
      </c>
      <c r="F622" s="221">
        <v>23530400</v>
      </c>
      <c r="G622" s="255" t="s">
        <v>235</v>
      </c>
      <c r="H622" s="256">
        <v>0</v>
      </c>
      <c r="I622" s="240">
        <v>5000000</v>
      </c>
      <c r="J622" s="233">
        <v>177490</v>
      </c>
    </row>
    <row r="623" spans="1:11" x14ac:dyDescent="0.25">
      <c r="A623" s="265" t="s">
        <v>190</v>
      </c>
      <c r="B623" s="257" t="s">
        <v>158</v>
      </c>
      <c r="C623" s="251" t="s">
        <v>366</v>
      </c>
      <c r="D623" s="221" t="s">
        <v>189</v>
      </c>
      <c r="E623" s="254">
        <v>50000020000</v>
      </c>
      <c r="F623" s="221">
        <v>23530400</v>
      </c>
      <c r="G623" s="255" t="s">
        <v>235</v>
      </c>
      <c r="H623" s="256">
        <v>5000000</v>
      </c>
      <c r="I623" s="240">
        <v>5000000</v>
      </c>
      <c r="J623" s="233">
        <v>0</v>
      </c>
    </row>
    <row r="624" spans="1:11" x14ac:dyDescent="0.25">
      <c r="A624" s="265" t="s">
        <v>190</v>
      </c>
      <c r="B624" s="257" t="s">
        <v>206</v>
      </c>
      <c r="C624" s="251" t="s">
        <v>219</v>
      </c>
      <c r="D624" s="221" t="s">
        <v>189</v>
      </c>
      <c r="E624" s="254">
        <v>50000020000</v>
      </c>
      <c r="F624" s="221">
        <v>23530400</v>
      </c>
      <c r="G624" s="255" t="s">
        <v>235</v>
      </c>
      <c r="H624" s="256">
        <v>10000000</v>
      </c>
      <c r="I624" s="240">
        <v>5000000</v>
      </c>
      <c r="J624" s="233">
        <v>5000000</v>
      </c>
    </row>
    <row r="625" spans="1:10" x14ac:dyDescent="0.25">
      <c r="A625" s="265" t="s">
        <v>190</v>
      </c>
      <c r="B625" s="238" t="s">
        <v>161</v>
      </c>
      <c r="C625" s="251" t="s">
        <v>233</v>
      </c>
      <c r="D625" s="221" t="s">
        <v>189</v>
      </c>
      <c r="E625" s="254">
        <v>50000020000</v>
      </c>
      <c r="F625" s="221">
        <v>23530400</v>
      </c>
      <c r="G625" s="255" t="s">
        <v>235</v>
      </c>
      <c r="H625" s="256">
        <v>20000000</v>
      </c>
      <c r="I625" s="240">
        <v>0</v>
      </c>
      <c r="J625" s="233">
        <v>0</v>
      </c>
    </row>
    <row r="626" spans="1:10" x14ac:dyDescent="0.25">
      <c r="A626" s="265" t="s">
        <v>190</v>
      </c>
      <c r="B626" s="257" t="s">
        <v>469</v>
      </c>
      <c r="C626" s="251" t="s">
        <v>162</v>
      </c>
      <c r="D626" s="221" t="s">
        <v>189</v>
      </c>
      <c r="E626" s="254">
        <v>50000020000</v>
      </c>
      <c r="F626" s="221">
        <v>23530400</v>
      </c>
      <c r="G626" s="255" t="s">
        <v>235</v>
      </c>
      <c r="H626" s="256">
        <v>41000000</v>
      </c>
      <c r="I626" s="240">
        <v>0</v>
      </c>
      <c r="J626" s="233">
        <v>0</v>
      </c>
    </row>
    <row r="627" spans="1:10" x14ac:dyDescent="0.25">
      <c r="A627" s="265" t="s">
        <v>190</v>
      </c>
      <c r="B627" s="257" t="s">
        <v>467</v>
      </c>
      <c r="C627" s="251" t="s">
        <v>163</v>
      </c>
      <c r="D627" s="221" t="s">
        <v>189</v>
      </c>
      <c r="E627" s="254">
        <v>50000020000</v>
      </c>
      <c r="F627" s="221">
        <v>23530400</v>
      </c>
      <c r="G627" s="255" t="s">
        <v>235</v>
      </c>
      <c r="H627" s="256">
        <v>10000000</v>
      </c>
      <c r="I627" s="240">
        <v>10000000</v>
      </c>
      <c r="J627" s="233">
        <v>10000000</v>
      </c>
    </row>
    <row r="628" spans="1:10" x14ac:dyDescent="0.25">
      <c r="A628" s="265" t="s">
        <v>190</v>
      </c>
      <c r="C628" s="259" t="s">
        <v>26</v>
      </c>
      <c r="H628" s="260">
        <v>220000000</v>
      </c>
      <c r="I628" s="261">
        <v>100000000</v>
      </c>
      <c r="J628" s="262">
        <v>49160627</v>
      </c>
    </row>
    <row r="629" spans="1:10" x14ac:dyDescent="0.25">
      <c r="A629" s="265" t="s">
        <v>192</v>
      </c>
      <c r="C629" s="263" t="s">
        <v>193</v>
      </c>
    </row>
    <row r="630" spans="1:10" x14ac:dyDescent="0.25">
      <c r="A630" s="265" t="s">
        <v>192</v>
      </c>
      <c r="B630" s="257" t="s">
        <v>765</v>
      </c>
      <c r="C630" s="251" t="s">
        <v>494</v>
      </c>
      <c r="D630" s="221" t="s">
        <v>189</v>
      </c>
      <c r="E630" s="254">
        <v>50000020000</v>
      </c>
      <c r="F630" s="221" t="s">
        <v>27</v>
      </c>
      <c r="G630" s="255" t="s">
        <v>235</v>
      </c>
      <c r="H630" s="256">
        <v>10000000</v>
      </c>
      <c r="I630" s="240">
        <v>5000000</v>
      </c>
      <c r="J630" s="233">
        <v>0</v>
      </c>
    </row>
    <row r="631" spans="1:10" x14ac:dyDescent="0.25">
      <c r="A631" s="265" t="s">
        <v>192</v>
      </c>
      <c r="B631" s="257" t="s">
        <v>239</v>
      </c>
      <c r="C631" s="251" t="s">
        <v>485</v>
      </c>
      <c r="D631" s="221" t="s">
        <v>189</v>
      </c>
      <c r="E631" s="254">
        <v>50000020000</v>
      </c>
      <c r="F631" s="221" t="s">
        <v>27</v>
      </c>
      <c r="G631" s="255" t="s">
        <v>235</v>
      </c>
      <c r="H631" s="256">
        <v>5000000</v>
      </c>
      <c r="I631" s="240">
        <v>3000000</v>
      </c>
      <c r="J631" s="233">
        <v>0</v>
      </c>
    </row>
    <row r="632" spans="1:10" x14ac:dyDescent="0.25">
      <c r="A632" s="265" t="s">
        <v>192</v>
      </c>
      <c r="B632" s="257" t="s">
        <v>489</v>
      </c>
      <c r="C632" s="251" t="s">
        <v>977</v>
      </c>
      <c r="D632" s="221" t="s">
        <v>189</v>
      </c>
      <c r="E632" s="254">
        <v>50000020000</v>
      </c>
      <c r="F632" s="221" t="s">
        <v>27</v>
      </c>
      <c r="G632" s="255" t="s">
        <v>235</v>
      </c>
      <c r="H632" s="256">
        <v>1000000</v>
      </c>
      <c r="I632" s="240">
        <v>1000000</v>
      </c>
      <c r="J632" s="233">
        <v>0</v>
      </c>
    </row>
    <row r="633" spans="1:10" x14ac:dyDescent="0.25">
      <c r="A633" s="265" t="s">
        <v>192</v>
      </c>
      <c r="B633" s="257" t="s">
        <v>365</v>
      </c>
      <c r="C633" s="251" t="s">
        <v>495</v>
      </c>
      <c r="D633" s="221" t="s">
        <v>189</v>
      </c>
      <c r="E633" s="254">
        <v>50000020000</v>
      </c>
      <c r="F633" s="221" t="s">
        <v>27</v>
      </c>
      <c r="G633" s="255" t="s">
        <v>235</v>
      </c>
      <c r="H633" s="256">
        <v>1000000</v>
      </c>
      <c r="I633" s="240">
        <v>0</v>
      </c>
      <c r="J633" s="233">
        <v>0</v>
      </c>
    </row>
    <row r="634" spans="1:10" x14ac:dyDescent="0.25">
      <c r="A634" s="265" t="s">
        <v>192</v>
      </c>
      <c r="B634" s="257" t="s">
        <v>483</v>
      </c>
      <c r="C634" s="251" t="s">
        <v>1067</v>
      </c>
      <c r="D634" s="221" t="s">
        <v>189</v>
      </c>
      <c r="E634" s="254">
        <v>50000020000</v>
      </c>
      <c r="F634" s="221" t="s">
        <v>27</v>
      </c>
      <c r="G634" s="255" t="s">
        <v>235</v>
      </c>
      <c r="H634" s="256">
        <v>5000000</v>
      </c>
      <c r="I634" s="240">
        <v>0</v>
      </c>
      <c r="J634" s="233">
        <v>0</v>
      </c>
    </row>
    <row r="635" spans="1:10" x14ac:dyDescent="0.25">
      <c r="A635" s="265" t="s">
        <v>192</v>
      </c>
      <c r="B635" s="257" t="s">
        <v>497</v>
      </c>
      <c r="C635" s="251" t="s">
        <v>1068</v>
      </c>
      <c r="D635" s="221" t="s">
        <v>189</v>
      </c>
      <c r="E635" s="254">
        <v>50000020000</v>
      </c>
      <c r="F635" s="221" t="s">
        <v>27</v>
      </c>
      <c r="G635" s="255" t="s">
        <v>235</v>
      </c>
      <c r="H635" s="256">
        <v>1000000</v>
      </c>
      <c r="I635" s="240">
        <v>36000000</v>
      </c>
      <c r="J635" s="233">
        <v>0</v>
      </c>
    </row>
    <row r="636" spans="1:10" x14ac:dyDescent="0.25">
      <c r="A636" s="265" t="s">
        <v>192</v>
      </c>
      <c r="B636" s="257" t="s">
        <v>243</v>
      </c>
      <c r="C636" s="251" t="s">
        <v>687</v>
      </c>
      <c r="D636" s="221" t="s">
        <v>189</v>
      </c>
      <c r="E636" s="254">
        <v>50000020000</v>
      </c>
      <c r="F636" s="221" t="s">
        <v>27</v>
      </c>
      <c r="G636" s="255" t="s">
        <v>235</v>
      </c>
      <c r="H636" s="256">
        <v>20000000</v>
      </c>
      <c r="I636" s="240">
        <v>0</v>
      </c>
      <c r="J636" s="233">
        <v>0</v>
      </c>
    </row>
    <row r="637" spans="1:10" x14ac:dyDescent="0.25">
      <c r="A637" s="265" t="s">
        <v>192</v>
      </c>
      <c r="B637" s="257" t="s">
        <v>247</v>
      </c>
      <c r="C637" s="251" t="s">
        <v>515</v>
      </c>
      <c r="D637" s="221" t="s">
        <v>189</v>
      </c>
      <c r="E637" s="254">
        <v>50000020000</v>
      </c>
      <c r="F637" s="221" t="s">
        <v>27</v>
      </c>
      <c r="G637" s="255" t="s">
        <v>235</v>
      </c>
      <c r="H637" s="256">
        <v>2000000</v>
      </c>
      <c r="I637" s="240">
        <v>5000000</v>
      </c>
      <c r="J637" s="233">
        <v>0</v>
      </c>
    </row>
    <row r="638" spans="1:10" x14ac:dyDescent="0.25">
      <c r="A638" s="265" t="s">
        <v>192</v>
      </c>
      <c r="B638" s="238" t="s">
        <v>248</v>
      </c>
      <c r="C638" s="272" t="s">
        <v>779</v>
      </c>
      <c r="D638" s="221" t="s">
        <v>189</v>
      </c>
      <c r="E638" s="254">
        <v>50000020000</v>
      </c>
      <c r="F638" s="221" t="s">
        <v>27</v>
      </c>
      <c r="G638" s="255" t="s">
        <v>235</v>
      </c>
      <c r="H638" s="256">
        <v>1000000</v>
      </c>
      <c r="I638" s="240">
        <v>1000000</v>
      </c>
      <c r="J638" s="233">
        <v>0</v>
      </c>
    </row>
    <row r="639" spans="1:10" x14ac:dyDescent="0.25">
      <c r="A639" s="265" t="s">
        <v>192</v>
      </c>
      <c r="B639" s="257" t="s">
        <v>206</v>
      </c>
      <c r="C639" s="251" t="s">
        <v>219</v>
      </c>
      <c r="D639" s="221" t="s">
        <v>189</v>
      </c>
      <c r="E639" s="254">
        <v>50000020000</v>
      </c>
      <c r="F639" s="221" t="s">
        <v>27</v>
      </c>
      <c r="G639" s="255" t="s">
        <v>235</v>
      </c>
      <c r="H639" s="256">
        <v>14000000</v>
      </c>
      <c r="I639" s="240">
        <v>15000000</v>
      </c>
      <c r="J639" s="233">
        <v>0</v>
      </c>
    </row>
    <row r="640" spans="1:10" x14ac:dyDescent="0.25">
      <c r="A640" s="265" t="s">
        <v>192</v>
      </c>
      <c r="B640" s="257" t="s">
        <v>469</v>
      </c>
      <c r="C640" s="251" t="s">
        <v>162</v>
      </c>
      <c r="D640" s="221" t="s">
        <v>189</v>
      </c>
      <c r="E640" s="254">
        <v>50000020000</v>
      </c>
      <c r="F640" s="221" t="s">
        <v>27</v>
      </c>
      <c r="G640" s="255" t="s">
        <v>235</v>
      </c>
      <c r="H640" s="256">
        <v>10000000</v>
      </c>
      <c r="I640" s="240">
        <v>10000000</v>
      </c>
      <c r="J640" s="233">
        <v>8438950</v>
      </c>
    </row>
    <row r="641" spans="1:11" x14ac:dyDescent="0.25">
      <c r="A641" s="265" t="s">
        <v>192</v>
      </c>
      <c r="B641" s="257" t="s">
        <v>467</v>
      </c>
      <c r="C641" s="251" t="s">
        <v>163</v>
      </c>
      <c r="D641" s="221" t="s">
        <v>189</v>
      </c>
      <c r="E641" s="254">
        <v>50000020000</v>
      </c>
      <c r="F641" s="221" t="s">
        <v>27</v>
      </c>
      <c r="G641" s="255" t="s">
        <v>235</v>
      </c>
      <c r="H641" s="256">
        <v>10000000</v>
      </c>
      <c r="I641" s="240">
        <v>10000000</v>
      </c>
      <c r="J641" s="233">
        <v>0</v>
      </c>
    </row>
    <row r="642" spans="1:11" x14ac:dyDescent="0.25">
      <c r="A642" s="265" t="s">
        <v>192</v>
      </c>
      <c r="B642" s="239"/>
      <c r="C642" s="259" t="s">
        <v>26</v>
      </c>
      <c r="D642" s="223"/>
      <c r="E642" s="268"/>
      <c r="F642" s="223"/>
      <c r="G642" s="269"/>
      <c r="H642" s="260">
        <v>80000000</v>
      </c>
      <c r="I642" s="261">
        <v>86000000</v>
      </c>
      <c r="J642" s="262">
        <v>8438950</v>
      </c>
      <c r="K642" s="262"/>
    </row>
    <row r="643" spans="1:11" x14ac:dyDescent="0.25">
      <c r="A643" s="265" t="s">
        <v>196</v>
      </c>
      <c r="C643" s="263" t="s">
        <v>990</v>
      </c>
    </row>
    <row r="644" spans="1:11" x14ac:dyDescent="0.25">
      <c r="A644" s="265" t="s">
        <v>196</v>
      </c>
      <c r="B644" s="238" t="s">
        <v>161</v>
      </c>
      <c r="C644" s="251" t="s">
        <v>233</v>
      </c>
      <c r="D644" s="221" t="s">
        <v>189</v>
      </c>
      <c r="E644" s="254" t="s">
        <v>320</v>
      </c>
      <c r="F644" s="221" t="s">
        <v>973</v>
      </c>
      <c r="G644" s="255" t="s">
        <v>235</v>
      </c>
      <c r="H644" s="256">
        <v>55000000</v>
      </c>
      <c r="I644" s="240">
        <v>40000000</v>
      </c>
      <c r="J644" s="233">
        <v>0</v>
      </c>
    </row>
    <row r="645" spans="1:11" x14ac:dyDescent="0.25">
      <c r="A645" s="265" t="s">
        <v>196</v>
      </c>
      <c r="B645" s="257" t="s">
        <v>240</v>
      </c>
      <c r="C645" s="251" t="s">
        <v>763</v>
      </c>
      <c r="D645" s="221" t="s">
        <v>189</v>
      </c>
      <c r="E645" s="254" t="s">
        <v>320</v>
      </c>
      <c r="F645" s="221" t="s">
        <v>973</v>
      </c>
      <c r="G645" s="255" t="s">
        <v>235</v>
      </c>
      <c r="H645" s="256">
        <v>20000000</v>
      </c>
      <c r="I645" s="240">
        <v>25000000</v>
      </c>
      <c r="J645" s="233">
        <v>0</v>
      </c>
    </row>
    <row r="646" spans="1:11" x14ac:dyDescent="0.25">
      <c r="A646" s="265" t="s">
        <v>196</v>
      </c>
      <c r="B646" s="257" t="s">
        <v>483</v>
      </c>
      <c r="C646" s="251" t="s">
        <v>1067</v>
      </c>
      <c r="D646" s="221" t="s">
        <v>189</v>
      </c>
      <c r="E646" s="254" t="s">
        <v>320</v>
      </c>
      <c r="F646" s="221" t="s">
        <v>973</v>
      </c>
      <c r="G646" s="255" t="s">
        <v>235</v>
      </c>
      <c r="H646" s="256">
        <v>40000000</v>
      </c>
      <c r="I646" s="240">
        <v>0</v>
      </c>
      <c r="J646" s="233">
        <v>0</v>
      </c>
    </row>
    <row r="647" spans="1:11" x14ac:dyDescent="0.25">
      <c r="A647" s="265" t="s">
        <v>196</v>
      </c>
      <c r="B647" s="238" t="s">
        <v>206</v>
      </c>
      <c r="C647" s="251" t="s">
        <v>219</v>
      </c>
      <c r="D647" s="221" t="s">
        <v>189</v>
      </c>
      <c r="E647" s="254" t="s">
        <v>320</v>
      </c>
      <c r="F647" s="221" t="s">
        <v>973</v>
      </c>
      <c r="G647" s="255" t="s">
        <v>235</v>
      </c>
      <c r="H647" s="256">
        <v>15000000</v>
      </c>
      <c r="I647" s="240">
        <v>10000000</v>
      </c>
      <c r="J647" s="233">
        <v>0</v>
      </c>
    </row>
    <row r="648" spans="1:11" x14ac:dyDescent="0.25">
      <c r="A648" s="265" t="s">
        <v>196</v>
      </c>
      <c r="B648" s="257" t="s">
        <v>467</v>
      </c>
      <c r="C648" s="251" t="s">
        <v>163</v>
      </c>
      <c r="D648" s="221" t="s">
        <v>189</v>
      </c>
      <c r="E648" s="254" t="s">
        <v>320</v>
      </c>
      <c r="F648" s="221" t="s">
        <v>973</v>
      </c>
      <c r="G648" s="255" t="s">
        <v>235</v>
      </c>
      <c r="H648" s="256">
        <v>70000000</v>
      </c>
      <c r="I648" s="240">
        <v>45000000</v>
      </c>
      <c r="J648" s="233">
        <v>29342500</v>
      </c>
    </row>
    <row r="649" spans="1:11" x14ac:dyDescent="0.25">
      <c r="A649" s="265" t="s">
        <v>196</v>
      </c>
      <c r="B649" s="257" t="s">
        <v>474</v>
      </c>
      <c r="C649" s="251" t="s">
        <v>164</v>
      </c>
      <c r="D649" s="221" t="s">
        <v>189</v>
      </c>
      <c r="E649" s="254" t="s">
        <v>320</v>
      </c>
      <c r="F649" s="221" t="s">
        <v>973</v>
      </c>
      <c r="G649" s="255" t="s">
        <v>235</v>
      </c>
      <c r="H649" s="256">
        <v>0</v>
      </c>
      <c r="I649" s="240">
        <v>20000000</v>
      </c>
      <c r="J649" s="233">
        <v>0</v>
      </c>
    </row>
    <row r="650" spans="1:11" x14ac:dyDescent="0.25">
      <c r="A650" s="265" t="s">
        <v>196</v>
      </c>
      <c r="C650" s="259" t="s">
        <v>26</v>
      </c>
      <c r="H650" s="260">
        <v>200000000</v>
      </c>
      <c r="I650" s="261">
        <v>140000000</v>
      </c>
      <c r="J650" s="262">
        <v>29342500</v>
      </c>
      <c r="K650" s="262"/>
    </row>
    <row r="651" spans="1:11" x14ac:dyDescent="0.2">
      <c r="A651" s="295" t="s">
        <v>1343</v>
      </c>
      <c r="B651" s="298"/>
      <c r="C651" s="301" t="s">
        <v>1342</v>
      </c>
      <c r="H651" s="260"/>
      <c r="I651" s="261"/>
      <c r="J651" s="262"/>
      <c r="K651" s="262"/>
    </row>
    <row r="652" spans="1:11" x14ac:dyDescent="0.2">
      <c r="A652" s="295" t="s">
        <v>1343</v>
      </c>
      <c r="B652" s="257" t="s">
        <v>158</v>
      </c>
      <c r="C652" s="272" t="s">
        <v>366</v>
      </c>
      <c r="D652" s="238" t="s">
        <v>76</v>
      </c>
      <c r="E652" s="222">
        <v>50000010000</v>
      </c>
      <c r="F652" s="257" t="s">
        <v>354</v>
      </c>
      <c r="G652" s="279" t="s">
        <v>235</v>
      </c>
      <c r="H652" s="302">
        <v>2000000</v>
      </c>
      <c r="I652" s="261"/>
      <c r="J652" s="262"/>
      <c r="K652" s="262"/>
    </row>
    <row r="653" spans="1:11" x14ac:dyDescent="0.2">
      <c r="A653" s="295" t="s">
        <v>1343</v>
      </c>
      <c r="B653" s="257" t="s">
        <v>469</v>
      </c>
      <c r="C653" s="272" t="s">
        <v>162</v>
      </c>
      <c r="D653" s="238" t="s">
        <v>76</v>
      </c>
      <c r="E653" s="222">
        <v>50000010000</v>
      </c>
      <c r="F653" s="257" t="s">
        <v>354</v>
      </c>
      <c r="G653" s="279" t="s">
        <v>235</v>
      </c>
      <c r="H653" s="302">
        <v>2000000</v>
      </c>
      <c r="I653" s="261"/>
      <c r="J653" s="262"/>
      <c r="K653" s="262"/>
    </row>
    <row r="654" spans="1:11" x14ac:dyDescent="0.2">
      <c r="A654" s="295" t="s">
        <v>1343</v>
      </c>
      <c r="B654" s="257" t="s">
        <v>467</v>
      </c>
      <c r="C654" s="272" t="s">
        <v>163</v>
      </c>
      <c r="D654" s="238" t="s">
        <v>76</v>
      </c>
      <c r="E654" s="222">
        <v>50000010000</v>
      </c>
      <c r="F654" s="257" t="s">
        <v>354</v>
      </c>
      <c r="G654" s="279" t="s">
        <v>235</v>
      </c>
      <c r="H654" s="302">
        <v>1500000</v>
      </c>
      <c r="I654" s="261"/>
      <c r="J654" s="262"/>
      <c r="K654" s="262"/>
    </row>
    <row r="655" spans="1:11" x14ac:dyDescent="0.25">
      <c r="A655" s="295" t="s">
        <v>1343</v>
      </c>
      <c r="B655" s="257" t="s">
        <v>453</v>
      </c>
      <c r="C655" s="272" t="s">
        <v>678</v>
      </c>
      <c r="D655" s="238" t="s">
        <v>76</v>
      </c>
      <c r="E655" s="222">
        <v>50000010000</v>
      </c>
      <c r="F655" s="257" t="s">
        <v>354</v>
      </c>
      <c r="G655" s="279" t="s">
        <v>235</v>
      </c>
      <c r="H655" s="287">
        <v>300000000</v>
      </c>
      <c r="I655" s="261"/>
      <c r="J655" s="262"/>
      <c r="K655" s="262"/>
    </row>
    <row r="656" spans="1:11" x14ac:dyDescent="0.2">
      <c r="A656" s="295" t="s">
        <v>1343</v>
      </c>
      <c r="B656" s="298"/>
      <c r="C656" s="293" t="s">
        <v>1338</v>
      </c>
      <c r="H656" s="260">
        <v>305500000</v>
      </c>
      <c r="I656" s="261"/>
      <c r="J656" s="262"/>
      <c r="K656" s="262"/>
    </row>
    <row r="657" spans="1:11" s="267" customFormat="1" x14ac:dyDescent="0.25">
      <c r="A657" s="234" t="s">
        <v>105</v>
      </c>
      <c r="B657" s="238"/>
      <c r="C657" s="263" t="s">
        <v>108</v>
      </c>
      <c r="D657" s="221"/>
      <c r="E657" s="254"/>
      <c r="F657" s="221"/>
      <c r="G657" s="255"/>
      <c r="H657" s="256"/>
      <c r="I657" s="240"/>
      <c r="J657" s="233"/>
      <c r="K657" s="233"/>
    </row>
    <row r="658" spans="1:11" x14ac:dyDescent="0.25">
      <c r="A658" s="234" t="s">
        <v>105</v>
      </c>
      <c r="B658" s="238" t="s">
        <v>253</v>
      </c>
      <c r="C658" s="251" t="s">
        <v>238</v>
      </c>
      <c r="D658" s="221" t="s">
        <v>115</v>
      </c>
      <c r="E658" s="266">
        <v>40000010000</v>
      </c>
      <c r="F658" s="221" t="s">
        <v>27</v>
      </c>
      <c r="G658" s="255" t="s">
        <v>235</v>
      </c>
      <c r="H658" s="256">
        <v>100000000</v>
      </c>
      <c r="I658" s="240">
        <v>120000000</v>
      </c>
      <c r="J658" s="233">
        <v>0</v>
      </c>
    </row>
    <row r="659" spans="1:11" x14ac:dyDescent="0.25">
      <c r="A659" s="234" t="s">
        <v>105</v>
      </c>
      <c r="B659" s="257" t="s">
        <v>212</v>
      </c>
      <c r="C659" s="251" t="s">
        <v>1101</v>
      </c>
      <c r="D659" s="221" t="s">
        <v>115</v>
      </c>
      <c r="E659" s="266">
        <v>40000010000</v>
      </c>
      <c r="F659" s="221" t="s">
        <v>27</v>
      </c>
      <c r="G659" s="255" t="s">
        <v>235</v>
      </c>
      <c r="H659" s="256">
        <v>100000000</v>
      </c>
      <c r="I659" s="240">
        <v>50000000</v>
      </c>
      <c r="J659" s="233">
        <v>0</v>
      </c>
      <c r="K659" s="233" t="s">
        <v>728</v>
      </c>
    </row>
    <row r="660" spans="1:11" x14ac:dyDescent="0.25">
      <c r="A660" s="234" t="s">
        <v>105</v>
      </c>
      <c r="B660" s="257" t="s">
        <v>325</v>
      </c>
      <c r="C660" s="251" t="s">
        <v>507</v>
      </c>
      <c r="D660" s="221">
        <v>70731</v>
      </c>
      <c r="E660" s="266">
        <v>40000010000</v>
      </c>
      <c r="F660" s="221" t="s">
        <v>27</v>
      </c>
      <c r="G660" s="255" t="s">
        <v>235</v>
      </c>
      <c r="H660" s="256">
        <v>200000000</v>
      </c>
      <c r="I660" s="240">
        <v>0</v>
      </c>
      <c r="J660" s="233">
        <v>0</v>
      </c>
      <c r="K660" s="233" t="s">
        <v>729</v>
      </c>
    </row>
    <row r="661" spans="1:11" x14ac:dyDescent="0.25">
      <c r="A661" s="234" t="s">
        <v>105</v>
      </c>
      <c r="B661" s="257" t="s">
        <v>356</v>
      </c>
      <c r="C661" s="251" t="s">
        <v>686</v>
      </c>
      <c r="D661" s="221" t="s">
        <v>115</v>
      </c>
      <c r="E661" s="266">
        <v>40000010000</v>
      </c>
      <c r="F661" s="221" t="s">
        <v>27</v>
      </c>
      <c r="G661" s="255" t="s">
        <v>235</v>
      </c>
      <c r="H661" s="256">
        <v>800000000</v>
      </c>
      <c r="I661" s="240">
        <v>500000000</v>
      </c>
      <c r="J661" s="233">
        <v>101519933</v>
      </c>
      <c r="K661" s="233" t="s">
        <v>1071</v>
      </c>
    </row>
    <row r="662" spans="1:11" x14ac:dyDescent="0.25">
      <c r="A662" s="234" t="s">
        <v>105</v>
      </c>
      <c r="B662" s="238" t="s">
        <v>161</v>
      </c>
      <c r="C662" s="251" t="s">
        <v>233</v>
      </c>
      <c r="D662" s="221" t="s">
        <v>115</v>
      </c>
      <c r="E662" s="266">
        <v>40000010000</v>
      </c>
      <c r="F662" s="221" t="s">
        <v>27</v>
      </c>
      <c r="G662" s="255" t="s">
        <v>235</v>
      </c>
      <c r="H662" s="256">
        <v>100000000</v>
      </c>
      <c r="I662" s="240">
        <v>30000000</v>
      </c>
      <c r="J662" s="233">
        <v>6602273</v>
      </c>
    </row>
    <row r="663" spans="1:11" x14ac:dyDescent="0.25">
      <c r="A663" s="234" t="s">
        <v>105</v>
      </c>
      <c r="B663" s="238" t="s">
        <v>352</v>
      </c>
      <c r="C663" s="251" t="s">
        <v>353</v>
      </c>
      <c r="D663" s="221" t="s">
        <v>115</v>
      </c>
      <c r="E663" s="266">
        <v>40000010000</v>
      </c>
      <c r="F663" s="221" t="s">
        <v>27</v>
      </c>
      <c r="G663" s="255" t="s">
        <v>235</v>
      </c>
      <c r="H663" s="256">
        <v>500000000</v>
      </c>
      <c r="I663" s="240">
        <v>250000000</v>
      </c>
      <c r="J663" s="233">
        <v>99797503</v>
      </c>
      <c r="K663" s="233" t="s">
        <v>741</v>
      </c>
    </row>
    <row r="664" spans="1:11" x14ac:dyDescent="0.25">
      <c r="A664" s="234" t="s">
        <v>105</v>
      </c>
      <c r="B664" s="257" t="s">
        <v>240</v>
      </c>
      <c r="C664" s="251" t="s">
        <v>763</v>
      </c>
      <c r="D664" s="221" t="s">
        <v>115</v>
      </c>
      <c r="E664" s="266">
        <v>40000010000</v>
      </c>
      <c r="F664" s="221" t="s">
        <v>27</v>
      </c>
      <c r="G664" s="255" t="s">
        <v>235</v>
      </c>
      <c r="H664" s="256">
        <v>600000000</v>
      </c>
      <c r="I664" s="240">
        <v>750000000</v>
      </c>
      <c r="J664" s="233">
        <v>418535216</v>
      </c>
    </row>
    <row r="665" spans="1:11" x14ac:dyDescent="0.25">
      <c r="A665" s="234" t="s">
        <v>105</v>
      </c>
      <c r="B665" s="257" t="s">
        <v>243</v>
      </c>
      <c r="C665" s="251" t="s">
        <v>687</v>
      </c>
      <c r="D665" s="221" t="s">
        <v>115</v>
      </c>
      <c r="E665" s="266">
        <v>40000010000</v>
      </c>
      <c r="F665" s="221" t="s">
        <v>27</v>
      </c>
      <c r="G665" s="255" t="s">
        <v>235</v>
      </c>
      <c r="H665" s="256">
        <v>50000000</v>
      </c>
      <c r="I665" s="240">
        <v>40000000</v>
      </c>
      <c r="J665" s="233">
        <v>0</v>
      </c>
    </row>
    <row r="666" spans="1:11" x14ac:dyDescent="0.25">
      <c r="A666" s="234" t="s">
        <v>105</v>
      </c>
      <c r="B666" s="257" t="s">
        <v>158</v>
      </c>
      <c r="C666" s="251" t="s">
        <v>366</v>
      </c>
      <c r="D666" s="221" t="s">
        <v>115</v>
      </c>
      <c r="E666" s="266">
        <v>40000010000</v>
      </c>
      <c r="F666" s="221" t="s">
        <v>27</v>
      </c>
      <c r="G666" s="255" t="s">
        <v>235</v>
      </c>
      <c r="H666" s="256">
        <v>5000000</v>
      </c>
      <c r="I666" s="240">
        <v>50000000</v>
      </c>
      <c r="J666" s="233">
        <v>0</v>
      </c>
    </row>
    <row r="667" spans="1:11" x14ac:dyDescent="0.25">
      <c r="A667" s="234" t="s">
        <v>105</v>
      </c>
      <c r="B667" s="257" t="s">
        <v>247</v>
      </c>
      <c r="C667" s="251" t="s">
        <v>515</v>
      </c>
      <c r="D667" s="221" t="s">
        <v>115</v>
      </c>
      <c r="E667" s="266">
        <v>40000010000</v>
      </c>
      <c r="F667" s="221" t="s">
        <v>27</v>
      </c>
      <c r="G667" s="255" t="s">
        <v>235</v>
      </c>
      <c r="H667" s="256">
        <v>5000000</v>
      </c>
      <c r="I667" s="240">
        <v>0</v>
      </c>
      <c r="J667" s="233">
        <v>0</v>
      </c>
    </row>
    <row r="668" spans="1:11" x14ac:dyDescent="0.25">
      <c r="A668" s="234" t="s">
        <v>105</v>
      </c>
      <c r="B668" s="238" t="s">
        <v>357</v>
      </c>
      <c r="C668" s="251" t="s">
        <v>764</v>
      </c>
      <c r="D668" s="221" t="s">
        <v>115</v>
      </c>
      <c r="E668" s="266">
        <v>40000010000</v>
      </c>
      <c r="F668" s="221" t="s">
        <v>27</v>
      </c>
      <c r="G668" s="255" t="s">
        <v>235</v>
      </c>
      <c r="H668" s="256">
        <v>2000000</v>
      </c>
      <c r="I668" s="240">
        <v>0</v>
      </c>
      <c r="J668" s="233">
        <v>0</v>
      </c>
    </row>
    <row r="669" spans="1:11" x14ac:dyDescent="0.25">
      <c r="A669" s="234" t="s">
        <v>105</v>
      </c>
      <c r="B669" s="238" t="s">
        <v>248</v>
      </c>
      <c r="C669" s="272" t="s">
        <v>779</v>
      </c>
      <c r="D669" s="221" t="s">
        <v>115</v>
      </c>
      <c r="E669" s="266">
        <v>40000010000</v>
      </c>
      <c r="F669" s="221" t="s">
        <v>27</v>
      </c>
      <c r="G669" s="255" t="s">
        <v>235</v>
      </c>
      <c r="H669" s="256">
        <v>3000000</v>
      </c>
      <c r="I669" s="240">
        <v>0</v>
      </c>
      <c r="J669" s="233">
        <v>0</v>
      </c>
    </row>
    <row r="670" spans="1:11" x14ac:dyDescent="0.25">
      <c r="A670" s="234" t="s">
        <v>105</v>
      </c>
      <c r="B670" s="238" t="s">
        <v>360</v>
      </c>
      <c r="C670" s="251" t="s">
        <v>980</v>
      </c>
      <c r="D670" s="221" t="s">
        <v>115</v>
      </c>
      <c r="E670" s="266">
        <v>40000010000</v>
      </c>
      <c r="F670" s="221" t="s">
        <v>27</v>
      </c>
      <c r="G670" s="255" t="s">
        <v>235</v>
      </c>
      <c r="H670" s="256">
        <v>3000000</v>
      </c>
      <c r="I670" s="240">
        <v>0</v>
      </c>
      <c r="J670" s="233">
        <v>0</v>
      </c>
    </row>
    <row r="671" spans="1:11" x14ac:dyDescent="0.25">
      <c r="A671" s="234" t="s">
        <v>105</v>
      </c>
      <c r="B671" s="238" t="s">
        <v>361</v>
      </c>
      <c r="C671" s="251" t="s">
        <v>981</v>
      </c>
      <c r="D671" s="221" t="s">
        <v>115</v>
      </c>
      <c r="E671" s="266">
        <v>40000010000</v>
      </c>
      <c r="F671" s="221" t="s">
        <v>27</v>
      </c>
      <c r="G671" s="255" t="s">
        <v>235</v>
      </c>
      <c r="H671" s="256">
        <v>1000000</v>
      </c>
      <c r="I671" s="240">
        <v>0</v>
      </c>
      <c r="J671" s="233">
        <v>0</v>
      </c>
    </row>
    <row r="672" spans="1:11" x14ac:dyDescent="0.25">
      <c r="A672" s="234" t="s">
        <v>105</v>
      </c>
      <c r="B672" s="238" t="s">
        <v>206</v>
      </c>
      <c r="C672" s="251" t="s">
        <v>219</v>
      </c>
      <c r="D672" s="221" t="s">
        <v>115</v>
      </c>
      <c r="E672" s="266">
        <v>40000010000</v>
      </c>
      <c r="F672" s="221" t="s">
        <v>27</v>
      </c>
      <c r="G672" s="255" t="s">
        <v>235</v>
      </c>
      <c r="H672" s="256">
        <v>10000000</v>
      </c>
      <c r="I672" s="240">
        <v>60000000</v>
      </c>
      <c r="J672" s="233">
        <v>0</v>
      </c>
    </row>
    <row r="673" spans="1:11" x14ac:dyDescent="0.25">
      <c r="A673" s="234" t="s">
        <v>105</v>
      </c>
      <c r="B673" s="238" t="s">
        <v>207</v>
      </c>
      <c r="C673" s="251" t="s">
        <v>220</v>
      </c>
      <c r="D673" s="221" t="s">
        <v>115</v>
      </c>
      <c r="E673" s="266">
        <v>40000010000</v>
      </c>
      <c r="F673" s="221" t="s">
        <v>27</v>
      </c>
      <c r="G673" s="255" t="s">
        <v>235</v>
      </c>
      <c r="H673" s="256">
        <v>10000000</v>
      </c>
      <c r="I673" s="240">
        <v>0</v>
      </c>
      <c r="J673" s="233">
        <v>0</v>
      </c>
    </row>
    <row r="674" spans="1:11" x14ac:dyDescent="0.25">
      <c r="A674" s="234" t="s">
        <v>105</v>
      </c>
      <c r="B674" s="238" t="s">
        <v>208</v>
      </c>
      <c r="C674" s="251" t="s">
        <v>751</v>
      </c>
      <c r="D674" s="221" t="s">
        <v>115</v>
      </c>
      <c r="E674" s="266">
        <v>40000010000</v>
      </c>
      <c r="F674" s="221" t="s">
        <v>27</v>
      </c>
      <c r="G674" s="255" t="s">
        <v>235</v>
      </c>
      <c r="H674" s="256">
        <v>2000000</v>
      </c>
      <c r="I674" s="240">
        <v>0</v>
      </c>
      <c r="J674" s="233">
        <v>0</v>
      </c>
    </row>
    <row r="675" spans="1:11" x14ac:dyDescent="0.25">
      <c r="A675" s="234" t="s">
        <v>105</v>
      </c>
      <c r="B675" s="257" t="s">
        <v>209</v>
      </c>
      <c r="C675" s="251" t="s">
        <v>359</v>
      </c>
      <c r="D675" s="221" t="s">
        <v>115</v>
      </c>
      <c r="E675" s="266">
        <v>40000010000</v>
      </c>
      <c r="F675" s="221" t="s">
        <v>27</v>
      </c>
      <c r="G675" s="255" t="s">
        <v>235</v>
      </c>
      <c r="H675" s="256">
        <v>2000000</v>
      </c>
      <c r="I675" s="240">
        <v>0</v>
      </c>
      <c r="J675" s="233">
        <v>0</v>
      </c>
    </row>
    <row r="676" spans="1:11" x14ac:dyDescent="0.25">
      <c r="A676" s="234" t="s">
        <v>105</v>
      </c>
      <c r="B676" s="257" t="s">
        <v>228</v>
      </c>
      <c r="C676" s="251" t="s">
        <v>498</v>
      </c>
      <c r="D676" s="221" t="s">
        <v>115</v>
      </c>
      <c r="E676" s="266">
        <v>40000010000</v>
      </c>
      <c r="F676" s="221" t="s">
        <v>27</v>
      </c>
      <c r="G676" s="255" t="s">
        <v>235</v>
      </c>
      <c r="H676" s="256">
        <v>8000000</v>
      </c>
      <c r="I676" s="240">
        <v>0</v>
      </c>
      <c r="J676" s="233">
        <v>0</v>
      </c>
    </row>
    <row r="677" spans="1:11" x14ac:dyDescent="0.25">
      <c r="A677" s="234" t="s">
        <v>105</v>
      </c>
      <c r="B677" s="257" t="s">
        <v>231</v>
      </c>
      <c r="C677" s="251" t="s">
        <v>229</v>
      </c>
      <c r="D677" s="221" t="s">
        <v>115</v>
      </c>
      <c r="E677" s="266">
        <v>40000010000</v>
      </c>
      <c r="F677" s="221" t="s">
        <v>27</v>
      </c>
      <c r="G677" s="255" t="s">
        <v>235</v>
      </c>
      <c r="H677" s="256">
        <v>5000000</v>
      </c>
      <c r="I677" s="240">
        <v>0</v>
      </c>
      <c r="J677" s="233">
        <v>0</v>
      </c>
    </row>
    <row r="678" spans="1:11" x14ac:dyDescent="0.25">
      <c r="A678" s="234" t="s">
        <v>105</v>
      </c>
      <c r="B678" s="257" t="s">
        <v>452</v>
      </c>
      <c r="C678" s="251" t="s">
        <v>355</v>
      </c>
      <c r="D678" s="221" t="s">
        <v>115</v>
      </c>
      <c r="E678" s="266">
        <v>40000010000</v>
      </c>
      <c r="F678" s="221" t="s">
        <v>27</v>
      </c>
      <c r="G678" s="255" t="s">
        <v>235</v>
      </c>
      <c r="H678" s="256">
        <v>350000000</v>
      </c>
      <c r="I678" s="240">
        <v>450000000</v>
      </c>
      <c r="J678" s="233">
        <v>400890000</v>
      </c>
    </row>
    <row r="679" spans="1:11" x14ac:dyDescent="0.25">
      <c r="A679" s="234" t="s">
        <v>105</v>
      </c>
      <c r="B679" s="257" t="s">
        <v>469</v>
      </c>
      <c r="C679" s="251" t="s">
        <v>162</v>
      </c>
      <c r="D679" s="221" t="s">
        <v>115</v>
      </c>
      <c r="E679" s="266">
        <v>40000010000</v>
      </c>
      <c r="F679" s="221" t="s">
        <v>27</v>
      </c>
      <c r="G679" s="255" t="s">
        <v>235</v>
      </c>
      <c r="H679" s="256">
        <v>30000000</v>
      </c>
      <c r="I679" s="240">
        <v>50000000</v>
      </c>
      <c r="J679" s="233">
        <v>8900000</v>
      </c>
    </row>
    <row r="680" spans="1:11" x14ac:dyDescent="0.25">
      <c r="A680" s="234" t="s">
        <v>105</v>
      </c>
      <c r="B680" s="257" t="s">
        <v>467</v>
      </c>
      <c r="C680" s="251" t="s">
        <v>163</v>
      </c>
      <c r="D680" s="221" t="s">
        <v>115</v>
      </c>
      <c r="E680" s="266">
        <v>40000010000</v>
      </c>
      <c r="F680" s="221" t="s">
        <v>27</v>
      </c>
      <c r="G680" s="255" t="s">
        <v>235</v>
      </c>
      <c r="H680" s="256">
        <v>40000000</v>
      </c>
      <c r="I680" s="240">
        <v>70000000</v>
      </c>
      <c r="J680" s="233">
        <v>4000000</v>
      </c>
    </row>
    <row r="681" spans="1:11" x14ac:dyDescent="0.25">
      <c r="A681" s="234" t="s">
        <v>105</v>
      </c>
      <c r="B681" s="257" t="s">
        <v>474</v>
      </c>
      <c r="C681" s="251" t="s">
        <v>164</v>
      </c>
      <c r="D681" s="221" t="s">
        <v>115</v>
      </c>
      <c r="E681" s="266">
        <v>40000010000</v>
      </c>
      <c r="F681" s="221" t="s">
        <v>27</v>
      </c>
      <c r="G681" s="255" t="s">
        <v>235</v>
      </c>
      <c r="H681" s="256">
        <v>0</v>
      </c>
      <c r="I681" s="240">
        <v>70000000</v>
      </c>
      <c r="J681" s="233">
        <v>55895000</v>
      </c>
    </row>
    <row r="682" spans="1:11" x14ac:dyDescent="0.25">
      <c r="A682" s="234" t="s">
        <v>105</v>
      </c>
      <c r="C682" s="259" t="s">
        <v>26</v>
      </c>
      <c r="H682" s="260">
        <v>2926000000</v>
      </c>
      <c r="I682" s="262">
        <v>2490000000</v>
      </c>
      <c r="J682" s="262">
        <v>1096139925</v>
      </c>
    </row>
    <row r="683" spans="1:11" x14ac:dyDescent="0.25">
      <c r="A683" s="234" t="s">
        <v>135</v>
      </c>
      <c r="C683" s="263" t="s">
        <v>138</v>
      </c>
    </row>
    <row r="684" spans="1:11" x14ac:dyDescent="0.25">
      <c r="A684" s="265" t="s">
        <v>135</v>
      </c>
      <c r="B684" s="257" t="s">
        <v>212</v>
      </c>
      <c r="C684" s="251" t="s">
        <v>676</v>
      </c>
      <c r="D684" s="264" t="s">
        <v>109</v>
      </c>
      <c r="E684" s="266">
        <v>40000010000</v>
      </c>
      <c r="F684" s="264" t="s">
        <v>354</v>
      </c>
      <c r="G684" s="255" t="s">
        <v>235</v>
      </c>
      <c r="H684" s="256">
        <v>50200000</v>
      </c>
      <c r="I684" s="240">
        <v>54200000</v>
      </c>
      <c r="J684" s="233">
        <v>0</v>
      </c>
    </row>
    <row r="685" spans="1:11" x14ac:dyDescent="0.25">
      <c r="A685" s="265" t="s">
        <v>135</v>
      </c>
      <c r="B685" s="238" t="s">
        <v>351</v>
      </c>
      <c r="C685" s="251" t="s">
        <v>518</v>
      </c>
      <c r="D685" s="264" t="s">
        <v>109</v>
      </c>
      <c r="E685" s="266">
        <v>40000010000</v>
      </c>
      <c r="F685" s="221" t="s">
        <v>27</v>
      </c>
      <c r="G685" s="255" t="s">
        <v>235</v>
      </c>
      <c r="H685" s="256">
        <v>20600000</v>
      </c>
      <c r="I685" s="240">
        <v>15000000</v>
      </c>
      <c r="J685" s="233">
        <v>0</v>
      </c>
    </row>
    <row r="686" spans="1:11" x14ac:dyDescent="0.25">
      <c r="A686" s="265" t="s">
        <v>135</v>
      </c>
      <c r="B686" s="257" t="s">
        <v>356</v>
      </c>
      <c r="C686" s="251" t="s">
        <v>686</v>
      </c>
      <c r="D686" s="264" t="s">
        <v>109</v>
      </c>
      <c r="E686" s="266">
        <v>40000010000</v>
      </c>
      <c r="F686" s="264" t="s">
        <v>354</v>
      </c>
      <c r="G686" s="255" t="s">
        <v>235</v>
      </c>
      <c r="H686" s="256">
        <v>0</v>
      </c>
      <c r="I686" s="240">
        <v>100000000</v>
      </c>
      <c r="J686" s="233">
        <v>0</v>
      </c>
    </row>
    <row r="687" spans="1:11" x14ac:dyDescent="0.25">
      <c r="A687" s="265" t="s">
        <v>135</v>
      </c>
      <c r="B687" s="238" t="s">
        <v>161</v>
      </c>
      <c r="C687" s="251" t="s">
        <v>233</v>
      </c>
      <c r="D687" s="264" t="s">
        <v>109</v>
      </c>
      <c r="E687" s="266">
        <v>40000010000</v>
      </c>
      <c r="F687" s="221" t="s">
        <v>27</v>
      </c>
      <c r="G687" s="255" t="s">
        <v>235</v>
      </c>
      <c r="H687" s="256">
        <v>15000000</v>
      </c>
      <c r="I687" s="240">
        <v>9000000</v>
      </c>
      <c r="J687" s="233">
        <v>0</v>
      </c>
    </row>
    <row r="688" spans="1:11" x14ac:dyDescent="0.25">
      <c r="A688" s="265" t="s">
        <v>135</v>
      </c>
      <c r="B688" s="238" t="s">
        <v>352</v>
      </c>
      <c r="C688" s="251" t="s">
        <v>353</v>
      </c>
      <c r="D688" s="264" t="s">
        <v>109</v>
      </c>
      <c r="E688" s="266">
        <v>40000010000</v>
      </c>
      <c r="F688" s="264" t="s">
        <v>354</v>
      </c>
      <c r="G688" s="255" t="s">
        <v>235</v>
      </c>
      <c r="H688" s="256">
        <v>33500000</v>
      </c>
      <c r="I688" s="240">
        <v>112000000</v>
      </c>
      <c r="J688" s="233">
        <v>0</v>
      </c>
      <c r="K688" s="233" t="s">
        <v>1392</v>
      </c>
    </row>
    <row r="689" spans="1:11" x14ac:dyDescent="0.25">
      <c r="A689" s="265" t="s">
        <v>135</v>
      </c>
      <c r="B689" s="257" t="s">
        <v>158</v>
      </c>
      <c r="C689" s="251" t="s">
        <v>366</v>
      </c>
      <c r="D689" s="264" t="s">
        <v>109</v>
      </c>
      <c r="E689" s="266">
        <v>40000010000</v>
      </c>
      <c r="F689" s="221" t="s">
        <v>27</v>
      </c>
      <c r="G689" s="255" t="s">
        <v>235</v>
      </c>
      <c r="H689" s="256">
        <v>0</v>
      </c>
      <c r="I689" s="240">
        <v>1500000</v>
      </c>
      <c r="J689" s="233">
        <v>0</v>
      </c>
    </row>
    <row r="690" spans="1:11" x14ac:dyDescent="0.25">
      <c r="A690" s="265" t="s">
        <v>135</v>
      </c>
      <c r="B690" s="238" t="s">
        <v>206</v>
      </c>
      <c r="C690" s="251" t="s">
        <v>219</v>
      </c>
      <c r="D690" s="264" t="s">
        <v>109</v>
      </c>
      <c r="E690" s="266">
        <v>40000010000</v>
      </c>
      <c r="F690" s="264" t="s">
        <v>354</v>
      </c>
      <c r="G690" s="255" t="s">
        <v>235</v>
      </c>
      <c r="H690" s="256">
        <v>5250000.1100000003</v>
      </c>
      <c r="I690" s="240">
        <v>5000000</v>
      </c>
      <c r="J690" s="233">
        <v>0</v>
      </c>
    </row>
    <row r="691" spans="1:11" x14ac:dyDescent="0.25">
      <c r="A691" s="265" t="s">
        <v>135</v>
      </c>
      <c r="B691" s="257" t="s">
        <v>452</v>
      </c>
      <c r="C691" s="251" t="s">
        <v>355</v>
      </c>
      <c r="D691" s="264" t="s">
        <v>109</v>
      </c>
      <c r="E691" s="266">
        <v>40000010000</v>
      </c>
      <c r="F691" s="264" t="s">
        <v>354</v>
      </c>
      <c r="G691" s="255" t="s">
        <v>235</v>
      </c>
      <c r="H691" s="256">
        <v>9450000</v>
      </c>
      <c r="I691" s="240">
        <v>20649000</v>
      </c>
      <c r="J691" s="233">
        <v>0</v>
      </c>
    </row>
    <row r="692" spans="1:11" x14ac:dyDescent="0.25">
      <c r="A692" s="265" t="s">
        <v>135</v>
      </c>
      <c r="B692" s="257" t="s">
        <v>467</v>
      </c>
      <c r="C692" s="251" t="s">
        <v>163</v>
      </c>
      <c r="D692" s="264" t="s">
        <v>109</v>
      </c>
      <c r="E692" s="266">
        <v>40000010000</v>
      </c>
      <c r="F692" s="264" t="s">
        <v>354</v>
      </c>
      <c r="G692" s="255" t="s">
        <v>235</v>
      </c>
      <c r="H692" s="256">
        <v>15000000</v>
      </c>
      <c r="I692" s="240">
        <v>10000000</v>
      </c>
      <c r="J692" s="233">
        <v>5853650</v>
      </c>
    </row>
    <row r="693" spans="1:11" x14ac:dyDescent="0.25">
      <c r="A693" s="265" t="s">
        <v>135</v>
      </c>
      <c r="B693" s="257" t="s">
        <v>474</v>
      </c>
      <c r="C693" s="251" t="s">
        <v>164</v>
      </c>
      <c r="D693" s="264" t="s">
        <v>109</v>
      </c>
      <c r="E693" s="266">
        <v>40000010000</v>
      </c>
      <c r="F693" s="264" t="s">
        <v>354</v>
      </c>
      <c r="G693" s="255" t="s">
        <v>235</v>
      </c>
      <c r="H693" s="256">
        <v>234000000</v>
      </c>
      <c r="I693" s="240">
        <v>234000000</v>
      </c>
      <c r="J693" s="233">
        <v>64754812</v>
      </c>
    </row>
    <row r="694" spans="1:11" x14ac:dyDescent="0.25">
      <c r="A694" s="265" t="s">
        <v>135</v>
      </c>
      <c r="B694" s="239"/>
      <c r="C694" s="259" t="s">
        <v>26</v>
      </c>
      <c r="D694" s="223"/>
      <c r="E694" s="268"/>
      <c r="F694" s="223"/>
      <c r="G694" s="269"/>
      <c r="H694" s="260">
        <v>383000000.11000001</v>
      </c>
      <c r="I694" s="262">
        <v>561349000</v>
      </c>
      <c r="J694" s="262">
        <v>70608462</v>
      </c>
      <c r="K694" s="262"/>
    </row>
    <row r="695" spans="1:11" s="267" customFormat="1" x14ac:dyDescent="0.25">
      <c r="A695" s="265" t="s">
        <v>130</v>
      </c>
      <c r="B695" s="238"/>
      <c r="C695" s="263" t="s">
        <v>131</v>
      </c>
      <c r="D695" s="221"/>
      <c r="E695" s="254"/>
      <c r="F695" s="221"/>
      <c r="G695" s="255"/>
      <c r="H695" s="256"/>
      <c r="I695" s="240"/>
      <c r="J695" s="233"/>
      <c r="K695" s="233"/>
    </row>
    <row r="696" spans="1:11" x14ac:dyDescent="0.25">
      <c r="A696" s="265" t="s">
        <v>130</v>
      </c>
      <c r="B696" s="238" t="s">
        <v>161</v>
      </c>
      <c r="C696" s="251" t="s">
        <v>233</v>
      </c>
      <c r="D696" s="221">
        <v>70731</v>
      </c>
      <c r="E696" s="266">
        <v>40000010000</v>
      </c>
      <c r="F696" s="221">
        <v>23510200</v>
      </c>
      <c r="G696" s="255" t="s">
        <v>235</v>
      </c>
      <c r="H696" s="256">
        <v>5000000</v>
      </c>
      <c r="I696" s="240">
        <v>5000000</v>
      </c>
      <c r="J696" s="233">
        <v>0</v>
      </c>
    </row>
    <row r="697" spans="1:11" x14ac:dyDescent="0.25">
      <c r="A697" s="265" t="s">
        <v>130</v>
      </c>
      <c r="B697" s="257" t="s">
        <v>326</v>
      </c>
      <c r="C697" s="251" t="s">
        <v>327</v>
      </c>
      <c r="D697" s="221">
        <v>70731</v>
      </c>
      <c r="E697" s="266">
        <v>40000010000</v>
      </c>
      <c r="F697" s="221">
        <v>23540000</v>
      </c>
      <c r="G697" s="255" t="s">
        <v>235</v>
      </c>
      <c r="H697" s="256">
        <v>25000000</v>
      </c>
      <c r="I697" s="240">
        <v>50000000</v>
      </c>
      <c r="J697" s="233">
        <v>14926500</v>
      </c>
    </row>
    <row r="698" spans="1:11" x14ac:dyDescent="0.25">
      <c r="A698" s="265" t="s">
        <v>130</v>
      </c>
      <c r="B698" s="257" t="s">
        <v>352</v>
      </c>
      <c r="C698" s="251" t="s">
        <v>353</v>
      </c>
      <c r="D698" s="221">
        <v>70731</v>
      </c>
      <c r="E698" s="266">
        <v>40000010000</v>
      </c>
      <c r="F698" s="221">
        <v>23540000</v>
      </c>
      <c r="G698" s="255" t="s">
        <v>235</v>
      </c>
      <c r="H698" s="256">
        <v>35000000</v>
      </c>
      <c r="I698" s="240">
        <v>60000000</v>
      </c>
      <c r="J698" s="233">
        <v>5386500</v>
      </c>
    </row>
    <row r="699" spans="1:11" x14ac:dyDescent="0.25">
      <c r="A699" s="265" t="s">
        <v>130</v>
      </c>
      <c r="B699" s="257" t="s">
        <v>350</v>
      </c>
      <c r="C699" s="251" t="s">
        <v>743</v>
      </c>
      <c r="D699" s="221">
        <v>70731</v>
      </c>
      <c r="E699" s="266">
        <v>40000010000</v>
      </c>
      <c r="F699" s="221">
        <v>23540000</v>
      </c>
      <c r="G699" s="255" t="s">
        <v>235</v>
      </c>
      <c r="H699" s="256">
        <v>5000000</v>
      </c>
      <c r="I699" s="240">
        <v>5000000</v>
      </c>
      <c r="J699" s="233">
        <v>0</v>
      </c>
    </row>
    <row r="700" spans="1:11" x14ac:dyDescent="0.25">
      <c r="A700" s="265" t="s">
        <v>130</v>
      </c>
      <c r="B700" s="257" t="s">
        <v>158</v>
      </c>
      <c r="C700" s="251" t="s">
        <v>366</v>
      </c>
      <c r="D700" s="221">
        <v>70731</v>
      </c>
      <c r="E700" s="266">
        <v>40000010000</v>
      </c>
      <c r="F700" s="221">
        <v>23540000</v>
      </c>
      <c r="G700" s="255" t="s">
        <v>235</v>
      </c>
      <c r="H700" s="256">
        <v>3260000</v>
      </c>
      <c r="I700" s="240">
        <v>5000000</v>
      </c>
      <c r="J700" s="233">
        <v>4000000</v>
      </c>
    </row>
    <row r="701" spans="1:11" x14ac:dyDescent="0.25">
      <c r="A701" s="265" t="s">
        <v>130</v>
      </c>
      <c r="B701" s="257" t="s">
        <v>247</v>
      </c>
      <c r="C701" s="251" t="s">
        <v>515</v>
      </c>
      <c r="D701" s="221">
        <v>70731</v>
      </c>
      <c r="E701" s="266">
        <v>40000010000</v>
      </c>
      <c r="F701" s="221">
        <v>23540000</v>
      </c>
      <c r="G701" s="255" t="s">
        <v>235</v>
      </c>
      <c r="H701" s="256">
        <v>1100000</v>
      </c>
      <c r="I701" s="240">
        <v>0</v>
      </c>
      <c r="J701" s="233">
        <v>0</v>
      </c>
    </row>
    <row r="702" spans="1:11" s="267" customFormat="1" x14ac:dyDescent="0.25">
      <c r="A702" s="265" t="s">
        <v>130</v>
      </c>
      <c r="B702" s="238" t="s">
        <v>248</v>
      </c>
      <c r="C702" s="272" t="s">
        <v>779</v>
      </c>
      <c r="D702" s="221">
        <v>70731</v>
      </c>
      <c r="E702" s="266">
        <v>40000010000</v>
      </c>
      <c r="F702" s="221">
        <v>23540000</v>
      </c>
      <c r="G702" s="255" t="s">
        <v>235</v>
      </c>
      <c r="H702" s="256">
        <v>1680000</v>
      </c>
      <c r="I702" s="240">
        <v>0</v>
      </c>
      <c r="J702" s="233">
        <v>0</v>
      </c>
      <c r="K702" s="233"/>
    </row>
    <row r="703" spans="1:11" x14ac:dyDescent="0.25">
      <c r="A703" s="265" t="s">
        <v>130</v>
      </c>
      <c r="B703" s="257" t="s">
        <v>358</v>
      </c>
      <c r="C703" s="251" t="s">
        <v>982</v>
      </c>
      <c r="D703" s="221">
        <v>70731</v>
      </c>
      <c r="E703" s="266">
        <v>40000010000</v>
      </c>
      <c r="F703" s="221">
        <v>23540000</v>
      </c>
      <c r="G703" s="255" t="s">
        <v>235</v>
      </c>
      <c r="H703" s="256">
        <v>750000</v>
      </c>
      <c r="I703" s="240">
        <v>0</v>
      </c>
      <c r="J703" s="233">
        <v>0</v>
      </c>
    </row>
    <row r="704" spans="1:11" x14ac:dyDescent="0.25">
      <c r="A704" s="265" t="s">
        <v>130</v>
      </c>
      <c r="B704" s="257" t="s">
        <v>206</v>
      </c>
      <c r="C704" s="251" t="s">
        <v>219</v>
      </c>
      <c r="D704" s="221">
        <v>70731</v>
      </c>
      <c r="E704" s="266">
        <v>40000010000</v>
      </c>
      <c r="F704" s="221">
        <v>23540000</v>
      </c>
      <c r="G704" s="255" t="s">
        <v>235</v>
      </c>
      <c r="H704" s="256">
        <v>3930000</v>
      </c>
      <c r="I704" s="240">
        <v>5000000</v>
      </c>
      <c r="J704" s="233">
        <v>0</v>
      </c>
    </row>
    <row r="705" spans="1:10" x14ac:dyDescent="0.25">
      <c r="A705" s="265" t="s">
        <v>130</v>
      </c>
      <c r="B705" s="257" t="s">
        <v>207</v>
      </c>
      <c r="C705" s="251" t="s">
        <v>220</v>
      </c>
      <c r="D705" s="221">
        <v>70731</v>
      </c>
      <c r="E705" s="266">
        <v>40000010000</v>
      </c>
      <c r="F705" s="221">
        <v>23540000</v>
      </c>
      <c r="G705" s="255" t="s">
        <v>235</v>
      </c>
      <c r="H705" s="256">
        <v>2399000</v>
      </c>
      <c r="I705" s="240">
        <v>0</v>
      </c>
      <c r="J705" s="233">
        <v>0</v>
      </c>
    </row>
    <row r="706" spans="1:10" x14ac:dyDescent="0.25">
      <c r="A706" s="265" t="s">
        <v>130</v>
      </c>
      <c r="B706" s="257" t="s">
        <v>208</v>
      </c>
      <c r="C706" s="251" t="s">
        <v>751</v>
      </c>
      <c r="D706" s="221">
        <v>70731</v>
      </c>
      <c r="E706" s="266">
        <v>40000010000</v>
      </c>
      <c r="F706" s="221">
        <v>23540000</v>
      </c>
      <c r="G706" s="255" t="s">
        <v>235</v>
      </c>
      <c r="H706" s="256">
        <v>1000000</v>
      </c>
      <c r="I706" s="240">
        <v>0</v>
      </c>
      <c r="J706" s="233">
        <v>0</v>
      </c>
    </row>
    <row r="707" spans="1:10" x14ac:dyDescent="0.25">
      <c r="A707" s="265" t="s">
        <v>130</v>
      </c>
      <c r="B707" s="257" t="s">
        <v>209</v>
      </c>
      <c r="C707" s="251" t="s">
        <v>359</v>
      </c>
      <c r="D707" s="221">
        <v>70731</v>
      </c>
      <c r="E707" s="266">
        <v>40000010000</v>
      </c>
      <c r="F707" s="221">
        <v>23540000</v>
      </c>
      <c r="G707" s="255" t="s">
        <v>235</v>
      </c>
      <c r="H707" s="256">
        <v>427500</v>
      </c>
      <c r="I707" s="240">
        <v>0</v>
      </c>
      <c r="J707" s="233">
        <v>0</v>
      </c>
    </row>
    <row r="708" spans="1:10" x14ac:dyDescent="0.25">
      <c r="A708" s="265" t="s">
        <v>130</v>
      </c>
      <c r="B708" s="257" t="s">
        <v>228</v>
      </c>
      <c r="C708" s="251" t="s">
        <v>498</v>
      </c>
      <c r="D708" s="221">
        <v>70731</v>
      </c>
      <c r="E708" s="266">
        <v>40000010000</v>
      </c>
      <c r="F708" s="221">
        <v>23540000</v>
      </c>
      <c r="G708" s="255" t="s">
        <v>235</v>
      </c>
      <c r="H708" s="256">
        <v>2422500</v>
      </c>
      <c r="I708" s="240">
        <v>0</v>
      </c>
      <c r="J708" s="233">
        <v>0</v>
      </c>
    </row>
    <row r="709" spans="1:10" x14ac:dyDescent="0.25">
      <c r="A709" s="265" t="s">
        <v>130</v>
      </c>
      <c r="B709" s="257" t="s">
        <v>501</v>
      </c>
      <c r="C709" s="251" t="s">
        <v>227</v>
      </c>
      <c r="D709" s="221">
        <v>70731</v>
      </c>
      <c r="E709" s="266">
        <v>40000010000</v>
      </c>
      <c r="F709" s="221">
        <v>23540000</v>
      </c>
      <c r="G709" s="255" t="s">
        <v>235</v>
      </c>
      <c r="H709" s="256">
        <v>180000</v>
      </c>
      <c r="I709" s="240">
        <v>0</v>
      </c>
      <c r="J709" s="233">
        <v>0</v>
      </c>
    </row>
    <row r="710" spans="1:10" x14ac:dyDescent="0.25">
      <c r="A710" s="265" t="s">
        <v>130</v>
      </c>
      <c r="B710" s="257" t="s">
        <v>231</v>
      </c>
      <c r="C710" s="251" t="s">
        <v>229</v>
      </c>
      <c r="D710" s="221">
        <v>70731</v>
      </c>
      <c r="E710" s="266">
        <v>40000010000</v>
      </c>
      <c r="F710" s="221">
        <v>23540000</v>
      </c>
      <c r="G710" s="255" t="s">
        <v>235</v>
      </c>
      <c r="H710" s="256">
        <v>340000</v>
      </c>
      <c r="I710" s="240">
        <v>0</v>
      </c>
      <c r="J710" s="233">
        <v>0</v>
      </c>
    </row>
    <row r="711" spans="1:10" x14ac:dyDescent="0.25">
      <c r="A711" s="265" t="s">
        <v>130</v>
      </c>
      <c r="B711" s="257" t="s">
        <v>502</v>
      </c>
      <c r="C711" s="272" t="s">
        <v>775</v>
      </c>
      <c r="D711" s="221">
        <v>70731</v>
      </c>
      <c r="E711" s="266">
        <v>40000010000</v>
      </c>
      <c r="F711" s="221">
        <v>23540000</v>
      </c>
      <c r="G711" s="255" t="s">
        <v>235</v>
      </c>
      <c r="H711" s="256">
        <v>1440000</v>
      </c>
      <c r="I711" s="240">
        <v>0</v>
      </c>
      <c r="J711" s="233">
        <v>0</v>
      </c>
    </row>
    <row r="712" spans="1:10" x14ac:dyDescent="0.25">
      <c r="A712" s="265" t="s">
        <v>130</v>
      </c>
      <c r="B712" s="257" t="s">
        <v>452</v>
      </c>
      <c r="C712" s="251" t="s">
        <v>355</v>
      </c>
      <c r="D712" s="221">
        <v>70731</v>
      </c>
      <c r="E712" s="266">
        <v>40000010000</v>
      </c>
      <c r="F712" s="221">
        <v>23540000</v>
      </c>
      <c r="G712" s="255" t="s">
        <v>235</v>
      </c>
      <c r="H712" s="256">
        <v>2150000</v>
      </c>
      <c r="I712" s="240">
        <v>15000000</v>
      </c>
      <c r="J712" s="233">
        <v>0</v>
      </c>
    </row>
    <row r="713" spans="1:10" x14ac:dyDescent="0.25">
      <c r="A713" s="265" t="s">
        <v>130</v>
      </c>
      <c r="B713" s="257" t="s">
        <v>503</v>
      </c>
      <c r="C713" s="251" t="s">
        <v>230</v>
      </c>
      <c r="D713" s="221">
        <v>70731</v>
      </c>
      <c r="E713" s="266">
        <v>40000010000</v>
      </c>
      <c r="F713" s="221">
        <v>23540000</v>
      </c>
      <c r="G713" s="255" t="s">
        <v>235</v>
      </c>
      <c r="H713" s="256">
        <v>175000</v>
      </c>
      <c r="I713" s="240">
        <v>0</v>
      </c>
      <c r="J713" s="233">
        <v>0</v>
      </c>
    </row>
    <row r="714" spans="1:10" x14ac:dyDescent="0.25">
      <c r="A714" s="265" t="s">
        <v>130</v>
      </c>
      <c r="B714" s="257" t="s">
        <v>504</v>
      </c>
      <c r="C714" s="251" t="s">
        <v>499</v>
      </c>
      <c r="D714" s="221">
        <v>70731</v>
      </c>
      <c r="E714" s="266">
        <v>40000010000</v>
      </c>
      <c r="F714" s="221">
        <v>23540000</v>
      </c>
      <c r="G714" s="255" t="s">
        <v>235</v>
      </c>
      <c r="H714" s="256">
        <v>996000</v>
      </c>
      <c r="I714" s="240">
        <v>0</v>
      </c>
      <c r="J714" s="233">
        <v>0</v>
      </c>
    </row>
    <row r="715" spans="1:10" x14ac:dyDescent="0.25">
      <c r="A715" s="265" t="s">
        <v>130</v>
      </c>
      <c r="B715" s="257" t="s">
        <v>505</v>
      </c>
      <c r="C715" s="251" t="s">
        <v>500</v>
      </c>
      <c r="D715" s="221">
        <v>70731</v>
      </c>
      <c r="E715" s="266">
        <v>40000010000</v>
      </c>
      <c r="F715" s="221">
        <v>23540000</v>
      </c>
      <c r="G715" s="255" t="s">
        <v>235</v>
      </c>
      <c r="H715" s="256">
        <v>2750000</v>
      </c>
      <c r="I715" s="240">
        <v>0</v>
      </c>
      <c r="J715" s="233">
        <v>0</v>
      </c>
    </row>
    <row r="716" spans="1:10" x14ac:dyDescent="0.25">
      <c r="A716" s="265" t="s">
        <v>130</v>
      </c>
      <c r="B716" s="257" t="s">
        <v>469</v>
      </c>
      <c r="C716" s="251" t="s">
        <v>162</v>
      </c>
      <c r="D716" s="221">
        <v>70731</v>
      </c>
      <c r="E716" s="266">
        <v>40000010000</v>
      </c>
      <c r="F716" s="221">
        <v>23540000</v>
      </c>
      <c r="G716" s="255" t="s">
        <v>235</v>
      </c>
      <c r="H716" s="256">
        <v>55000000</v>
      </c>
      <c r="I716" s="240">
        <v>5000000</v>
      </c>
      <c r="J716" s="233">
        <v>2226000</v>
      </c>
    </row>
    <row r="717" spans="1:10" x14ac:dyDescent="0.25">
      <c r="A717" s="265" t="s">
        <v>130</v>
      </c>
      <c r="C717" s="259" t="s">
        <v>26</v>
      </c>
      <c r="H717" s="260">
        <v>150000000</v>
      </c>
      <c r="I717" s="261">
        <v>150000000</v>
      </c>
      <c r="J717" s="262">
        <v>26539000</v>
      </c>
    </row>
    <row r="718" spans="1:10" x14ac:dyDescent="0.25">
      <c r="A718" s="265" t="s">
        <v>112</v>
      </c>
      <c r="C718" s="263" t="s">
        <v>643</v>
      </c>
    </row>
    <row r="719" spans="1:10" x14ac:dyDescent="0.25">
      <c r="A719" s="265" t="s">
        <v>112</v>
      </c>
      <c r="B719" s="238" t="s">
        <v>253</v>
      </c>
      <c r="C719" s="251" t="s">
        <v>238</v>
      </c>
      <c r="D719" s="221" t="s">
        <v>115</v>
      </c>
      <c r="E719" s="254">
        <v>50000020000</v>
      </c>
      <c r="F719" s="221" t="s">
        <v>27</v>
      </c>
      <c r="G719" s="255" t="s">
        <v>235</v>
      </c>
      <c r="H719" s="256">
        <v>50000000</v>
      </c>
      <c r="I719" s="240">
        <v>0</v>
      </c>
      <c r="J719" s="233">
        <v>0</v>
      </c>
    </row>
    <row r="720" spans="1:10" x14ac:dyDescent="0.25">
      <c r="A720" s="265" t="s">
        <v>112</v>
      </c>
      <c r="B720" s="257" t="s">
        <v>212</v>
      </c>
      <c r="C720" s="251" t="s">
        <v>676</v>
      </c>
      <c r="D720" s="221" t="s">
        <v>115</v>
      </c>
      <c r="E720" s="254">
        <v>50000020000</v>
      </c>
      <c r="F720" s="221" t="s">
        <v>27</v>
      </c>
      <c r="G720" s="255" t="s">
        <v>235</v>
      </c>
      <c r="H720" s="256" t="s">
        <v>1314</v>
      </c>
      <c r="I720" s="240">
        <v>50000000</v>
      </c>
      <c r="J720" s="233">
        <v>18491328</v>
      </c>
    </row>
    <row r="721" spans="1:11" x14ac:dyDescent="0.25">
      <c r="A721" s="265" t="s">
        <v>112</v>
      </c>
      <c r="B721" s="257" t="s">
        <v>356</v>
      </c>
      <c r="C721" s="251" t="s">
        <v>686</v>
      </c>
      <c r="D721" s="221" t="s">
        <v>115</v>
      </c>
      <c r="E721" s="254">
        <v>50000020000</v>
      </c>
      <c r="F721" s="221" t="s">
        <v>27</v>
      </c>
      <c r="G721" s="255" t="s">
        <v>235</v>
      </c>
      <c r="H721" s="256">
        <v>100000000</v>
      </c>
      <c r="I721" s="240">
        <v>300000000</v>
      </c>
      <c r="J721" s="233">
        <v>46363064</v>
      </c>
    </row>
    <row r="722" spans="1:11" x14ac:dyDescent="0.25">
      <c r="A722" s="265" t="s">
        <v>112</v>
      </c>
      <c r="B722" s="257" t="s">
        <v>352</v>
      </c>
      <c r="C722" s="251" t="s">
        <v>353</v>
      </c>
      <c r="D722" s="221" t="s">
        <v>115</v>
      </c>
      <c r="E722" s="254">
        <v>50000020000</v>
      </c>
      <c r="F722" s="221" t="s">
        <v>27</v>
      </c>
      <c r="G722" s="255" t="s">
        <v>235</v>
      </c>
      <c r="H722" s="256">
        <v>40000000</v>
      </c>
      <c r="I722" s="240">
        <v>50000000</v>
      </c>
      <c r="J722" s="233">
        <v>0</v>
      </c>
    </row>
    <row r="723" spans="1:11" x14ac:dyDescent="0.25">
      <c r="A723" s="265" t="s">
        <v>112</v>
      </c>
      <c r="B723" s="257" t="s">
        <v>476</v>
      </c>
      <c r="C723" s="251" t="s">
        <v>976</v>
      </c>
      <c r="D723" s="221" t="s">
        <v>115</v>
      </c>
      <c r="E723" s="254">
        <v>50000020000</v>
      </c>
      <c r="F723" s="221" t="s">
        <v>27</v>
      </c>
      <c r="G723" s="255" t="s">
        <v>235</v>
      </c>
      <c r="H723" s="256">
        <v>15500000</v>
      </c>
      <c r="I723" s="240">
        <v>50000000</v>
      </c>
      <c r="J723" s="233">
        <v>0</v>
      </c>
    </row>
    <row r="724" spans="1:11" x14ac:dyDescent="0.25">
      <c r="A724" s="265" t="s">
        <v>112</v>
      </c>
      <c r="B724" s="257" t="s">
        <v>342</v>
      </c>
      <c r="C724" s="251" t="s">
        <v>509</v>
      </c>
      <c r="D724" s="221" t="s">
        <v>115</v>
      </c>
      <c r="E724" s="254">
        <v>50000020000</v>
      </c>
      <c r="F724" s="221" t="s">
        <v>27</v>
      </c>
      <c r="G724" s="255" t="s">
        <v>235</v>
      </c>
      <c r="H724" s="256">
        <v>0</v>
      </c>
      <c r="I724" s="240">
        <v>33000000</v>
      </c>
      <c r="J724" s="233">
        <v>22156659</v>
      </c>
    </row>
    <row r="725" spans="1:11" x14ac:dyDescent="0.25">
      <c r="A725" s="265" t="s">
        <v>112</v>
      </c>
      <c r="B725" s="257" t="s">
        <v>210</v>
      </c>
      <c r="C725" s="251" t="s">
        <v>510</v>
      </c>
      <c r="D725" s="221" t="s">
        <v>115</v>
      </c>
      <c r="E725" s="254">
        <v>50000020000</v>
      </c>
      <c r="F725" s="221" t="s">
        <v>27</v>
      </c>
      <c r="G725" s="255" t="s">
        <v>235</v>
      </c>
      <c r="H725" s="256">
        <v>20000000</v>
      </c>
      <c r="I725" s="240">
        <v>60000000</v>
      </c>
      <c r="J725" s="233">
        <v>30715865</v>
      </c>
    </row>
    <row r="726" spans="1:11" x14ac:dyDescent="0.25">
      <c r="A726" s="265" t="s">
        <v>112</v>
      </c>
      <c r="B726" s="257" t="s">
        <v>239</v>
      </c>
      <c r="C726" s="251" t="s">
        <v>485</v>
      </c>
      <c r="D726" s="221" t="s">
        <v>115</v>
      </c>
      <c r="E726" s="254">
        <v>50000020000</v>
      </c>
      <c r="F726" s="221" t="s">
        <v>27</v>
      </c>
      <c r="G726" s="255" t="s">
        <v>235</v>
      </c>
      <c r="H726" s="256">
        <v>0</v>
      </c>
      <c r="I726" s="240">
        <v>40000000</v>
      </c>
      <c r="J726" s="233">
        <v>37807870</v>
      </c>
    </row>
    <row r="727" spans="1:11" x14ac:dyDescent="0.25">
      <c r="A727" s="265" t="s">
        <v>112</v>
      </c>
      <c r="B727" s="257" t="s">
        <v>489</v>
      </c>
      <c r="C727" s="251" t="s">
        <v>977</v>
      </c>
      <c r="D727" s="221" t="s">
        <v>115</v>
      </c>
      <c r="E727" s="254">
        <v>50000020000</v>
      </c>
      <c r="F727" s="221" t="s">
        <v>27</v>
      </c>
      <c r="G727" s="255" t="s">
        <v>235</v>
      </c>
      <c r="H727" s="256">
        <v>5000000</v>
      </c>
      <c r="I727" s="240">
        <v>30000000</v>
      </c>
      <c r="J727" s="233">
        <v>0</v>
      </c>
    </row>
    <row r="728" spans="1:11" x14ac:dyDescent="0.25">
      <c r="A728" s="265" t="s">
        <v>112</v>
      </c>
      <c r="B728" s="257" t="s">
        <v>240</v>
      </c>
      <c r="C728" s="251" t="s">
        <v>763</v>
      </c>
      <c r="D728" s="221" t="s">
        <v>115</v>
      </c>
      <c r="E728" s="254">
        <v>50000020000</v>
      </c>
      <c r="F728" s="221" t="s">
        <v>27</v>
      </c>
      <c r="G728" s="255" t="s">
        <v>235</v>
      </c>
      <c r="H728" s="256">
        <v>100000000</v>
      </c>
      <c r="I728" s="240">
        <v>400000000</v>
      </c>
      <c r="J728" s="233">
        <v>170710124</v>
      </c>
    </row>
    <row r="729" spans="1:11" x14ac:dyDescent="0.25">
      <c r="A729" s="265" t="s">
        <v>112</v>
      </c>
      <c r="B729" s="238" t="s">
        <v>450</v>
      </c>
      <c r="C729" s="272" t="s">
        <v>772</v>
      </c>
      <c r="D729" s="221" t="s">
        <v>116</v>
      </c>
      <c r="E729" s="254">
        <v>50000020000</v>
      </c>
      <c r="F729" s="221" t="s">
        <v>27</v>
      </c>
      <c r="G729" s="255" t="s">
        <v>235</v>
      </c>
      <c r="H729" s="256">
        <v>3000000</v>
      </c>
      <c r="I729" s="240">
        <v>20000000</v>
      </c>
      <c r="J729" s="233">
        <v>15906727</v>
      </c>
    </row>
    <row r="730" spans="1:11" x14ac:dyDescent="0.25">
      <c r="A730" s="265" t="s">
        <v>112</v>
      </c>
      <c r="B730" s="257" t="s">
        <v>243</v>
      </c>
      <c r="C730" s="251" t="s">
        <v>687</v>
      </c>
      <c r="D730" s="221" t="s">
        <v>115</v>
      </c>
      <c r="E730" s="254">
        <v>50000020000</v>
      </c>
      <c r="F730" s="221" t="s">
        <v>27</v>
      </c>
      <c r="G730" s="255" t="s">
        <v>235</v>
      </c>
      <c r="H730" s="256">
        <v>65000000</v>
      </c>
      <c r="I730" s="240">
        <v>100000000</v>
      </c>
      <c r="J730" s="233">
        <v>0</v>
      </c>
      <c r="K730" s="233" t="s">
        <v>688</v>
      </c>
    </row>
    <row r="731" spans="1:11" x14ac:dyDescent="0.25">
      <c r="A731" s="265" t="s">
        <v>112</v>
      </c>
      <c r="B731" s="257" t="s">
        <v>158</v>
      </c>
      <c r="C731" s="251" t="s">
        <v>366</v>
      </c>
      <c r="D731" s="221" t="s">
        <v>115</v>
      </c>
      <c r="E731" s="254">
        <v>50000020000</v>
      </c>
      <c r="F731" s="221" t="s">
        <v>27</v>
      </c>
      <c r="G731" s="255" t="s">
        <v>235</v>
      </c>
      <c r="H731" s="256">
        <v>700000</v>
      </c>
      <c r="I731" s="240">
        <v>5000000</v>
      </c>
      <c r="J731" s="233">
        <v>5000000</v>
      </c>
    </row>
    <row r="732" spans="1:11" x14ac:dyDescent="0.25">
      <c r="A732" s="265" t="s">
        <v>112</v>
      </c>
      <c r="B732" s="257" t="s">
        <v>247</v>
      </c>
      <c r="C732" s="251" t="s">
        <v>515</v>
      </c>
      <c r="D732" s="221" t="s">
        <v>115</v>
      </c>
      <c r="E732" s="254">
        <v>50000020000</v>
      </c>
      <c r="F732" s="221" t="s">
        <v>27</v>
      </c>
      <c r="G732" s="255" t="s">
        <v>235</v>
      </c>
      <c r="H732" s="256">
        <v>700000</v>
      </c>
      <c r="I732" s="240">
        <v>5000000</v>
      </c>
      <c r="J732" s="233">
        <v>1696359</v>
      </c>
    </row>
    <row r="733" spans="1:11" x14ac:dyDescent="0.25">
      <c r="A733" s="265" t="s">
        <v>112</v>
      </c>
      <c r="B733" s="257" t="s">
        <v>357</v>
      </c>
      <c r="C733" s="251" t="s">
        <v>764</v>
      </c>
      <c r="D733" s="221" t="s">
        <v>115</v>
      </c>
      <c r="E733" s="254">
        <v>50000020000</v>
      </c>
      <c r="F733" s="221" t="s">
        <v>27</v>
      </c>
      <c r="G733" s="255" t="s">
        <v>235</v>
      </c>
      <c r="H733" s="256">
        <v>1100000</v>
      </c>
      <c r="I733" s="240">
        <v>5000000</v>
      </c>
      <c r="J733" s="233">
        <v>0</v>
      </c>
    </row>
    <row r="734" spans="1:11" x14ac:dyDescent="0.25">
      <c r="A734" s="265" t="s">
        <v>112</v>
      </c>
      <c r="B734" s="257" t="s">
        <v>248</v>
      </c>
      <c r="C734" s="272" t="s">
        <v>779</v>
      </c>
      <c r="D734" s="221" t="s">
        <v>115</v>
      </c>
      <c r="E734" s="254">
        <v>50000020000</v>
      </c>
      <c r="F734" s="221" t="s">
        <v>27</v>
      </c>
      <c r="G734" s="255" t="s">
        <v>235</v>
      </c>
      <c r="H734" s="256">
        <v>0</v>
      </c>
      <c r="I734" s="240">
        <v>5000000</v>
      </c>
      <c r="J734" s="233">
        <v>0</v>
      </c>
    </row>
    <row r="735" spans="1:11" x14ac:dyDescent="0.25">
      <c r="A735" s="265" t="s">
        <v>112</v>
      </c>
      <c r="B735" s="257" t="s">
        <v>206</v>
      </c>
      <c r="C735" s="251" t="s">
        <v>219</v>
      </c>
      <c r="D735" s="221" t="s">
        <v>116</v>
      </c>
      <c r="E735" s="254">
        <v>50000020000</v>
      </c>
      <c r="F735" s="221" t="s">
        <v>27</v>
      </c>
      <c r="G735" s="255" t="s">
        <v>235</v>
      </c>
      <c r="H735" s="256">
        <v>7000000</v>
      </c>
      <c r="I735" s="240">
        <v>90000000</v>
      </c>
      <c r="J735" s="233">
        <v>0</v>
      </c>
    </row>
    <row r="736" spans="1:11" x14ac:dyDescent="0.25">
      <c r="A736" s="265" t="s">
        <v>112</v>
      </c>
      <c r="B736" s="257" t="s">
        <v>452</v>
      </c>
      <c r="C736" s="251" t="s">
        <v>355</v>
      </c>
      <c r="D736" s="221" t="s">
        <v>115</v>
      </c>
      <c r="E736" s="254">
        <v>50000020000</v>
      </c>
      <c r="F736" s="221" t="s">
        <v>27</v>
      </c>
      <c r="G736" s="255" t="s">
        <v>235</v>
      </c>
      <c r="H736" s="256">
        <v>0</v>
      </c>
      <c r="I736" s="240">
        <v>2000000</v>
      </c>
      <c r="J736" s="233">
        <v>0</v>
      </c>
    </row>
    <row r="737" spans="1:11" x14ac:dyDescent="0.25">
      <c r="A737" s="265" t="s">
        <v>112</v>
      </c>
      <c r="B737" s="257" t="s">
        <v>505</v>
      </c>
      <c r="C737" s="251" t="s">
        <v>500</v>
      </c>
      <c r="D737" s="221" t="s">
        <v>115</v>
      </c>
      <c r="E737" s="254">
        <v>50000020000</v>
      </c>
      <c r="F737" s="221" t="s">
        <v>27</v>
      </c>
      <c r="G737" s="255" t="s">
        <v>235</v>
      </c>
      <c r="H737" s="256">
        <v>40000000</v>
      </c>
      <c r="I737" s="240">
        <v>150000000</v>
      </c>
      <c r="J737" s="233">
        <v>54134181</v>
      </c>
    </row>
    <row r="738" spans="1:11" x14ac:dyDescent="0.25">
      <c r="A738" s="265" t="s">
        <v>112</v>
      </c>
      <c r="B738" s="239"/>
      <c r="C738" s="259" t="s">
        <v>26</v>
      </c>
      <c r="D738" s="223"/>
      <c r="E738" s="268"/>
      <c r="F738" s="223"/>
      <c r="G738" s="269"/>
      <c r="H738" s="260">
        <v>448000000</v>
      </c>
      <c r="I738" s="261">
        <v>1395000000</v>
      </c>
      <c r="J738" s="262">
        <v>402982177</v>
      </c>
      <c r="K738" s="262"/>
    </row>
    <row r="739" spans="1:11" x14ac:dyDescent="0.25">
      <c r="A739" s="265" t="s">
        <v>132</v>
      </c>
      <c r="C739" s="263" t="s">
        <v>134</v>
      </c>
    </row>
    <row r="740" spans="1:11" x14ac:dyDescent="0.25">
      <c r="A740" s="265" t="s">
        <v>132</v>
      </c>
      <c r="B740" s="257" t="s">
        <v>325</v>
      </c>
      <c r="C740" s="251" t="s">
        <v>507</v>
      </c>
      <c r="D740" s="221" t="s">
        <v>133</v>
      </c>
      <c r="E740" s="254">
        <v>50000020000</v>
      </c>
      <c r="F740" s="221" t="s">
        <v>27</v>
      </c>
      <c r="G740" s="255" t="s">
        <v>235</v>
      </c>
      <c r="H740" s="256">
        <v>100000000</v>
      </c>
      <c r="I740" s="240">
        <v>100000000</v>
      </c>
      <c r="J740" s="233">
        <v>0</v>
      </c>
    </row>
    <row r="741" spans="1:11" x14ac:dyDescent="0.25">
      <c r="A741" s="265" t="s">
        <v>132</v>
      </c>
      <c r="B741" s="257" t="s">
        <v>332</v>
      </c>
      <c r="C741" s="251" t="s">
        <v>333</v>
      </c>
      <c r="D741" s="221" t="s">
        <v>133</v>
      </c>
      <c r="E741" s="254">
        <v>50000020000</v>
      </c>
      <c r="F741" s="221" t="s">
        <v>27</v>
      </c>
      <c r="G741" s="255" t="s">
        <v>235</v>
      </c>
      <c r="H741" s="256">
        <v>20000000</v>
      </c>
      <c r="I741" s="240">
        <v>6000000</v>
      </c>
      <c r="J741" s="233">
        <v>1388000</v>
      </c>
    </row>
    <row r="742" spans="1:11" x14ac:dyDescent="0.25">
      <c r="A742" s="265" t="s">
        <v>132</v>
      </c>
      <c r="B742" s="257" t="s">
        <v>350</v>
      </c>
      <c r="C742" s="251" t="s">
        <v>743</v>
      </c>
      <c r="D742" s="221" t="s">
        <v>133</v>
      </c>
      <c r="E742" s="254">
        <v>50000020000</v>
      </c>
      <c r="F742" s="221" t="s">
        <v>27</v>
      </c>
      <c r="G742" s="255" t="s">
        <v>235</v>
      </c>
      <c r="H742" s="256">
        <v>10000000</v>
      </c>
      <c r="I742" s="240">
        <v>5000000</v>
      </c>
      <c r="J742" s="233">
        <v>0</v>
      </c>
    </row>
    <row r="743" spans="1:11" x14ac:dyDescent="0.25">
      <c r="A743" s="265" t="s">
        <v>132</v>
      </c>
      <c r="B743" s="257" t="s">
        <v>240</v>
      </c>
      <c r="C743" s="251" t="s">
        <v>763</v>
      </c>
      <c r="D743" s="221" t="s">
        <v>133</v>
      </c>
      <c r="E743" s="254">
        <v>50000020000</v>
      </c>
      <c r="F743" s="221" t="s">
        <v>27</v>
      </c>
      <c r="G743" s="255" t="s">
        <v>235</v>
      </c>
      <c r="H743" s="256">
        <v>0</v>
      </c>
      <c r="I743" s="240">
        <v>5000000</v>
      </c>
      <c r="J743" s="233">
        <v>0</v>
      </c>
    </row>
    <row r="744" spans="1:11" x14ac:dyDescent="0.25">
      <c r="A744" s="265" t="s">
        <v>132</v>
      </c>
      <c r="B744" s="257" t="s">
        <v>483</v>
      </c>
      <c r="C744" s="251" t="s">
        <v>1067</v>
      </c>
      <c r="D744" s="221" t="s">
        <v>133</v>
      </c>
      <c r="E744" s="254">
        <v>50000020000</v>
      </c>
      <c r="F744" s="221" t="s">
        <v>27</v>
      </c>
      <c r="G744" s="255" t="s">
        <v>235</v>
      </c>
      <c r="H744" s="256">
        <v>3000000</v>
      </c>
      <c r="I744" s="240">
        <v>9000000</v>
      </c>
      <c r="J744" s="233">
        <v>9000000</v>
      </c>
    </row>
    <row r="745" spans="1:11" x14ac:dyDescent="0.25">
      <c r="A745" s="265" t="s">
        <v>132</v>
      </c>
      <c r="B745" s="257" t="s">
        <v>243</v>
      </c>
      <c r="C745" s="251" t="s">
        <v>687</v>
      </c>
      <c r="D745" s="221" t="s">
        <v>133</v>
      </c>
      <c r="E745" s="254">
        <v>50000020000</v>
      </c>
      <c r="F745" s="221" t="s">
        <v>27</v>
      </c>
      <c r="G745" s="255" t="s">
        <v>235</v>
      </c>
      <c r="H745" s="256">
        <v>0</v>
      </c>
      <c r="I745" s="240">
        <v>0</v>
      </c>
      <c r="J745" s="233">
        <v>0</v>
      </c>
    </row>
    <row r="746" spans="1:11" x14ac:dyDescent="0.25">
      <c r="A746" s="265" t="s">
        <v>132</v>
      </c>
      <c r="B746" s="257" t="s">
        <v>158</v>
      </c>
      <c r="C746" s="251" t="s">
        <v>366</v>
      </c>
      <c r="D746" s="221" t="s">
        <v>133</v>
      </c>
      <c r="E746" s="254">
        <v>50000020000</v>
      </c>
      <c r="F746" s="221" t="s">
        <v>27</v>
      </c>
      <c r="G746" s="255" t="s">
        <v>235</v>
      </c>
      <c r="H746" s="256">
        <v>3000000</v>
      </c>
      <c r="I746" s="240">
        <v>36000000</v>
      </c>
      <c r="J746" s="233">
        <v>36000000</v>
      </c>
    </row>
    <row r="747" spans="1:11" s="267" customFormat="1" x14ac:dyDescent="0.25">
      <c r="A747" s="265" t="s">
        <v>132</v>
      </c>
      <c r="B747" s="257" t="s">
        <v>206</v>
      </c>
      <c r="C747" s="251" t="s">
        <v>219</v>
      </c>
      <c r="D747" s="221" t="s">
        <v>133</v>
      </c>
      <c r="E747" s="254">
        <v>50000020000</v>
      </c>
      <c r="F747" s="221" t="s">
        <v>27</v>
      </c>
      <c r="G747" s="255" t="s">
        <v>235</v>
      </c>
      <c r="H747" s="256">
        <v>8000000</v>
      </c>
      <c r="I747" s="240">
        <v>9000000</v>
      </c>
      <c r="J747" s="233">
        <v>3851788</v>
      </c>
      <c r="K747" s="233"/>
    </row>
    <row r="748" spans="1:11" x14ac:dyDescent="0.25">
      <c r="A748" s="265" t="s">
        <v>132</v>
      </c>
      <c r="B748" s="257" t="s">
        <v>207</v>
      </c>
      <c r="C748" s="251" t="s">
        <v>220</v>
      </c>
      <c r="D748" s="221" t="s">
        <v>133</v>
      </c>
      <c r="E748" s="254">
        <v>50000020000</v>
      </c>
      <c r="F748" s="221" t="s">
        <v>27</v>
      </c>
      <c r="G748" s="255" t="s">
        <v>235</v>
      </c>
      <c r="H748" s="256">
        <v>10000000</v>
      </c>
      <c r="I748" s="240">
        <v>5000000</v>
      </c>
      <c r="J748" s="233">
        <v>0</v>
      </c>
    </row>
    <row r="749" spans="1:11" x14ac:dyDescent="0.25">
      <c r="A749" s="265" t="s">
        <v>132</v>
      </c>
      <c r="B749" s="257" t="s">
        <v>453</v>
      </c>
      <c r="C749" s="251" t="s">
        <v>678</v>
      </c>
      <c r="D749" s="221" t="s">
        <v>133</v>
      </c>
      <c r="E749" s="254">
        <v>50000020000</v>
      </c>
      <c r="F749" s="221" t="s">
        <v>27</v>
      </c>
      <c r="G749" s="255" t="s">
        <v>235</v>
      </c>
      <c r="H749" s="256">
        <v>7000000</v>
      </c>
      <c r="I749" s="240">
        <v>5000000</v>
      </c>
      <c r="J749" s="233">
        <v>2042200</v>
      </c>
    </row>
    <row r="750" spans="1:11" x14ac:dyDescent="0.25">
      <c r="A750" s="265" t="s">
        <v>132</v>
      </c>
      <c r="C750" s="259" t="s">
        <v>26</v>
      </c>
      <c r="H750" s="260">
        <v>161000000</v>
      </c>
      <c r="I750" s="262">
        <v>180000000</v>
      </c>
      <c r="J750" s="262">
        <v>52281988</v>
      </c>
      <c r="K750" s="262"/>
    </row>
    <row r="751" spans="1:11" x14ac:dyDescent="0.25">
      <c r="A751" s="265" t="s">
        <v>139</v>
      </c>
      <c r="C751" s="263" t="s">
        <v>677</v>
      </c>
    </row>
    <row r="752" spans="1:11" s="267" customFormat="1" x14ac:dyDescent="0.25">
      <c r="A752" s="265" t="s">
        <v>139</v>
      </c>
      <c r="B752" s="238" t="s">
        <v>253</v>
      </c>
      <c r="C752" s="251" t="s">
        <v>238</v>
      </c>
      <c r="D752" s="221" t="s">
        <v>109</v>
      </c>
      <c r="E752" s="254">
        <v>50000020000</v>
      </c>
      <c r="F752" s="221" t="s">
        <v>27</v>
      </c>
      <c r="G752" s="255" t="s">
        <v>235</v>
      </c>
      <c r="H752" s="256">
        <v>28000000</v>
      </c>
      <c r="I752" s="240">
        <v>28000000</v>
      </c>
      <c r="J752" s="233">
        <v>0</v>
      </c>
      <c r="K752" s="233"/>
    </row>
    <row r="753" spans="1:11" x14ac:dyDescent="0.25">
      <c r="A753" s="265" t="s">
        <v>139</v>
      </c>
      <c r="B753" s="257" t="s">
        <v>332</v>
      </c>
      <c r="C753" s="251" t="s">
        <v>333</v>
      </c>
      <c r="D753" s="221" t="s">
        <v>109</v>
      </c>
      <c r="E753" s="254">
        <v>50000020000</v>
      </c>
      <c r="F753" s="221" t="s">
        <v>27</v>
      </c>
      <c r="G753" s="255" t="s">
        <v>235</v>
      </c>
      <c r="H753" s="256">
        <v>72000000</v>
      </c>
      <c r="I753" s="240">
        <v>100000000</v>
      </c>
      <c r="J753" s="233">
        <v>0</v>
      </c>
    </row>
    <row r="754" spans="1:11" x14ac:dyDescent="0.25">
      <c r="A754" s="265" t="s">
        <v>139</v>
      </c>
      <c r="B754" s="257" t="s">
        <v>211</v>
      </c>
      <c r="C754" s="251" t="s">
        <v>978</v>
      </c>
      <c r="D754" s="221" t="s">
        <v>109</v>
      </c>
      <c r="E754" s="254">
        <v>50000020000</v>
      </c>
      <c r="F754" s="221" t="s">
        <v>27</v>
      </c>
      <c r="G754" s="255" t="s">
        <v>235</v>
      </c>
      <c r="H754" s="256">
        <v>3000000</v>
      </c>
      <c r="I754" s="240">
        <v>3000000</v>
      </c>
      <c r="J754" s="233">
        <v>0</v>
      </c>
    </row>
    <row r="755" spans="1:11" x14ac:dyDescent="0.25">
      <c r="A755" s="265" t="s">
        <v>139</v>
      </c>
      <c r="B755" s="257" t="s">
        <v>240</v>
      </c>
      <c r="C755" s="251" t="s">
        <v>763</v>
      </c>
      <c r="D755" s="221" t="s">
        <v>109</v>
      </c>
      <c r="E755" s="254">
        <v>50000020000</v>
      </c>
      <c r="F755" s="221" t="s">
        <v>27</v>
      </c>
      <c r="G755" s="255" t="s">
        <v>235</v>
      </c>
      <c r="H755" s="256">
        <v>8000000</v>
      </c>
      <c r="I755" s="240">
        <v>8000000</v>
      </c>
      <c r="J755" s="233">
        <v>0</v>
      </c>
    </row>
    <row r="756" spans="1:11" x14ac:dyDescent="0.25">
      <c r="A756" s="265" t="s">
        <v>139</v>
      </c>
      <c r="B756" s="257" t="s">
        <v>158</v>
      </c>
      <c r="C756" s="251" t="s">
        <v>366</v>
      </c>
      <c r="D756" s="221" t="s">
        <v>109</v>
      </c>
      <c r="E756" s="254">
        <v>50000020000</v>
      </c>
      <c r="F756" s="221" t="s">
        <v>27</v>
      </c>
      <c r="G756" s="255" t="s">
        <v>235</v>
      </c>
      <c r="H756" s="256">
        <v>0</v>
      </c>
      <c r="I756" s="240">
        <v>0</v>
      </c>
      <c r="J756" s="233">
        <v>0</v>
      </c>
    </row>
    <row r="757" spans="1:11" x14ac:dyDescent="0.25">
      <c r="A757" s="265" t="s">
        <v>139</v>
      </c>
      <c r="B757" s="257" t="s">
        <v>206</v>
      </c>
      <c r="C757" s="251" t="s">
        <v>219</v>
      </c>
      <c r="D757" s="221" t="s">
        <v>109</v>
      </c>
      <c r="E757" s="254">
        <v>50000020000</v>
      </c>
      <c r="F757" s="221" t="s">
        <v>27</v>
      </c>
      <c r="G757" s="255" t="s">
        <v>235</v>
      </c>
      <c r="H757" s="256">
        <v>6000000</v>
      </c>
      <c r="I757" s="240">
        <v>7000000</v>
      </c>
      <c r="J757" s="233">
        <v>0</v>
      </c>
    </row>
    <row r="758" spans="1:11" x14ac:dyDescent="0.25">
      <c r="A758" s="265" t="s">
        <v>139</v>
      </c>
      <c r="C758" s="259" t="s">
        <v>26</v>
      </c>
      <c r="H758" s="260">
        <v>117000000</v>
      </c>
      <c r="I758" s="262">
        <v>146000000</v>
      </c>
      <c r="J758" s="262">
        <v>0</v>
      </c>
    </row>
    <row r="759" spans="1:11" x14ac:dyDescent="0.25">
      <c r="A759" s="265" t="s">
        <v>199</v>
      </c>
      <c r="C759" s="263" t="s">
        <v>200</v>
      </c>
    </row>
    <row r="760" spans="1:11" x14ac:dyDescent="0.25">
      <c r="A760" s="265" t="s">
        <v>199</v>
      </c>
      <c r="B760" s="238" t="s">
        <v>161</v>
      </c>
      <c r="C760" s="251" t="s">
        <v>233</v>
      </c>
      <c r="D760" s="221" t="s">
        <v>141</v>
      </c>
      <c r="E760" s="254">
        <v>90000010000</v>
      </c>
      <c r="F760" s="221" t="s">
        <v>27</v>
      </c>
      <c r="G760" s="255" t="s">
        <v>235</v>
      </c>
      <c r="H760" s="256">
        <v>10000000</v>
      </c>
      <c r="I760" s="240">
        <v>20000000</v>
      </c>
      <c r="J760" s="233">
        <v>0</v>
      </c>
    </row>
    <row r="761" spans="1:11" x14ac:dyDescent="0.25">
      <c r="A761" s="265" t="s">
        <v>199</v>
      </c>
      <c r="B761" s="257" t="s">
        <v>350</v>
      </c>
      <c r="C761" s="251" t="s">
        <v>743</v>
      </c>
      <c r="D761" s="221" t="s">
        <v>141</v>
      </c>
      <c r="E761" s="254">
        <v>90000010000</v>
      </c>
      <c r="F761" s="221" t="s">
        <v>27</v>
      </c>
      <c r="G761" s="255" t="s">
        <v>235</v>
      </c>
      <c r="H761" s="256">
        <v>51000000</v>
      </c>
      <c r="I761" s="240">
        <v>60000000</v>
      </c>
      <c r="J761" s="233">
        <v>25280000</v>
      </c>
      <c r="K761" s="233" t="s">
        <v>1306</v>
      </c>
    </row>
    <row r="762" spans="1:11" x14ac:dyDescent="0.25">
      <c r="A762" s="265" t="s">
        <v>199</v>
      </c>
      <c r="B762" s="257" t="s">
        <v>519</v>
      </c>
      <c r="C762" s="251" t="s">
        <v>520</v>
      </c>
      <c r="D762" s="221" t="s">
        <v>680</v>
      </c>
      <c r="E762" s="254">
        <v>90000010000</v>
      </c>
      <c r="F762" s="221" t="s">
        <v>27</v>
      </c>
      <c r="G762" s="255" t="s">
        <v>235</v>
      </c>
      <c r="H762" s="256">
        <v>15000000</v>
      </c>
      <c r="I762" s="240">
        <v>15000000</v>
      </c>
      <c r="J762" s="233">
        <v>5000000</v>
      </c>
      <c r="K762" s="299" t="s">
        <v>683</v>
      </c>
    </row>
    <row r="763" spans="1:11" x14ac:dyDescent="0.25">
      <c r="A763" s="265" t="s">
        <v>199</v>
      </c>
      <c r="B763" s="257" t="s">
        <v>496</v>
      </c>
      <c r="C763" s="251" t="s">
        <v>1065</v>
      </c>
      <c r="D763" s="221" t="s">
        <v>680</v>
      </c>
      <c r="E763" s="254">
        <v>90000010000</v>
      </c>
      <c r="F763" s="221" t="s">
        <v>27</v>
      </c>
      <c r="G763" s="255" t="s">
        <v>235</v>
      </c>
      <c r="H763" s="256">
        <v>23000000</v>
      </c>
      <c r="I763" s="240">
        <v>15000000</v>
      </c>
      <c r="J763" s="233">
        <v>15000000</v>
      </c>
    </row>
    <row r="764" spans="1:11" x14ac:dyDescent="0.25">
      <c r="A764" s="265" t="s">
        <v>199</v>
      </c>
      <c r="B764" s="257" t="s">
        <v>756</v>
      </c>
      <c r="C764" s="251" t="s">
        <v>690</v>
      </c>
      <c r="D764" s="221" t="s">
        <v>680</v>
      </c>
      <c r="E764" s="254">
        <v>90000010000</v>
      </c>
      <c r="F764" s="221" t="s">
        <v>372</v>
      </c>
      <c r="G764" s="255" t="s">
        <v>235</v>
      </c>
      <c r="H764" s="256">
        <v>45000000</v>
      </c>
      <c r="I764" s="240">
        <v>20000000</v>
      </c>
      <c r="J764" s="233">
        <v>0</v>
      </c>
    </row>
    <row r="765" spans="1:11" x14ac:dyDescent="0.25">
      <c r="A765" s="265" t="s">
        <v>199</v>
      </c>
      <c r="B765" s="257" t="s">
        <v>682</v>
      </c>
      <c r="C765" s="251" t="s">
        <v>773</v>
      </c>
      <c r="D765" s="221" t="s">
        <v>141</v>
      </c>
      <c r="E765" s="254">
        <v>90000010000</v>
      </c>
      <c r="F765" s="221" t="s">
        <v>27</v>
      </c>
      <c r="G765" s="255" t="s">
        <v>235</v>
      </c>
      <c r="H765" s="288">
        <v>10000000</v>
      </c>
      <c r="I765" s="240">
        <v>15000000</v>
      </c>
      <c r="J765" s="233">
        <v>0</v>
      </c>
    </row>
    <row r="766" spans="1:11" x14ac:dyDescent="0.25">
      <c r="A766" s="265" t="s">
        <v>199</v>
      </c>
      <c r="B766" s="257" t="s">
        <v>685</v>
      </c>
      <c r="C766" s="251" t="s">
        <v>514</v>
      </c>
      <c r="D766" s="221" t="s">
        <v>141</v>
      </c>
      <c r="E766" s="254">
        <v>90000010000</v>
      </c>
      <c r="F766" s="221" t="s">
        <v>27</v>
      </c>
      <c r="G766" s="255" t="s">
        <v>235</v>
      </c>
      <c r="H766" s="256">
        <v>10000000</v>
      </c>
      <c r="I766" s="240">
        <v>15000000</v>
      </c>
      <c r="J766" s="233">
        <v>6300000</v>
      </c>
    </row>
    <row r="767" spans="1:11" x14ac:dyDescent="0.25">
      <c r="A767" s="265" t="s">
        <v>199</v>
      </c>
      <c r="B767" s="257" t="s">
        <v>243</v>
      </c>
      <c r="C767" s="251" t="s">
        <v>687</v>
      </c>
      <c r="D767" s="221" t="s">
        <v>680</v>
      </c>
      <c r="E767" s="254">
        <v>90000010000</v>
      </c>
      <c r="F767" s="221" t="s">
        <v>27</v>
      </c>
      <c r="G767" s="255" t="s">
        <v>235</v>
      </c>
      <c r="H767" s="256">
        <v>0</v>
      </c>
      <c r="I767" s="240">
        <v>20000000</v>
      </c>
      <c r="J767" s="233">
        <v>0</v>
      </c>
      <c r="K767" s="299"/>
    </row>
    <row r="768" spans="1:11" x14ac:dyDescent="0.25">
      <c r="A768" s="265" t="s">
        <v>199</v>
      </c>
      <c r="B768" s="257" t="s">
        <v>684</v>
      </c>
      <c r="C768" s="251" t="s">
        <v>681</v>
      </c>
      <c r="D768" s="221" t="s">
        <v>141</v>
      </c>
      <c r="E768" s="254">
        <v>90000010000</v>
      </c>
      <c r="F768" s="221" t="s">
        <v>27</v>
      </c>
      <c r="G768" s="255" t="s">
        <v>235</v>
      </c>
      <c r="H768" s="256">
        <v>3000000</v>
      </c>
      <c r="I768" s="240">
        <v>5000000</v>
      </c>
      <c r="J768" s="233">
        <v>0</v>
      </c>
      <c r="K768" s="251"/>
    </row>
    <row r="769" spans="1:11" x14ac:dyDescent="0.25">
      <c r="A769" s="265" t="s">
        <v>199</v>
      </c>
      <c r="B769" s="257" t="s">
        <v>467</v>
      </c>
      <c r="C769" s="251" t="s">
        <v>163</v>
      </c>
      <c r="D769" s="221" t="s">
        <v>141</v>
      </c>
      <c r="E769" s="254">
        <v>90000010000</v>
      </c>
      <c r="F769" s="221" t="s">
        <v>27</v>
      </c>
      <c r="G769" s="255" t="s">
        <v>235</v>
      </c>
      <c r="H769" s="256">
        <v>2000000</v>
      </c>
      <c r="I769" s="240">
        <v>5000000</v>
      </c>
      <c r="J769" s="233">
        <v>0</v>
      </c>
    </row>
    <row r="770" spans="1:11" x14ac:dyDescent="0.25">
      <c r="A770" s="265" t="s">
        <v>199</v>
      </c>
      <c r="B770" s="257" t="s">
        <v>468</v>
      </c>
      <c r="C770" s="251" t="s">
        <v>466</v>
      </c>
      <c r="D770" s="221" t="s">
        <v>141</v>
      </c>
      <c r="E770" s="254">
        <v>90000010000</v>
      </c>
      <c r="F770" s="221" t="s">
        <v>27</v>
      </c>
      <c r="G770" s="255" t="s">
        <v>235</v>
      </c>
      <c r="H770" s="256">
        <v>10000000</v>
      </c>
      <c r="I770" s="240">
        <v>10000000</v>
      </c>
      <c r="J770" s="233">
        <v>0</v>
      </c>
    </row>
    <row r="771" spans="1:11" x14ac:dyDescent="0.25">
      <c r="A771" s="265" t="s">
        <v>199</v>
      </c>
      <c r="C771" s="259" t="s">
        <v>26</v>
      </c>
      <c r="H771" s="260">
        <v>179000000</v>
      </c>
      <c r="I771" s="261">
        <v>200000000</v>
      </c>
      <c r="J771" s="262">
        <v>51580000</v>
      </c>
    </row>
    <row r="772" spans="1:11" x14ac:dyDescent="0.25">
      <c r="A772" s="265" t="s">
        <v>143</v>
      </c>
      <c r="C772" s="263" t="s">
        <v>146</v>
      </c>
    </row>
    <row r="773" spans="1:11" x14ac:dyDescent="0.25">
      <c r="A773" s="265" t="s">
        <v>143</v>
      </c>
      <c r="B773" s="257" t="s">
        <v>350</v>
      </c>
      <c r="C773" s="251" t="s">
        <v>743</v>
      </c>
      <c r="D773" s="221" t="s">
        <v>145</v>
      </c>
      <c r="E773" s="254">
        <v>90000010000</v>
      </c>
      <c r="F773" s="264" t="s">
        <v>144</v>
      </c>
      <c r="G773" s="255" t="s">
        <v>235</v>
      </c>
      <c r="H773" s="256">
        <v>8000000</v>
      </c>
      <c r="I773" s="240">
        <v>8000000</v>
      </c>
      <c r="J773" s="233">
        <v>0</v>
      </c>
      <c r="K773" s="233" t="s">
        <v>1305</v>
      </c>
    </row>
    <row r="774" spans="1:11" x14ac:dyDescent="0.25">
      <c r="A774" s="265" t="s">
        <v>143</v>
      </c>
      <c r="B774" s="257" t="s">
        <v>692</v>
      </c>
      <c r="C774" s="251" t="s">
        <v>691</v>
      </c>
      <c r="D774" s="221" t="s">
        <v>145</v>
      </c>
      <c r="E774" s="254">
        <v>90000010000</v>
      </c>
      <c r="F774" s="264" t="s">
        <v>144</v>
      </c>
      <c r="G774" s="255" t="s">
        <v>235</v>
      </c>
      <c r="H774" s="256">
        <v>10000000</v>
      </c>
      <c r="I774" s="240">
        <v>10000000</v>
      </c>
      <c r="J774" s="233">
        <v>0</v>
      </c>
    </row>
    <row r="775" spans="1:11" x14ac:dyDescent="0.25">
      <c r="A775" s="265" t="s">
        <v>143</v>
      </c>
      <c r="B775" s="257" t="s">
        <v>467</v>
      </c>
      <c r="C775" s="251" t="s">
        <v>163</v>
      </c>
      <c r="D775" s="221" t="s">
        <v>145</v>
      </c>
      <c r="E775" s="254">
        <v>90000010000</v>
      </c>
      <c r="F775" s="264" t="s">
        <v>144</v>
      </c>
      <c r="G775" s="255" t="s">
        <v>235</v>
      </c>
      <c r="H775" s="256">
        <v>2000000</v>
      </c>
      <c r="I775" s="240">
        <v>2000000</v>
      </c>
      <c r="J775" s="233">
        <v>0</v>
      </c>
    </row>
    <row r="776" spans="1:11" x14ac:dyDescent="0.25">
      <c r="A776" s="265" t="s">
        <v>143</v>
      </c>
      <c r="C776" s="259" t="s">
        <v>26</v>
      </c>
      <c r="H776" s="260">
        <v>20000000</v>
      </c>
      <c r="I776" s="262">
        <v>20000000</v>
      </c>
      <c r="J776" s="262">
        <v>0</v>
      </c>
    </row>
    <row r="777" spans="1:11" x14ac:dyDescent="0.25">
      <c r="A777" s="265" t="s">
        <v>140</v>
      </c>
      <c r="C777" s="263" t="s">
        <v>142</v>
      </c>
    </row>
    <row r="778" spans="1:11" x14ac:dyDescent="0.25">
      <c r="A778" s="265" t="s">
        <v>140</v>
      </c>
      <c r="B778" s="257" t="s">
        <v>350</v>
      </c>
      <c r="C778" s="251" t="s">
        <v>743</v>
      </c>
      <c r="D778" s="221" t="s">
        <v>141</v>
      </c>
      <c r="E778" s="254">
        <v>90000010000</v>
      </c>
      <c r="F778" s="221" t="s">
        <v>27</v>
      </c>
      <c r="G778" s="255" t="s">
        <v>235</v>
      </c>
      <c r="H778" s="256">
        <v>18000000</v>
      </c>
      <c r="I778" s="240">
        <v>18000000</v>
      </c>
      <c r="J778" s="233">
        <v>0</v>
      </c>
    </row>
    <row r="779" spans="1:11" x14ac:dyDescent="0.25">
      <c r="A779" s="265" t="s">
        <v>140</v>
      </c>
      <c r="B779" s="257" t="s">
        <v>239</v>
      </c>
      <c r="C779" s="251" t="s">
        <v>485</v>
      </c>
      <c r="D779" s="221" t="s">
        <v>141</v>
      </c>
      <c r="E779" s="254">
        <v>90000010000</v>
      </c>
      <c r="F779" s="221" t="s">
        <v>27</v>
      </c>
      <c r="G779" s="255" t="s">
        <v>235</v>
      </c>
      <c r="H779" s="256">
        <v>1000000</v>
      </c>
      <c r="I779" s="240">
        <v>1000000</v>
      </c>
      <c r="J779" s="233">
        <v>0</v>
      </c>
    </row>
    <row r="780" spans="1:11" x14ac:dyDescent="0.25">
      <c r="A780" s="265" t="s">
        <v>140</v>
      </c>
      <c r="B780" s="257" t="s">
        <v>158</v>
      </c>
      <c r="C780" s="251" t="s">
        <v>366</v>
      </c>
      <c r="D780" s="221" t="s">
        <v>141</v>
      </c>
      <c r="E780" s="254">
        <v>90000010000</v>
      </c>
      <c r="F780" s="221" t="s">
        <v>27</v>
      </c>
      <c r="G780" s="255" t="s">
        <v>235</v>
      </c>
      <c r="H780" s="256">
        <v>1000000</v>
      </c>
      <c r="I780" s="240">
        <v>1000000</v>
      </c>
      <c r="J780" s="233">
        <v>0</v>
      </c>
    </row>
    <row r="781" spans="1:11" x14ac:dyDescent="0.25">
      <c r="A781" s="265" t="s">
        <v>140</v>
      </c>
      <c r="C781" s="259" t="s">
        <v>26</v>
      </c>
      <c r="E781" s="254" t="s">
        <v>1315</v>
      </c>
      <c r="H781" s="260">
        <v>20000000</v>
      </c>
      <c r="I781" s="262">
        <v>20000000</v>
      </c>
      <c r="J781" s="262">
        <v>0</v>
      </c>
      <c r="K781" s="262"/>
    </row>
    <row r="782" spans="1:11" s="267" customFormat="1" x14ac:dyDescent="0.25">
      <c r="A782" s="234" t="s">
        <v>707</v>
      </c>
      <c r="B782" s="238"/>
      <c r="C782" s="263" t="s">
        <v>218</v>
      </c>
      <c r="D782" s="221"/>
      <c r="E782" s="254"/>
      <c r="F782" s="221"/>
      <c r="G782" s="255"/>
      <c r="H782" s="256"/>
      <c r="I782" s="240"/>
      <c r="J782" s="233"/>
      <c r="K782" s="233"/>
    </row>
    <row r="783" spans="1:11" x14ac:dyDescent="0.25">
      <c r="A783" s="234" t="s">
        <v>707</v>
      </c>
      <c r="B783" s="238" t="s">
        <v>161</v>
      </c>
      <c r="C783" s="251" t="s">
        <v>233</v>
      </c>
      <c r="D783" s="221" t="s">
        <v>217</v>
      </c>
      <c r="E783" s="254">
        <v>90000010000</v>
      </c>
      <c r="F783" s="221" t="s">
        <v>27</v>
      </c>
      <c r="G783" s="255" t="s">
        <v>235</v>
      </c>
      <c r="H783" s="256">
        <v>0</v>
      </c>
      <c r="I783" s="240">
        <v>50000000</v>
      </c>
      <c r="J783" s="233">
        <v>0</v>
      </c>
    </row>
    <row r="784" spans="1:11" x14ac:dyDescent="0.25">
      <c r="A784" s="234" t="s">
        <v>707</v>
      </c>
      <c r="B784" s="238" t="s">
        <v>242</v>
      </c>
      <c r="C784" s="251" t="s">
        <v>699</v>
      </c>
      <c r="D784" s="221" t="s">
        <v>217</v>
      </c>
      <c r="E784" s="254">
        <v>90000010000</v>
      </c>
      <c r="F784" s="221" t="s">
        <v>27</v>
      </c>
      <c r="G784" s="255" t="s">
        <v>235</v>
      </c>
      <c r="H784" s="256">
        <v>10000000</v>
      </c>
      <c r="I784" s="240">
        <v>10000000</v>
      </c>
      <c r="J784" s="233">
        <v>0</v>
      </c>
    </row>
    <row r="785" spans="1:11" x14ac:dyDescent="0.25">
      <c r="A785" s="234" t="s">
        <v>707</v>
      </c>
      <c r="B785" s="238" t="s">
        <v>210</v>
      </c>
      <c r="C785" s="251" t="s">
        <v>510</v>
      </c>
      <c r="D785" s="221" t="s">
        <v>217</v>
      </c>
      <c r="E785" s="254">
        <v>90000010000</v>
      </c>
      <c r="F785" s="221" t="s">
        <v>27</v>
      </c>
      <c r="G785" s="255" t="s">
        <v>235</v>
      </c>
      <c r="H785" s="256">
        <v>57500000</v>
      </c>
      <c r="I785" s="240">
        <v>40000000</v>
      </c>
      <c r="J785" s="233">
        <v>0</v>
      </c>
    </row>
    <row r="786" spans="1:11" x14ac:dyDescent="0.25">
      <c r="A786" s="234" t="s">
        <v>707</v>
      </c>
      <c r="B786" s="257" t="s">
        <v>524</v>
      </c>
      <c r="C786" s="251" t="s">
        <v>979</v>
      </c>
      <c r="D786" s="221" t="s">
        <v>217</v>
      </c>
      <c r="E786" s="254">
        <v>90000010000</v>
      </c>
      <c r="F786" s="221" t="s">
        <v>27</v>
      </c>
      <c r="G786" s="255" t="s">
        <v>235</v>
      </c>
      <c r="H786" s="256">
        <v>27500000</v>
      </c>
      <c r="I786" s="240">
        <v>20000000</v>
      </c>
      <c r="J786" s="233">
        <v>0</v>
      </c>
    </row>
    <row r="787" spans="1:11" x14ac:dyDescent="0.25">
      <c r="A787" s="234" t="s">
        <v>707</v>
      </c>
      <c r="B787" s="257" t="s">
        <v>522</v>
      </c>
      <c r="C787" s="251" t="s">
        <v>241</v>
      </c>
      <c r="D787" s="221" t="s">
        <v>217</v>
      </c>
      <c r="E787" s="254">
        <v>90000010000</v>
      </c>
      <c r="F787" s="221" t="s">
        <v>27</v>
      </c>
      <c r="G787" s="255" t="s">
        <v>235</v>
      </c>
      <c r="H787" s="256">
        <v>5000000</v>
      </c>
      <c r="I787" s="240">
        <v>5000000</v>
      </c>
      <c r="J787" s="233">
        <v>0</v>
      </c>
    </row>
    <row r="788" spans="1:11" x14ac:dyDescent="0.25">
      <c r="A788" s="234" t="s">
        <v>707</v>
      </c>
      <c r="B788" s="238" t="s">
        <v>206</v>
      </c>
      <c r="C788" s="251" t="s">
        <v>219</v>
      </c>
      <c r="D788" s="221" t="s">
        <v>217</v>
      </c>
      <c r="E788" s="254">
        <v>90000010000</v>
      </c>
      <c r="F788" s="221" t="s">
        <v>27</v>
      </c>
      <c r="G788" s="255" t="s">
        <v>235</v>
      </c>
      <c r="H788" s="256">
        <v>0</v>
      </c>
      <c r="I788" s="240">
        <v>5000000</v>
      </c>
      <c r="J788" s="233">
        <v>0</v>
      </c>
    </row>
    <row r="789" spans="1:11" x14ac:dyDescent="0.25">
      <c r="A789" s="234" t="s">
        <v>707</v>
      </c>
      <c r="C789" s="259" t="s">
        <v>26</v>
      </c>
      <c r="H789" s="260">
        <v>100000000</v>
      </c>
      <c r="I789" s="262">
        <v>130000000</v>
      </c>
      <c r="J789" s="262">
        <v>0</v>
      </c>
      <c r="K789" s="262"/>
    </row>
    <row r="790" spans="1:11" x14ac:dyDescent="0.25">
      <c r="A790" s="265" t="s">
        <v>693</v>
      </c>
      <c r="C790" s="263" t="s">
        <v>727</v>
      </c>
    </row>
    <row r="791" spans="1:11" s="267" customFormat="1" x14ac:dyDescent="0.25">
      <c r="A791" s="265" t="s">
        <v>693</v>
      </c>
      <c r="B791" s="238" t="s">
        <v>161</v>
      </c>
      <c r="C791" s="251" t="s">
        <v>233</v>
      </c>
      <c r="D791" s="264" t="s">
        <v>29</v>
      </c>
      <c r="E791" s="254">
        <v>130000010000</v>
      </c>
      <c r="F791" s="264" t="s">
        <v>354</v>
      </c>
      <c r="G791" s="255" t="s">
        <v>235</v>
      </c>
      <c r="H791" s="256">
        <v>6000000</v>
      </c>
      <c r="I791" s="240">
        <v>0</v>
      </c>
      <c r="J791" s="233">
        <v>0</v>
      </c>
      <c r="K791" s="251" t="s">
        <v>695</v>
      </c>
    </row>
    <row r="792" spans="1:11" x14ac:dyDescent="0.25">
      <c r="A792" s="265" t="s">
        <v>693</v>
      </c>
      <c r="B792" s="257" t="s">
        <v>697</v>
      </c>
      <c r="C792" s="251" t="s">
        <v>430</v>
      </c>
      <c r="D792" s="264" t="s">
        <v>29</v>
      </c>
      <c r="E792" s="254">
        <v>130000010000</v>
      </c>
      <c r="F792" s="264" t="s">
        <v>354</v>
      </c>
      <c r="G792" s="255" t="s">
        <v>235</v>
      </c>
      <c r="H792" s="256">
        <v>7000000</v>
      </c>
      <c r="I792" s="240">
        <v>15307000</v>
      </c>
      <c r="J792" s="233">
        <v>0</v>
      </c>
      <c r="K792" s="251" t="s">
        <v>696</v>
      </c>
    </row>
    <row r="793" spans="1:11" x14ac:dyDescent="0.25">
      <c r="A793" s="265" t="s">
        <v>693</v>
      </c>
      <c r="B793" s="257" t="s">
        <v>239</v>
      </c>
      <c r="C793" s="251" t="s">
        <v>485</v>
      </c>
      <c r="D793" s="264" t="s">
        <v>29</v>
      </c>
      <c r="E793" s="254">
        <v>130000010000</v>
      </c>
      <c r="F793" s="264" t="s">
        <v>354</v>
      </c>
      <c r="G793" s="255" t="s">
        <v>235</v>
      </c>
      <c r="H793" s="256">
        <v>0</v>
      </c>
      <c r="I793" s="240">
        <v>110000</v>
      </c>
      <c r="J793" s="233">
        <v>0</v>
      </c>
    </row>
    <row r="794" spans="1:11" x14ac:dyDescent="0.25">
      <c r="A794" s="265" t="s">
        <v>693</v>
      </c>
      <c r="B794" s="257" t="s">
        <v>158</v>
      </c>
      <c r="C794" s="251" t="s">
        <v>366</v>
      </c>
      <c r="D794" s="264" t="s">
        <v>29</v>
      </c>
      <c r="E794" s="254">
        <v>130000010000</v>
      </c>
      <c r="F794" s="264" t="s">
        <v>354</v>
      </c>
      <c r="G794" s="255" t="s">
        <v>235</v>
      </c>
      <c r="H794" s="256">
        <v>3000000</v>
      </c>
      <c r="I794" s="240">
        <v>1383000</v>
      </c>
      <c r="J794" s="233">
        <v>0</v>
      </c>
      <c r="K794" s="233" t="s">
        <v>694</v>
      </c>
    </row>
    <row r="795" spans="1:11" x14ac:dyDescent="0.25">
      <c r="A795" s="265" t="s">
        <v>693</v>
      </c>
      <c r="B795" s="238" t="s">
        <v>248</v>
      </c>
      <c r="C795" s="272" t="s">
        <v>779</v>
      </c>
      <c r="D795" s="264" t="s">
        <v>29</v>
      </c>
      <c r="E795" s="254">
        <v>130000010000</v>
      </c>
      <c r="F795" s="264" t="s">
        <v>354</v>
      </c>
      <c r="G795" s="255" t="s">
        <v>235</v>
      </c>
      <c r="H795" s="256">
        <v>0</v>
      </c>
      <c r="I795" s="240">
        <v>500000</v>
      </c>
      <c r="J795" s="233">
        <v>0</v>
      </c>
    </row>
    <row r="796" spans="1:11" x14ac:dyDescent="0.25">
      <c r="A796" s="265" t="s">
        <v>693</v>
      </c>
      <c r="B796" s="257" t="s">
        <v>206</v>
      </c>
      <c r="C796" s="251" t="s">
        <v>735</v>
      </c>
      <c r="D796" s="264" t="s">
        <v>29</v>
      </c>
      <c r="E796" s="254">
        <v>130000010000</v>
      </c>
      <c r="F796" s="264" t="s">
        <v>354</v>
      </c>
      <c r="G796" s="255" t="s">
        <v>235</v>
      </c>
      <c r="H796" s="256">
        <v>4000000</v>
      </c>
      <c r="I796" s="240">
        <v>1700000</v>
      </c>
      <c r="J796" s="233">
        <v>0</v>
      </c>
    </row>
    <row r="797" spans="1:11" x14ac:dyDescent="0.25">
      <c r="A797" s="265" t="s">
        <v>693</v>
      </c>
      <c r="B797" s="257" t="s">
        <v>467</v>
      </c>
      <c r="C797" s="251" t="s">
        <v>163</v>
      </c>
      <c r="D797" s="264" t="s">
        <v>29</v>
      </c>
      <c r="E797" s="254">
        <v>130000010000</v>
      </c>
      <c r="F797" s="264" t="s">
        <v>354</v>
      </c>
      <c r="G797" s="255" t="s">
        <v>235</v>
      </c>
      <c r="H797" s="256">
        <v>0</v>
      </c>
      <c r="I797" s="240">
        <v>1000000</v>
      </c>
      <c r="J797" s="233">
        <v>0</v>
      </c>
    </row>
    <row r="798" spans="1:11" x14ac:dyDescent="0.25">
      <c r="A798" s="265" t="s">
        <v>693</v>
      </c>
      <c r="C798" s="259" t="s">
        <v>26</v>
      </c>
      <c r="H798" s="260">
        <v>20000000</v>
      </c>
      <c r="I798" s="262">
        <v>20000000</v>
      </c>
      <c r="J798" s="262">
        <v>0</v>
      </c>
      <c r="K798" s="262"/>
    </row>
    <row r="800" spans="1:11" x14ac:dyDescent="0.25">
      <c r="C800" s="267" t="s">
        <v>770</v>
      </c>
      <c r="H800" s="260">
        <v>43519300000.110001</v>
      </c>
      <c r="I800" s="261">
        <v>41836630000</v>
      </c>
      <c r="J800" s="262">
        <v>22016562137.099998</v>
      </c>
    </row>
    <row r="802" spans="9:9" x14ac:dyDescent="0.25">
      <c r="I802" s="271"/>
    </row>
    <row r="810" spans="9:9" x14ac:dyDescent="0.25">
      <c r="I810" s="261"/>
    </row>
  </sheetData>
  <sortState ref="B579:J583">
    <sortCondition ref="B579"/>
  </sortState>
  <mergeCells count="8">
    <mergeCell ref="F2:F3"/>
    <mergeCell ref="G2:G3"/>
    <mergeCell ref="A1:K1"/>
    <mergeCell ref="A2:A3"/>
    <mergeCell ref="B2:B3"/>
    <mergeCell ref="C2:C3"/>
    <mergeCell ref="D2:D3"/>
    <mergeCell ref="E2:E3"/>
  </mergeCells>
  <printOptions horizontalCentered="1" gridLines="1"/>
  <pageMargins left="0.3" right="0.3" top="0.55000000000000004" bottom="0.41979166666666701" header="0.3" footer="0.3"/>
  <pageSetup paperSize="9" scale="66" fitToHeight="0" orientation="portrait" r:id="rId1"/>
  <headerFooter>
    <oddHeader>&amp;C&amp;"Tahoma,Bold"&amp;10YOBE STATE GOVERNMENT OF NIGERIAAPPROVED BUDGET 2020</oddHeader>
    <oddFooter>&amp;L&amp;"-,Italic"&amp;12REVISED BY YBHA &amp;CPage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1"/>
  <sheetViews>
    <sheetView topLeftCell="C1" workbookViewId="0">
      <selection activeCell="D2" sqref="D2"/>
    </sheetView>
  </sheetViews>
  <sheetFormatPr defaultRowHeight="15" x14ac:dyDescent="0.25"/>
  <cols>
    <col min="1" max="1" width="19.28515625" bestFit="1" customWidth="1"/>
    <col min="2" max="2" width="37.7109375" bestFit="1" customWidth="1"/>
    <col min="3" max="3" width="21.140625" style="157" bestFit="1" customWidth="1"/>
    <col min="4" max="4" width="14.85546875" style="157" bestFit="1" customWidth="1"/>
    <col min="5" max="5" width="21.140625" style="157" bestFit="1" customWidth="1"/>
    <col min="6" max="6" width="21.140625" style="157" customWidth="1"/>
    <col min="7" max="7" width="19.7109375" style="157" customWidth="1"/>
    <col min="8" max="8" width="21.42578125" style="157" customWidth="1"/>
    <col min="9" max="9" width="21.140625" style="157" bestFit="1" customWidth="1"/>
    <col min="10" max="10" width="19.7109375" style="157" bestFit="1" customWidth="1"/>
    <col min="11" max="11" width="21.140625" style="157" bestFit="1" customWidth="1"/>
  </cols>
  <sheetData>
    <row r="1" spans="1:11" s="150" customFormat="1" ht="18.75" x14ac:dyDescent="0.3">
      <c r="A1" s="152" t="s">
        <v>275</v>
      </c>
      <c r="B1" s="152" t="s">
        <v>1364</v>
      </c>
      <c r="C1" s="1148" t="s">
        <v>1030</v>
      </c>
      <c r="D1" s="1149"/>
      <c r="E1" s="1150"/>
      <c r="F1" s="1145" t="s">
        <v>1031</v>
      </c>
      <c r="G1" s="1146"/>
      <c r="H1" s="1147"/>
      <c r="I1" s="1142" t="s">
        <v>1032</v>
      </c>
      <c r="J1" s="1143"/>
      <c r="K1" s="1144"/>
    </row>
    <row r="2" spans="1:11" s="149" customFormat="1" ht="112.5" x14ac:dyDescent="0.25">
      <c r="A2" s="153"/>
      <c r="B2" s="153"/>
      <c r="C2" s="166" t="s">
        <v>1317</v>
      </c>
      <c r="D2" s="166" t="s">
        <v>1324</v>
      </c>
      <c r="E2" s="166" t="s">
        <v>1316</v>
      </c>
      <c r="F2" s="162" t="s">
        <v>1319</v>
      </c>
      <c r="G2" s="162" t="s">
        <v>1318</v>
      </c>
      <c r="H2" s="162" t="s">
        <v>1320</v>
      </c>
      <c r="I2" s="170" t="s">
        <v>1321</v>
      </c>
      <c r="J2" s="170" t="s">
        <v>1322</v>
      </c>
      <c r="K2" s="170" t="s">
        <v>1323</v>
      </c>
    </row>
    <row r="3" spans="1:11" s="151" customFormat="1" ht="18.75" x14ac:dyDescent="0.25">
      <c r="A3" s="154"/>
      <c r="B3" s="154"/>
      <c r="C3" s="167" t="s">
        <v>940</v>
      </c>
      <c r="D3" s="167" t="s">
        <v>940</v>
      </c>
      <c r="E3" s="167" t="s">
        <v>940</v>
      </c>
      <c r="F3" s="163" t="s">
        <v>940</v>
      </c>
      <c r="G3" s="163" t="s">
        <v>940</v>
      </c>
      <c r="H3" s="163" t="s">
        <v>940</v>
      </c>
      <c r="I3" s="171" t="s">
        <v>940</v>
      </c>
      <c r="J3" s="171" t="s">
        <v>940</v>
      </c>
      <c r="K3" s="171" t="s">
        <v>940</v>
      </c>
    </row>
    <row r="4" spans="1:11" ht="18.75" x14ac:dyDescent="0.3">
      <c r="A4" s="155" t="s">
        <v>367</v>
      </c>
      <c r="B4" s="155" t="s">
        <v>819</v>
      </c>
      <c r="C4" s="168">
        <v>267747600</v>
      </c>
      <c r="D4" s="168"/>
      <c r="E4" s="168">
        <f>C4-D4</f>
        <v>267747600</v>
      </c>
      <c r="F4" s="164">
        <v>2450000000</v>
      </c>
      <c r="G4" s="164">
        <v>200000000</v>
      </c>
      <c r="H4" s="164">
        <f>F4-G4</f>
        <v>2250000000</v>
      </c>
      <c r="I4" s="172">
        <v>0</v>
      </c>
      <c r="J4" s="172"/>
      <c r="K4" s="172">
        <f>I4-J4</f>
        <v>0</v>
      </c>
    </row>
    <row r="5" spans="1:11" ht="18.75" x14ac:dyDescent="0.3">
      <c r="A5" s="155" t="s">
        <v>374</v>
      </c>
      <c r="B5" s="155" t="s">
        <v>882</v>
      </c>
      <c r="C5" s="168">
        <v>0</v>
      </c>
      <c r="D5" s="168"/>
      <c r="E5" s="168">
        <f t="shared" ref="E5:E68" si="0">C5-D5</f>
        <v>0</v>
      </c>
      <c r="F5" s="164">
        <v>400000000</v>
      </c>
      <c r="G5" s="164"/>
      <c r="H5" s="164">
        <f t="shared" ref="H5:H68" si="1">F5-G5</f>
        <v>400000000</v>
      </c>
      <c r="I5" s="172">
        <v>0</v>
      </c>
      <c r="J5" s="172"/>
      <c r="K5" s="172">
        <f t="shared" ref="K5:K68" si="2">I5-J5</f>
        <v>0</v>
      </c>
    </row>
    <row r="6" spans="1:11" ht="18.75" x14ac:dyDescent="0.3">
      <c r="A6" s="155" t="s">
        <v>403</v>
      </c>
      <c r="B6" s="155" t="s">
        <v>883</v>
      </c>
      <c r="C6" s="168">
        <v>0</v>
      </c>
      <c r="D6" s="168"/>
      <c r="E6" s="168">
        <f t="shared" si="0"/>
        <v>0</v>
      </c>
      <c r="F6" s="164">
        <v>3000000</v>
      </c>
      <c r="G6" s="164"/>
      <c r="H6" s="164">
        <f t="shared" si="1"/>
        <v>3000000</v>
      </c>
      <c r="I6" s="172">
        <v>0</v>
      </c>
      <c r="J6" s="172"/>
      <c r="K6" s="172">
        <f t="shared" si="2"/>
        <v>0</v>
      </c>
    </row>
    <row r="7" spans="1:11" ht="18.75" x14ac:dyDescent="0.3">
      <c r="A7" s="155" t="s">
        <v>404</v>
      </c>
      <c r="B7" s="155" t="s">
        <v>884</v>
      </c>
      <c r="C7" s="168">
        <v>0</v>
      </c>
      <c r="D7" s="168"/>
      <c r="E7" s="168">
        <f t="shared" si="0"/>
        <v>0</v>
      </c>
      <c r="F7" s="164">
        <v>3000000</v>
      </c>
      <c r="G7" s="164"/>
      <c r="H7" s="164">
        <f t="shared" si="1"/>
        <v>3000000</v>
      </c>
      <c r="I7" s="172">
        <v>0</v>
      </c>
      <c r="J7" s="172"/>
      <c r="K7" s="172">
        <f t="shared" si="2"/>
        <v>0</v>
      </c>
    </row>
    <row r="8" spans="1:11" ht="18.75" x14ac:dyDescent="0.3">
      <c r="A8" s="155" t="s">
        <v>405</v>
      </c>
      <c r="B8" s="155" t="s">
        <v>885</v>
      </c>
      <c r="C8" s="168">
        <v>0</v>
      </c>
      <c r="D8" s="168"/>
      <c r="E8" s="168">
        <f t="shared" si="0"/>
        <v>0</v>
      </c>
      <c r="F8" s="164">
        <v>3000000</v>
      </c>
      <c r="G8" s="164"/>
      <c r="H8" s="164">
        <f t="shared" si="1"/>
        <v>3000000</v>
      </c>
      <c r="I8" s="172">
        <v>0</v>
      </c>
      <c r="J8" s="172"/>
      <c r="K8" s="172">
        <f t="shared" si="2"/>
        <v>0</v>
      </c>
    </row>
    <row r="9" spans="1:11" ht="18.75" x14ac:dyDescent="0.3">
      <c r="A9" s="155" t="s">
        <v>406</v>
      </c>
      <c r="B9" s="155" t="s">
        <v>886</v>
      </c>
      <c r="C9" s="168">
        <v>0</v>
      </c>
      <c r="D9" s="168"/>
      <c r="E9" s="168">
        <f t="shared" si="0"/>
        <v>0</v>
      </c>
      <c r="F9" s="164">
        <v>3000000</v>
      </c>
      <c r="G9" s="164"/>
      <c r="H9" s="164">
        <f t="shared" si="1"/>
        <v>3000000</v>
      </c>
      <c r="I9" s="172">
        <v>0</v>
      </c>
      <c r="J9" s="172"/>
      <c r="K9" s="172">
        <f t="shared" si="2"/>
        <v>0</v>
      </c>
    </row>
    <row r="10" spans="1:11" ht="18.75" x14ac:dyDescent="0.3">
      <c r="A10" s="155" t="s">
        <v>407</v>
      </c>
      <c r="B10" s="155" t="s">
        <v>887</v>
      </c>
      <c r="C10" s="168">
        <v>0</v>
      </c>
      <c r="D10" s="168"/>
      <c r="E10" s="168">
        <f t="shared" si="0"/>
        <v>0</v>
      </c>
      <c r="F10" s="164">
        <v>3000000</v>
      </c>
      <c r="G10" s="164"/>
      <c r="H10" s="164">
        <f t="shared" si="1"/>
        <v>3000000</v>
      </c>
      <c r="I10" s="172">
        <v>0</v>
      </c>
      <c r="J10" s="172"/>
      <c r="K10" s="172">
        <f t="shared" si="2"/>
        <v>0</v>
      </c>
    </row>
    <row r="11" spans="1:11" ht="18.75" x14ac:dyDescent="0.3">
      <c r="A11" s="155" t="s">
        <v>408</v>
      </c>
      <c r="B11" s="155" t="s">
        <v>888</v>
      </c>
      <c r="C11" s="168">
        <v>0</v>
      </c>
      <c r="D11" s="168"/>
      <c r="E11" s="168">
        <f t="shared" si="0"/>
        <v>0</v>
      </c>
      <c r="F11" s="164">
        <v>3000000</v>
      </c>
      <c r="G11" s="164"/>
      <c r="H11" s="164">
        <f t="shared" si="1"/>
        <v>3000000</v>
      </c>
      <c r="I11" s="172">
        <v>0</v>
      </c>
      <c r="J11" s="172"/>
      <c r="K11" s="172">
        <f t="shared" si="2"/>
        <v>0</v>
      </c>
    </row>
    <row r="12" spans="1:11" ht="18.75" x14ac:dyDescent="0.3">
      <c r="A12" s="155" t="s">
        <v>409</v>
      </c>
      <c r="B12" s="155" t="s">
        <v>889</v>
      </c>
      <c r="C12" s="168">
        <v>0</v>
      </c>
      <c r="D12" s="168"/>
      <c r="E12" s="168">
        <f t="shared" si="0"/>
        <v>0</v>
      </c>
      <c r="F12" s="164">
        <v>3000000</v>
      </c>
      <c r="G12" s="164"/>
      <c r="H12" s="164">
        <f t="shared" si="1"/>
        <v>3000000</v>
      </c>
      <c r="I12" s="172">
        <v>0</v>
      </c>
      <c r="J12" s="172"/>
      <c r="K12" s="172">
        <f t="shared" si="2"/>
        <v>0</v>
      </c>
    </row>
    <row r="13" spans="1:11" ht="18.75" x14ac:dyDescent="0.3">
      <c r="A13" s="155" t="s">
        <v>410</v>
      </c>
      <c r="B13" s="155" t="s">
        <v>890</v>
      </c>
      <c r="C13" s="168">
        <v>0</v>
      </c>
      <c r="D13" s="168"/>
      <c r="E13" s="168">
        <f t="shared" si="0"/>
        <v>0</v>
      </c>
      <c r="F13" s="164">
        <v>3000000</v>
      </c>
      <c r="G13" s="164"/>
      <c r="H13" s="164">
        <f t="shared" si="1"/>
        <v>3000000</v>
      </c>
      <c r="I13" s="172">
        <v>0</v>
      </c>
      <c r="J13" s="172"/>
      <c r="K13" s="172">
        <f t="shared" si="2"/>
        <v>0</v>
      </c>
    </row>
    <row r="14" spans="1:11" ht="18.75" x14ac:dyDescent="0.3">
      <c r="A14" s="155" t="s">
        <v>411</v>
      </c>
      <c r="B14" s="155" t="s">
        <v>891</v>
      </c>
      <c r="C14" s="168">
        <v>0</v>
      </c>
      <c r="D14" s="168"/>
      <c r="E14" s="168">
        <f t="shared" si="0"/>
        <v>0</v>
      </c>
      <c r="F14" s="164">
        <v>3000000</v>
      </c>
      <c r="G14" s="164"/>
      <c r="H14" s="164">
        <f t="shared" si="1"/>
        <v>3000000</v>
      </c>
      <c r="I14" s="172">
        <v>0</v>
      </c>
      <c r="J14" s="172"/>
      <c r="K14" s="172">
        <f t="shared" si="2"/>
        <v>0</v>
      </c>
    </row>
    <row r="15" spans="1:11" ht="18.75" x14ac:dyDescent="0.3">
      <c r="A15" s="155" t="s">
        <v>412</v>
      </c>
      <c r="B15" s="155" t="s">
        <v>892</v>
      </c>
      <c r="C15" s="168">
        <v>0</v>
      </c>
      <c r="D15" s="168"/>
      <c r="E15" s="168">
        <f t="shared" si="0"/>
        <v>0</v>
      </c>
      <c r="F15" s="164">
        <v>3000000</v>
      </c>
      <c r="G15" s="164"/>
      <c r="H15" s="164">
        <f t="shared" si="1"/>
        <v>3000000</v>
      </c>
      <c r="I15" s="172">
        <v>0</v>
      </c>
      <c r="J15" s="172"/>
      <c r="K15" s="172">
        <f t="shared" si="2"/>
        <v>0</v>
      </c>
    </row>
    <row r="16" spans="1:11" ht="18.75" x14ac:dyDescent="0.3">
      <c r="A16" s="155" t="s">
        <v>413</v>
      </c>
      <c r="B16" s="155" t="s">
        <v>893</v>
      </c>
      <c r="C16" s="168">
        <v>0</v>
      </c>
      <c r="D16" s="168"/>
      <c r="E16" s="168">
        <f t="shared" si="0"/>
        <v>0</v>
      </c>
      <c r="F16" s="164">
        <v>3000000</v>
      </c>
      <c r="G16" s="164"/>
      <c r="H16" s="164">
        <f t="shared" si="1"/>
        <v>3000000</v>
      </c>
      <c r="I16" s="172">
        <v>0</v>
      </c>
      <c r="J16" s="172"/>
      <c r="K16" s="172">
        <f t="shared" si="2"/>
        <v>0</v>
      </c>
    </row>
    <row r="17" spans="1:11" ht="18.75" x14ac:dyDescent="0.3">
      <c r="A17" s="155" t="s">
        <v>414</v>
      </c>
      <c r="B17" s="155" t="s">
        <v>894</v>
      </c>
      <c r="C17" s="168">
        <v>0</v>
      </c>
      <c r="D17" s="168"/>
      <c r="E17" s="168">
        <f t="shared" si="0"/>
        <v>0</v>
      </c>
      <c r="F17" s="164">
        <v>3000000</v>
      </c>
      <c r="G17" s="164"/>
      <c r="H17" s="164">
        <f t="shared" si="1"/>
        <v>3000000</v>
      </c>
      <c r="I17" s="172">
        <v>0</v>
      </c>
      <c r="J17" s="172"/>
      <c r="K17" s="172">
        <f t="shared" si="2"/>
        <v>0</v>
      </c>
    </row>
    <row r="18" spans="1:11" ht="18.75" x14ac:dyDescent="0.3">
      <c r="A18" s="155" t="s">
        <v>416</v>
      </c>
      <c r="B18" s="155" t="s">
        <v>922</v>
      </c>
      <c r="C18" s="168">
        <v>0</v>
      </c>
      <c r="D18" s="168"/>
      <c r="E18" s="168">
        <f t="shared" si="0"/>
        <v>0</v>
      </c>
      <c r="F18" s="164">
        <v>62000000</v>
      </c>
      <c r="G18" s="164"/>
      <c r="H18" s="164">
        <f t="shared" si="1"/>
        <v>62000000</v>
      </c>
      <c r="I18" s="172">
        <v>500000000</v>
      </c>
      <c r="J18" s="172"/>
      <c r="K18" s="172">
        <f t="shared" si="2"/>
        <v>500000000</v>
      </c>
    </row>
    <row r="19" spans="1:11" ht="18.75" x14ac:dyDescent="0.3">
      <c r="A19" s="155" t="s">
        <v>375</v>
      </c>
      <c r="B19" s="155" t="s">
        <v>820</v>
      </c>
      <c r="C19" s="168">
        <v>0</v>
      </c>
      <c r="D19" s="168"/>
      <c r="E19" s="168">
        <f t="shared" si="0"/>
        <v>0</v>
      </c>
      <c r="F19" s="164">
        <v>370000000</v>
      </c>
      <c r="G19" s="164">
        <v>9000000</v>
      </c>
      <c r="H19" s="164">
        <f t="shared" si="1"/>
        <v>361000000</v>
      </c>
      <c r="I19" s="172">
        <v>0</v>
      </c>
      <c r="J19" s="172"/>
      <c r="K19" s="172">
        <f t="shared" si="2"/>
        <v>0</v>
      </c>
    </row>
    <row r="20" spans="1:11" ht="18.75" x14ac:dyDescent="0.3">
      <c r="A20" s="155" t="s">
        <v>418</v>
      </c>
      <c r="B20" s="155" t="s">
        <v>895</v>
      </c>
      <c r="C20" s="168">
        <v>16688056.550000001</v>
      </c>
      <c r="D20" s="168"/>
      <c r="E20" s="168">
        <f t="shared" si="0"/>
        <v>16688056.550000001</v>
      </c>
      <c r="F20" s="164">
        <v>45000000</v>
      </c>
      <c r="G20" s="164">
        <v>3000000</v>
      </c>
      <c r="H20" s="164">
        <f t="shared" si="1"/>
        <v>42000000</v>
      </c>
      <c r="I20" s="172">
        <v>70000000</v>
      </c>
      <c r="J20" s="172"/>
      <c r="K20" s="172">
        <f t="shared" si="2"/>
        <v>70000000</v>
      </c>
    </row>
    <row r="21" spans="1:11" ht="18.75" x14ac:dyDescent="0.3">
      <c r="A21" s="155" t="s">
        <v>380</v>
      </c>
      <c r="B21" s="155" t="s">
        <v>932</v>
      </c>
      <c r="C21" s="168">
        <v>670555560</v>
      </c>
      <c r="D21" s="168"/>
      <c r="E21" s="168">
        <f t="shared" si="0"/>
        <v>670555560</v>
      </c>
      <c r="F21" s="164">
        <v>1954000000</v>
      </c>
      <c r="G21" s="164">
        <v>158000000</v>
      </c>
      <c r="H21" s="164">
        <f t="shared" si="1"/>
        <v>1796000000</v>
      </c>
      <c r="I21" s="172">
        <v>1670000000</v>
      </c>
      <c r="J21" s="172">
        <v>48000000</v>
      </c>
      <c r="K21" s="172">
        <f t="shared" si="2"/>
        <v>1622000000</v>
      </c>
    </row>
    <row r="22" spans="1:11" ht="18.75" x14ac:dyDescent="0.3">
      <c r="A22" s="155" t="s">
        <v>700</v>
      </c>
      <c r="B22" s="155" t="s">
        <v>821</v>
      </c>
      <c r="C22" s="168">
        <v>0</v>
      </c>
      <c r="D22" s="168"/>
      <c r="E22" s="168">
        <f t="shared" si="0"/>
        <v>0</v>
      </c>
      <c r="F22" s="164">
        <v>600000</v>
      </c>
      <c r="G22" s="164"/>
      <c r="H22" s="164">
        <f t="shared" si="1"/>
        <v>600000</v>
      </c>
      <c r="I22" s="172">
        <v>0</v>
      </c>
      <c r="J22" s="172"/>
      <c r="K22" s="172">
        <f t="shared" si="2"/>
        <v>0</v>
      </c>
    </row>
    <row r="23" spans="1:11" ht="18.75" x14ac:dyDescent="0.3">
      <c r="A23" s="155" t="s">
        <v>701</v>
      </c>
      <c r="B23" s="155" t="s">
        <v>822</v>
      </c>
      <c r="C23" s="168">
        <v>0</v>
      </c>
      <c r="D23" s="168"/>
      <c r="E23" s="168">
        <f t="shared" si="0"/>
        <v>0</v>
      </c>
      <c r="F23" s="164">
        <v>300000</v>
      </c>
      <c r="G23" s="164"/>
      <c r="H23" s="164">
        <f t="shared" si="1"/>
        <v>300000</v>
      </c>
      <c r="I23" s="172">
        <v>0</v>
      </c>
      <c r="J23" s="172"/>
      <c r="K23" s="172">
        <f t="shared" si="2"/>
        <v>0</v>
      </c>
    </row>
    <row r="24" spans="1:11" ht="18.75" x14ac:dyDescent="0.3">
      <c r="A24" s="155" t="s">
        <v>702</v>
      </c>
      <c r="B24" s="155" t="s">
        <v>823</v>
      </c>
      <c r="C24" s="168">
        <v>0</v>
      </c>
      <c r="D24" s="168"/>
      <c r="E24" s="168">
        <f t="shared" si="0"/>
        <v>0</v>
      </c>
      <c r="F24" s="164">
        <v>120000</v>
      </c>
      <c r="G24" s="164"/>
      <c r="H24" s="164">
        <f t="shared" si="1"/>
        <v>120000</v>
      </c>
      <c r="I24" s="172">
        <v>0</v>
      </c>
      <c r="J24" s="172"/>
      <c r="K24" s="172">
        <f t="shared" si="2"/>
        <v>0</v>
      </c>
    </row>
    <row r="25" spans="1:11" ht="18.75" x14ac:dyDescent="0.3">
      <c r="A25" s="155" t="s">
        <v>703</v>
      </c>
      <c r="B25" s="155" t="s">
        <v>824</v>
      </c>
      <c r="C25" s="168">
        <v>0</v>
      </c>
      <c r="D25" s="168"/>
      <c r="E25" s="168">
        <f t="shared" si="0"/>
        <v>0</v>
      </c>
      <c r="F25" s="164">
        <v>300000</v>
      </c>
      <c r="G25" s="164"/>
      <c r="H25" s="164">
        <f t="shared" si="1"/>
        <v>300000</v>
      </c>
      <c r="I25" s="172">
        <v>0</v>
      </c>
      <c r="J25" s="172"/>
      <c r="K25" s="172">
        <f t="shared" si="2"/>
        <v>0</v>
      </c>
    </row>
    <row r="26" spans="1:11" ht="18.75" x14ac:dyDescent="0.3">
      <c r="A26" s="155" t="s">
        <v>382</v>
      </c>
      <c r="B26" s="155" t="s">
        <v>825</v>
      </c>
      <c r="C26" s="168">
        <v>0</v>
      </c>
      <c r="D26" s="168"/>
      <c r="E26" s="168">
        <f t="shared" si="0"/>
        <v>0</v>
      </c>
      <c r="F26" s="164">
        <v>4800000</v>
      </c>
      <c r="G26" s="164"/>
      <c r="H26" s="164">
        <f t="shared" si="1"/>
        <v>4800000</v>
      </c>
      <c r="I26" s="172">
        <v>0</v>
      </c>
      <c r="J26" s="172"/>
      <c r="K26" s="172">
        <f t="shared" si="2"/>
        <v>0</v>
      </c>
    </row>
    <row r="27" spans="1:11" ht="18.75" x14ac:dyDescent="0.3">
      <c r="A27" s="155" t="s">
        <v>383</v>
      </c>
      <c r="B27" s="155" t="s">
        <v>826</v>
      </c>
      <c r="C27" s="168">
        <v>0</v>
      </c>
      <c r="D27" s="168"/>
      <c r="E27" s="168">
        <f t="shared" si="0"/>
        <v>0</v>
      </c>
      <c r="F27" s="164">
        <v>6612000</v>
      </c>
      <c r="G27" s="164"/>
      <c r="H27" s="164">
        <f t="shared" si="1"/>
        <v>6612000</v>
      </c>
      <c r="I27" s="172">
        <v>0</v>
      </c>
      <c r="J27" s="172"/>
      <c r="K27" s="172">
        <f t="shared" si="2"/>
        <v>0</v>
      </c>
    </row>
    <row r="28" spans="1:11" ht="18.75" x14ac:dyDescent="0.3">
      <c r="A28" s="155" t="s">
        <v>384</v>
      </c>
      <c r="B28" s="155" t="s">
        <v>827</v>
      </c>
      <c r="C28" s="168">
        <v>0</v>
      </c>
      <c r="D28" s="168"/>
      <c r="E28" s="168">
        <f t="shared" si="0"/>
        <v>0</v>
      </c>
      <c r="F28" s="164">
        <v>21600000</v>
      </c>
      <c r="G28" s="164"/>
      <c r="H28" s="164">
        <f t="shared" si="1"/>
        <v>21600000</v>
      </c>
      <c r="I28" s="172">
        <v>0</v>
      </c>
      <c r="J28" s="172"/>
      <c r="K28" s="172">
        <f t="shared" si="2"/>
        <v>0</v>
      </c>
    </row>
    <row r="29" spans="1:11" ht="18.75" x14ac:dyDescent="0.3">
      <c r="A29" s="155" t="s">
        <v>385</v>
      </c>
      <c r="B29" s="155" t="s">
        <v>828</v>
      </c>
      <c r="C29" s="168">
        <v>0</v>
      </c>
      <c r="D29" s="168"/>
      <c r="E29" s="168">
        <f t="shared" si="0"/>
        <v>0</v>
      </c>
      <c r="F29" s="164">
        <v>2400000</v>
      </c>
      <c r="G29" s="164"/>
      <c r="H29" s="164">
        <f t="shared" si="1"/>
        <v>2400000</v>
      </c>
      <c r="I29" s="172">
        <v>0</v>
      </c>
      <c r="J29" s="172"/>
      <c r="K29" s="172">
        <f t="shared" si="2"/>
        <v>0</v>
      </c>
    </row>
    <row r="30" spans="1:11" ht="18.75" x14ac:dyDescent="0.3">
      <c r="A30" s="155" t="s">
        <v>704</v>
      </c>
      <c r="B30" s="155" t="s">
        <v>203</v>
      </c>
      <c r="C30" s="168">
        <v>0</v>
      </c>
      <c r="D30" s="168"/>
      <c r="E30" s="168">
        <f t="shared" si="0"/>
        <v>0</v>
      </c>
      <c r="F30" s="164">
        <v>50705000</v>
      </c>
      <c r="G30" s="164">
        <v>7000000</v>
      </c>
      <c r="H30" s="164">
        <f t="shared" si="1"/>
        <v>43705000</v>
      </c>
      <c r="I30" s="172">
        <v>25000000</v>
      </c>
      <c r="J30" s="172"/>
      <c r="K30" s="172">
        <f t="shared" si="2"/>
        <v>25000000</v>
      </c>
    </row>
    <row r="31" spans="1:11" ht="18.75" x14ac:dyDescent="0.3">
      <c r="A31" s="155" t="s">
        <v>705</v>
      </c>
      <c r="B31" s="155" t="s">
        <v>829</v>
      </c>
      <c r="C31" s="168">
        <v>22832780</v>
      </c>
      <c r="D31" s="168"/>
      <c r="E31" s="168">
        <f t="shared" si="0"/>
        <v>22832780</v>
      </c>
      <c r="F31" s="164">
        <v>900000</v>
      </c>
      <c r="G31" s="164"/>
      <c r="H31" s="164">
        <f t="shared" si="1"/>
        <v>900000</v>
      </c>
      <c r="I31" s="172">
        <v>5000000</v>
      </c>
      <c r="J31" s="172"/>
      <c r="K31" s="172">
        <f t="shared" si="2"/>
        <v>5000000</v>
      </c>
    </row>
    <row r="32" spans="1:11" ht="18.75" x14ac:dyDescent="0.3">
      <c r="A32" s="155" t="s">
        <v>346</v>
      </c>
      <c r="B32" s="155" t="s">
        <v>830</v>
      </c>
      <c r="C32" s="168">
        <v>42564840</v>
      </c>
      <c r="D32" s="168"/>
      <c r="E32" s="168">
        <f t="shared" si="0"/>
        <v>42564840</v>
      </c>
      <c r="F32" s="164">
        <v>460000000</v>
      </c>
      <c r="G32" s="164">
        <v>40000000</v>
      </c>
      <c r="H32" s="164">
        <f t="shared" si="1"/>
        <v>420000000</v>
      </c>
      <c r="I32" s="172">
        <v>85000000</v>
      </c>
      <c r="J32" s="172">
        <v>2000000</v>
      </c>
      <c r="K32" s="172">
        <f t="shared" si="2"/>
        <v>83000000</v>
      </c>
    </row>
    <row r="33" spans="1:11" ht="18.75" x14ac:dyDescent="0.3">
      <c r="A33" s="155" t="s">
        <v>709</v>
      </c>
      <c r="B33" s="155" t="s">
        <v>896</v>
      </c>
      <c r="C33" s="168">
        <v>488000000</v>
      </c>
      <c r="D33" s="168"/>
      <c r="E33" s="168">
        <f t="shared" si="0"/>
        <v>488000000</v>
      </c>
      <c r="F33" s="164">
        <v>1400000000</v>
      </c>
      <c r="G33" s="164"/>
      <c r="H33" s="164">
        <f t="shared" si="1"/>
        <v>1400000000</v>
      </c>
      <c r="I33" s="172">
        <v>300000000</v>
      </c>
      <c r="J33" s="172"/>
      <c r="K33" s="172">
        <f t="shared" si="2"/>
        <v>300000000</v>
      </c>
    </row>
    <row r="34" spans="1:11" ht="18.75" x14ac:dyDescent="0.3">
      <c r="A34" s="155" t="s">
        <v>322</v>
      </c>
      <c r="B34" s="155" t="s">
        <v>897</v>
      </c>
      <c r="C34" s="168">
        <v>14479820</v>
      </c>
      <c r="D34" s="168"/>
      <c r="E34" s="168">
        <f t="shared" si="0"/>
        <v>14479820</v>
      </c>
      <c r="F34" s="164">
        <v>100000000</v>
      </c>
      <c r="G34" s="164"/>
      <c r="H34" s="164">
        <f t="shared" si="1"/>
        <v>100000000</v>
      </c>
      <c r="I34" s="172">
        <v>0</v>
      </c>
      <c r="J34" s="172"/>
      <c r="K34" s="172">
        <f t="shared" si="2"/>
        <v>0</v>
      </c>
    </row>
    <row r="35" spans="1:11" ht="18.75" x14ac:dyDescent="0.3">
      <c r="A35" s="155" t="s">
        <v>315</v>
      </c>
      <c r="B35" s="155" t="s">
        <v>933</v>
      </c>
      <c r="C35" s="168">
        <v>110176130</v>
      </c>
      <c r="D35" s="168"/>
      <c r="E35" s="168">
        <f t="shared" si="0"/>
        <v>110176130</v>
      </c>
      <c r="F35" s="164">
        <v>47300000</v>
      </c>
      <c r="G35" s="164"/>
      <c r="H35" s="164">
        <f t="shared" si="1"/>
        <v>47300000</v>
      </c>
      <c r="I35" s="172">
        <v>500000000</v>
      </c>
      <c r="J35" s="172">
        <v>20000000</v>
      </c>
      <c r="K35" s="172">
        <f t="shared" si="2"/>
        <v>480000000</v>
      </c>
    </row>
    <row r="36" spans="1:11" ht="18.75" x14ac:dyDescent="0.3">
      <c r="A36" s="155" t="s">
        <v>318</v>
      </c>
      <c r="B36" s="155" t="s">
        <v>923</v>
      </c>
      <c r="C36" s="168">
        <v>133342260</v>
      </c>
      <c r="D36" s="168"/>
      <c r="E36" s="168">
        <f t="shared" si="0"/>
        <v>133342260</v>
      </c>
      <c r="F36" s="164">
        <v>22297000</v>
      </c>
      <c r="G36" s="164">
        <v>1000000</v>
      </c>
      <c r="H36" s="164">
        <f t="shared" si="1"/>
        <v>21297000</v>
      </c>
      <c r="I36" s="172">
        <v>95000000</v>
      </c>
      <c r="J36" s="172">
        <v>5000000</v>
      </c>
      <c r="K36" s="172">
        <f t="shared" si="2"/>
        <v>90000000</v>
      </c>
    </row>
    <row r="37" spans="1:11" ht="18.75" x14ac:dyDescent="0.3">
      <c r="A37" s="155" t="s">
        <v>317</v>
      </c>
      <c r="B37" s="155" t="s">
        <v>924</v>
      </c>
      <c r="C37" s="168">
        <v>122907840</v>
      </c>
      <c r="D37" s="168"/>
      <c r="E37" s="168">
        <f t="shared" si="0"/>
        <v>122907840</v>
      </c>
      <c r="F37" s="164">
        <v>32000000</v>
      </c>
      <c r="G37" s="164">
        <v>2000000</v>
      </c>
      <c r="H37" s="164">
        <f t="shared" si="1"/>
        <v>30000000</v>
      </c>
      <c r="I37" s="172">
        <v>72000000</v>
      </c>
      <c r="J37" s="172">
        <v>5000000</v>
      </c>
      <c r="K37" s="172">
        <f t="shared" si="2"/>
        <v>67000000</v>
      </c>
    </row>
    <row r="38" spans="1:11" ht="18.75" x14ac:dyDescent="0.3">
      <c r="A38" s="155" t="s">
        <v>530</v>
      </c>
      <c r="B38" s="155" t="s">
        <v>831</v>
      </c>
      <c r="C38" s="168">
        <v>34772360</v>
      </c>
      <c r="D38" s="168"/>
      <c r="E38" s="168">
        <f t="shared" si="0"/>
        <v>34772360</v>
      </c>
      <c r="F38" s="164">
        <v>8000000</v>
      </c>
      <c r="G38" s="164"/>
      <c r="H38" s="164">
        <f t="shared" si="1"/>
        <v>8000000</v>
      </c>
      <c r="I38" s="172">
        <v>70000000</v>
      </c>
      <c r="J38" s="172">
        <v>10000000</v>
      </c>
      <c r="K38" s="172">
        <f t="shared" si="2"/>
        <v>60000000</v>
      </c>
    </row>
    <row r="39" spans="1:11" ht="18.75" x14ac:dyDescent="0.3">
      <c r="A39" s="155" t="s">
        <v>465</v>
      </c>
      <c r="B39" s="155" t="s">
        <v>832</v>
      </c>
      <c r="C39" s="168">
        <v>56843520</v>
      </c>
      <c r="D39" s="168"/>
      <c r="E39" s="168">
        <f t="shared" si="0"/>
        <v>56843520</v>
      </c>
      <c r="F39" s="164">
        <v>7600000</v>
      </c>
      <c r="G39" s="164"/>
      <c r="H39" s="164">
        <f t="shared" si="1"/>
        <v>7600000</v>
      </c>
      <c r="I39" s="172">
        <v>22000000</v>
      </c>
      <c r="J39" s="172"/>
      <c r="K39" s="172">
        <f t="shared" si="2"/>
        <v>22000000</v>
      </c>
    </row>
    <row r="40" spans="1:11" ht="18.75" x14ac:dyDescent="0.3">
      <c r="A40" s="155" t="s">
        <v>30</v>
      </c>
      <c r="B40" s="155" t="s">
        <v>833</v>
      </c>
      <c r="C40" s="168">
        <v>167712340</v>
      </c>
      <c r="D40" s="168"/>
      <c r="E40" s="168">
        <f t="shared" si="0"/>
        <v>167712340</v>
      </c>
      <c r="F40" s="164">
        <v>18650000</v>
      </c>
      <c r="G40" s="164">
        <v>2000000</v>
      </c>
      <c r="H40" s="164">
        <f t="shared" si="1"/>
        <v>16650000</v>
      </c>
      <c r="I40" s="172">
        <v>63000000</v>
      </c>
      <c r="J40" s="172">
        <v>6000000</v>
      </c>
      <c r="K40" s="172">
        <f t="shared" si="2"/>
        <v>57000000</v>
      </c>
    </row>
    <row r="41" spans="1:11" ht="18.75" x14ac:dyDescent="0.3">
      <c r="A41" s="155" t="s">
        <v>390</v>
      </c>
      <c r="B41" s="155" t="s">
        <v>925</v>
      </c>
      <c r="C41" s="168">
        <v>291576160</v>
      </c>
      <c r="D41" s="168"/>
      <c r="E41" s="168">
        <f t="shared" si="0"/>
        <v>291576160</v>
      </c>
      <c r="F41" s="164">
        <v>780000000</v>
      </c>
      <c r="G41" s="164">
        <v>36000000</v>
      </c>
      <c r="H41" s="164">
        <f t="shared" si="1"/>
        <v>744000000</v>
      </c>
      <c r="I41" s="172">
        <v>540000000</v>
      </c>
      <c r="J41" s="172">
        <v>20000000</v>
      </c>
      <c r="K41" s="172">
        <f t="shared" si="2"/>
        <v>520000000</v>
      </c>
    </row>
    <row r="42" spans="1:11" ht="18.75" x14ac:dyDescent="0.3">
      <c r="A42" s="155" t="s">
        <v>541</v>
      </c>
      <c r="B42" s="155" t="s">
        <v>926</v>
      </c>
      <c r="C42" s="168">
        <v>63564760</v>
      </c>
      <c r="D42" s="168"/>
      <c r="E42" s="168">
        <f t="shared" si="0"/>
        <v>63564760</v>
      </c>
      <c r="F42" s="164">
        <v>80000000</v>
      </c>
      <c r="G42" s="164">
        <v>6000000</v>
      </c>
      <c r="H42" s="164">
        <f t="shared" si="1"/>
        <v>74000000</v>
      </c>
      <c r="I42" s="172">
        <v>34000000</v>
      </c>
      <c r="J42" s="172">
        <v>4000000</v>
      </c>
      <c r="K42" s="172">
        <f t="shared" si="2"/>
        <v>30000000</v>
      </c>
    </row>
    <row r="43" spans="1:11" ht="18.75" x14ac:dyDescent="0.3">
      <c r="A43" s="155" t="s">
        <v>348</v>
      </c>
      <c r="B43" s="155" t="s">
        <v>834</v>
      </c>
      <c r="C43" s="168">
        <v>85647220</v>
      </c>
      <c r="D43" s="168"/>
      <c r="E43" s="168">
        <f t="shared" si="0"/>
        <v>85647220</v>
      </c>
      <c r="F43" s="164">
        <v>27800000</v>
      </c>
      <c r="G43" s="164">
        <v>2000000</v>
      </c>
      <c r="H43" s="164">
        <f t="shared" si="1"/>
        <v>25800000</v>
      </c>
      <c r="I43" s="172">
        <v>30000000</v>
      </c>
      <c r="J43" s="172"/>
      <c r="K43" s="172">
        <f t="shared" si="2"/>
        <v>30000000</v>
      </c>
    </row>
    <row r="44" spans="1:11" ht="18.75" x14ac:dyDescent="0.3">
      <c r="A44" s="155" t="s">
        <v>424</v>
      </c>
      <c r="B44" s="155" t="s">
        <v>835</v>
      </c>
      <c r="C44" s="168">
        <v>65000000</v>
      </c>
      <c r="D44" s="168"/>
      <c r="E44" s="168">
        <f t="shared" si="0"/>
        <v>65000000</v>
      </c>
      <c r="F44" s="164">
        <v>34470000</v>
      </c>
      <c r="G44" s="164">
        <v>4000000</v>
      </c>
      <c r="H44" s="164">
        <f t="shared" si="1"/>
        <v>30470000</v>
      </c>
      <c r="I44" s="172">
        <v>20000000</v>
      </c>
      <c r="J44" s="172"/>
      <c r="K44" s="172">
        <f t="shared" si="2"/>
        <v>20000000</v>
      </c>
    </row>
    <row r="45" spans="1:11" ht="18.75" x14ac:dyDescent="0.3">
      <c r="A45" s="155" t="s">
        <v>425</v>
      </c>
      <c r="B45" s="155" t="s">
        <v>836</v>
      </c>
      <c r="C45" s="168">
        <v>47240780</v>
      </c>
      <c r="D45" s="168"/>
      <c r="E45" s="168">
        <f t="shared" si="0"/>
        <v>47240780</v>
      </c>
      <c r="F45" s="164">
        <v>28400000</v>
      </c>
      <c r="G45" s="164">
        <v>3000000</v>
      </c>
      <c r="H45" s="164">
        <f t="shared" si="1"/>
        <v>25400000</v>
      </c>
      <c r="I45" s="172">
        <v>23000000</v>
      </c>
      <c r="J45" s="172"/>
      <c r="K45" s="172">
        <f t="shared" si="2"/>
        <v>23000000</v>
      </c>
    </row>
    <row r="46" spans="1:11" ht="18.75" x14ac:dyDescent="0.3">
      <c r="A46" s="155" t="s">
        <v>432</v>
      </c>
      <c r="B46" s="155" t="s">
        <v>935</v>
      </c>
      <c r="C46" s="168">
        <v>11156490</v>
      </c>
      <c r="D46" s="168"/>
      <c r="E46" s="168">
        <f t="shared" si="0"/>
        <v>11156490</v>
      </c>
      <c r="F46" s="164">
        <v>3000000</v>
      </c>
      <c r="G46" s="164"/>
      <c r="H46" s="164">
        <f t="shared" si="1"/>
        <v>3000000</v>
      </c>
      <c r="I46" s="172">
        <v>100000000</v>
      </c>
      <c r="J46" s="172"/>
      <c r="K46" s="172">
        <f t="shared" si="2"/>
        <v>100000000</v>
      </c>
    </row>
    <row r="47" spans="1:11" ht="18.75" x14ac:dyDescent="0.3">
      <c r="A47" s="155" t="s">
        <v>328</v>
      </c>
      <c r="B47" s="155" t="s">
        <v>898</v>
      </c>
      <c r="C47" s="168">
        <v>117796850</v>
      </c>
      <c r="D47" s="168"/>
      <c r="E47" s="168">
        <f t="shared" si="0"/>
        <v>117796850</v>
      </c>
      <c r="F47" s="164">
        <v>176000000</v>
      </c>
      <c r="G47" s="164">
        <v>8000000</v>
      </c>
      <c r="H47" s="164">
        <f t="shared" si="1"/>
        <v>168000000</v>
      </c>
      <c r="I47" s="172">
        <v>180000000</v>
      </c>
      <c r="J47" s="172"/>
      <c r="K47" s="172">
        <f t="shared" si="2"/>
        <v>180000000</v>
      </c>
    </row>
    <row r="48" spans="1:11" ht="18.75" x14ac:dyDescent="0.3">
      <c r="A48" s="155" t="s">
        <v>435</v>
      </c>
      <c r="B48" s="155" t="s">
        <v>837</v>
      </c>
      <c r="C48" s="168">
        <v>61020000</v>
      </c>
      <c r="D48" s="168"/>
      <c r="E48" s="168">
        <f t="shared" si="0"/>
        <v>61020000</v>
      </c>
      <c r="F48" s="164">
        <v>600000</v>
      </c>
      <c r="G48" s="164"/>
      <c r="H48" s="164">
        <f t="shared" si="1"/>
        <v>600000</v>
      </c>
      <c r="I48" s="172">
        <v>0</v>
      </c>
      <c r="J48" s="172"/>
      <c r="K48" s="172">
        <f t="shared" si="2"/>
        <v>0</v>
      </c>
    </row>
    <row r="49" spans="1:11" ht="18.75" x14ac:dyDescent="0.3">
      <c r="A49" s="155" t="s">
        <v>339</v>
      </c>
      <c r="B49" s="155" t="s">
        <v>899</v>
      </c>
      <c r="C49" s="168">
        <v>1328763200</v>
      </c>
      <c r="D49" s="168"/>
      <c r="E49" s="168">
        <f t="shared" si="0"/>
        <v>1328763200</v>
      </c>
      <c r="F49" s="164">
        <v>750000000</v>
      </c>
      <c r="G49" s="164">
        <v>117000000</v>
      </c>
      <c r="H49" s="164">
        <f t="shared" si="1"/>
        <v>633000000</v>
      </c>
      <c r="I49" s="172">
        <v>1250000000</v>
      </c>
      <c r="J49" s="172">
        <v>182000000</v>
      </c>
      <c r="K49" s="172">
        <f t="shared" si="2"/>
        <v>1068000000</v>
      </c>
    </row>
    <row r="50" spans="1:11" ht="18.75" x14ac:dyDescent="0.3">
      <c r="A50" s="155" t="s">
        <v>387</v>
      </c>
      <c r="B50" s="155" t="s">
        <v>838</v>
      </c>
      <c r="C50" s="168">
        <v>0</v>
      </c>
      <c r="D50" s="168"/>
      <c r="E50" s="168">
        <f t="shared" si="0"/>
        <v>0</v>
      </c>
      <c r="F50" s="164">
        <v>23600000</v>
      </c>
      <c r="G50" s="164"/>
      <c r="H50" s="164">
        <f t="shared" si="1"/>
        <v>23600000</v>
      </c>
      <c r="I50" s="172">
        <v>50000000</v>
      </c>
      <c r="J50" s="172">
        <v>3000000</v>
      </c>
      <c r="K50" s="172">
        <f t="shared" si="2"/>
        <v>47000000</v>
      </c>
    </row>
    <row r="51" spans="1:11" ht="18.75" x14ac:dyDescent="0.3">
      <c r="A51" s="155" t="s">
        <v>438</v>
      </c>
      <c r="B51" s="155" t="s">
        <v>839</v>
      </c>
      <c r="C51" s="168">
        <v>0</v>
      </c>
      <c r="D51" s="168"/>
      <c r="E51" s="168">
        <f t="shared" si="0"/>
        <v>0</v>
      </c>
      <c r="F51" s="164">
        <v>59250000</v>
      </c>
      <c r="G51" s="164">
        <v>7000000</v>
      </c>
      <c r="H51" s="164">
        <f t="shared" si="1"/>
        <v>52250000</v>
      </c>
      <c r="I51" s="172">
        <v>70000000</v>
      </c>
      <c r="J51" s="172">
        <v>5000000</v>
      </c>
      <c r="K51" s="172">
        <f t="shared" si="2"/>
        <v>65000000</v>
      </c>
    </row>
    <row r="52" spans="1:11" ht="18.75" x14ac:dyDescent="0.3">
      <c r="A52" s="155" t="s">
        <v>345</v>
      </c>
      <c r="B52" s="155" t="s">
        <v>937</v>
      </c>
      <c r="C52" s="168">
        <v>0</v>
      </c>
      <c r="D52" s="168"/>
      <c r="E52" s="168">
        <f t="shared" si="0"/>
        <v>0</v>
      </c>
      <c r="F52" s="164">
        <v>0</v>
      </c>
      <c r="G52" s="164"/>
      <c r="H52" s="164">
        <f t="shared" si="1"/>
        <v>0</v>
      </c>
      <c r="I52" s="172">
        <v>600000000</v>
      </c>
      <c r="J52" s="172">
        <v>10000000</v>
      </c>
      <c r="K52" s="172">
        <f t="shared" si="2"/>
        <v>590000000</v>
      </c>
    </row>
    <row r="53" spans="1:11" ht="18.75" x14ac:dyDescent="0.3">
      <c r="A53" s="155" t="s">
        <v>236</v>
      </c>
      <c r="B53" s="155" t="s">
        <v>934</v>
      </c>
      <c r="C53" s="168">
        <v>298905340</v>
      </c>
      <c r="D53" s="168"/>
      <c r="E53" s="168">
        <f t="shared" si="0"/>
        <v>298905340</v>
      </c>
      <c r="F53" s="164">
        <v>12000000</v>
      </c>
      <c r="G53" s="164"/>
      <c r="H53" s="164">
        <f t="shared" si="1"/>
        <v>12000000</v>
      </c>
      <c r="I53" s="172">
        <v>180000000</v>
      </c>
      <c r="J53" s="172">
        <v>18000000</v>
      </c>
      <c r="K53" s="172">
        <f t="shared" si="2"/>
        <v>162000000</v>
      </c>
    </row>
    <row r="54" spans="1:11" ht="18.75" x14ac:dyDescent="0.3">
      <c r="A54" s="155" t="s">
        <v>565</v>
      </c>
      <c r="B54" s="155" t="s">
        <v>840</v>
      </c>
      <c r="C54" s="168">
        <v>0</v>
      </c>
      <c r="D54" s="168"/>
      <c r="E54" s="168">
        <f t="shared" si="0"/>
        <v>0</v>
      </c>
      <c r="F54" s="164">
        <v>2100000</v>
      </c>
      <c r="G54" s="164"/>
      <c r="H54" s="164">
        <f t="shared" si="1"/>
        <v>2100000</v>
      </c>
      <c r="I54" s="172">
        <v>20000000</v>
      </c>
      <c r="J54" s="172"/>
      <c r="K54" s="172">
        <f t="shared" si="2"/>
        <v>20000000</v>
      </c>
    </row>
    <row r="55" spans="1:11" ht="18.75" x14ac:dyDescent="0.3">
      <c r="A55" s="155" t="s">
        <v>566</v>
      </c>
      <c r="B55" s="155" t="s">
        <v>900</v>
      </c>
      <c r="C55" s="168">
        <v>636557250</v>
      </c>
      <c r="D55" s="168"/>
      <c r="E55" s="168">
        <f t="shared" si="0"/>
        <v>636557250</v>
      </c>
      <c r="F55" s="164">
        <v>230000000</v>
      </c>
      <c r="G55" s="164">
        <v>10000000</v>
      </c>
      <c r="H55" s="164">
        <f t="shared" si="1"/>
        <v>220000000</v>
      </c>
      <c r="I55" s="172">
        <v>95000000</v>
      </c>
      <c r="J55" s="172">
        <v>5000000</v>
      </c>
      <c r="K55" s="172">
        <f t="shared" si="2"/>
        <v>90000000</v>
      </c>
    </row>
    <row r="56" spans="1:11" ht="18.75" x14ac:dyDescent="0.3">
      <c r="A56" s="155" t="s">
        <v>798</v>
      </c>
      <c r="B56" s="155" t="s">
        <v>841</v>
      </c>
      <c r="C56" s="168">
        <v>0</v>
      </c>
      <c r="D56" s="168"/>
      <c r="E56" s="168">
        <f t="shared" si="0"/>
        <v>0</v>
      </c>
      <c r="F56" s="164">
        <v>11298796228</v>
      </c>
      <c r="G56" s="164"/>
      <c r="H56" s="164">
        <f t="shared" si="1"/>
        <v>11298796228</v>
      </c>
      <c r="I56" s="172">
        <v>0</v>
      </c>
      <c r="J56" s="172"/>
      <c r="K56" s="172">
        <f t="shared" si="2"/>
        <v>0</v>
      </c>
    </row>
    <row r="57" spans="1:11" ht="18.75" x14ac:dyDescent="0.3">
      <c r="A57" s="155" t="s">
        <v>797</v>
      </c>
      <c r="B57" s="155" t="s">
        <v>842</v>
      </c>
      <c r="C57" s="168">
        <v>0</v>
      </c>
      <c r="D57" s="168"/>
      <c r="E57" s="168">
        <f t="shared" si="0"/>
        <v>0</v>
      </c>
      <c r="F57" s="164">
        <v>1585000000</v>
      </c>
      <c r="G57" s="164">
        <v>36000000</v>
      </c>
      <c r="H57" s="164">
        <f t="shared" si="1"/>
        <v>1549000000</v>
      </c>
      <c r="I57" s="172">
        <v>0</v>
      </c>
      <c r="J57" s="172"/>
      <c r="K57" s="172">
        <f t="shared" si="2"/>
        <v>0</v>
      </c>
    </row>
    <row r="58" spans="1:11" ht="18.75" x14ac:dyDescent="0.3">
      <c r="A58" s="155" t="s">
        <v>802</v>
      </c>
      <c r="B58" s="155" t="s">
        <v>843</v>
      </c>
      <c r="C58" s="168">
        <v>0</v>
      </c>
      <c r="D58" s="168"/>
      <c r="E58" s="168">
        <f t="shared" si="0"/>
        <v>0</v>
      </c>
      <c r="F58" s="164">
        <v>300000</v>
      </c>
      <c r="G58" s="164"/>
      <c r="H58" s="164">
        <f t="shared" si="1"/>
        <v>300000</v>
      </c>
      <c r="I58" s="172">
        <v>0</v>
      </c>
      <c r="J58" s="172"/>
      <c r="K58" s="172">
        <f t="shared" si="2"/>
        <v>0</v>
      </c>
    </row>
    <row r="59" spans="1:11" ht="18.75" x14ac:dyDescent="0.3">
      <c r="A59" s="155" t="s">
        <v>800</v>
      </c>
      <c r="B59" s="155" t="s">
        <v>927</v>
      </c>
      <c r="C59" s="168">
        <v>0</v>
      </c>
      <c r="D59" s="168"/>
      <c r="E59" s="168">
        <f t="shared" si="0"/>
        <v>0</v>
      </c>
      <c r="F59" s="164">
        <v>300000</v>
      </c>
      <c r="G59" s="164"/>
      <c r="H59" s="164">
        <f t="shared" si="1"/>
        <v>300000</v>
      </c>
      <c r="I59" s="172">
        <v>0</v>
      </c>
      <c r="J59" s="172"/>
      <c r="K59" s="172">
        <f t="shared" si="2"/>
        <v>0</v>
      </c>
    </row>
    <row r="60" spans="1:11" ht="18.75" x14ac:dyDescent="0.3">
      <c r="A60" s="155" t="s">
        <v>799</v>
      </c>
      <c r="B60" s="155" t="s">
        <v>929</v>
      </c>
      <c r="C60" s="168">
        <v>0</v>
      </c>
      <c r="D60" s="168"/>
      <c r="E60" s="168">
        <f t="shared" si="0"/>
        <v>0</v>
      </c>
      <c r="F60" s="164">
        <v>25820000</v>
      </c>
      <c r="G60" s="164"/>
      <c r="H60" s="164">
        <f t="shared" si="1"/>
        <v>25820000</v>
      </c>
      <c r="I60" s="172">
        <v>0</v>
      </c>
      <c r="J60" s="172"/>
      <c r="K60" s="172">
        <f t="shared" si="2"/>
        <v>0</v>
      </c>
    </row>
    <row r="61" spans="1:11" ht="18.75" x14ac:dyDescent="0.3">
      <c r="A61" s="155" t="s">
        <v>801</v>
      </c>
      <c r="B61" s="155" t="s">
        <v>844</v>
      </c>
      <c r="C61" s="168">
        <v>0</v>
      </c>
      <c r="D61" s="168"/>
      <c r="E61" s="168">
        <f t="shared" si="0"/>
        <v>0</v>
      </c>
      <c r="F61" s="164">
        <v>300000</v>
      </c>
      <c r="G61" s="164"/>
      <c r="H61" s="164">
        <f t="shared" si="1"/>
        <v>300000</v>
      </c>
      <c r="I61" s="172">
        <v>0</v>
      </c>
      <c r="J61" s="172"/>
      <c r="K61" s="172">
        <f t="shared" si="2"/>
        <v>0</v>
      </c>
    </row>
    <row r="62" spans="1:11" ht="18.75" x14ac:dyDescent="0.3">
      <c r="A62" s="155" t="s">
        <v>573</v>
      </c>
      <c r="B62" s="155" t="s">
        <v>928</v>
      </c>
      <c r="C62" s="168">
        <v>102113580</v>
      </c>
      <c r="D62" s="168"/>
      <c r="E62" s="168">
        <f t="shared" si="0"/>
        <v>102113580</v>
      </c>
      <c r="F62" s="164">
        <v>110000000</v>
      </c>
      <c r="G62" s="164">
        <v>5000000</v>
      </c>
      <c r="H62" s="164">
        <f t="shared" si="1"/>
        <v>105000000</v>
      </c>
      <c r="I62" s="172">
        <v>90000000</v>
      </c>
      <c r="J62" s="172">
        <v>7000000</v>
      </c>
      <c r="K62" s="172">
        <f t="shared" si="2"/>
        <v>83000000</v>
      </c>
    </row>
    <row r="63" spans="1:11" ht="18.75" x14ac:dyDescent="0.3">
      <c r="A63" s="155" t="s">
        <v>49</v>
      </c>
      <c r="B63" s="155" t="s">
        <v>901</v>
      </c>
      <c r="C63" s="168">
        <v>125875220</v>
      </c>
      <c r="D63" s="168"/>
      <c r="E63" s="168">
        <f t="shared" si="0"/>
        <v>125875220</v>
      </c>
      <c r="F63" s="164">
        <v>53600000</v>
      </c>
      <c r="G63" s="164">
        <v>10000000</v>
      </c>
      <c r="H63" s="164">
        <f t="shared" si="1"/>
        <v>43600000</v>
      </c>
      <c r="I63" s="172">
        <v>4250000000</v>
      </c>
      <c r="J63" s="172">
        <v>18000000</v>
      </c>
      <c r="K63" s="172">
        <f t="shared" si="2"/>
        <v>4232000000</v>
      </c>
    </row>
    <row r="64" spans="1:11" ht="18.75" x14ac:dyDescent="0.3">
      <c r="A64" s="155" t="s">
        <v>590</v>
      </c>
      <c r="B64" s="155" t="s">
        <v>938</v>
      </c>
      <c r="C64" s="168">
        <v>0</v>
      </c>
      <c r="D64" s="168"/>
      <c r="E64" s="168">
        <f t="shared" si="0"/>
        <v>0</v>
      </c>
      <c r="F64" s="164">
        <v>0</v>
      </c>
      <c r="G64" s="164"/>
      <c r="H64" s="164">
        <f t="shared" si="1"/>
        <v>0</v>
      </c>
      <c r="I64" s="172">
        <v>0</v>
      </c>
      <c r="J64" s="172"/>
      <c r="K64" s="172">
        <f t="shared" si="2"/>
        <v>0</v>
      </c>
    </row>
    <row r="65" spans="1:11" ht="18.75" x14ac:dyDescent="0.3">
      <c r="A65" s="155" t="s">
        <v>447</v>
      </c>
      <c r="B65" s="155" t="s">
        <v>845</v>
      </c>
      <c r="C65" s="168">
        <v>19003000</v>
      </c>
      <c r="D65" s="168"/>
      <c r="E65" s="168">
        <f t="shared" si="0"/>
        <v>19003000</v>
      </c>
      <c r="F65" s="164">
        <v>6675000</v>
      </c>
      <c r="G65" s="164"/>
      <c r="H65" s="164">
        <f t="shared" si="1"/>
        <v>6675000</v>
      </c>
      <c r="I65" s="172">
        <v>29000000</v>
      </c>
      <c r="J65" s="172"/>
      <c r="K65" s="172">
        <f t="shared" si="2"/>
        <v>29000000</v>
      </c>
    </row>
    <row r="66" spans="1:11" ht="18.75" x14ac:dyDescent="0.3">
      <c r="A66" s="155" t="s">
        <v>427</v>
      </c>
      <c r="B66" s="155" t="s">
        <v>846</v>
      </c>
      <c r="C66" s="168">
        <v>22422590</v>
      </c>
      <c r="D66" s="168"/>
      <c r="E66" s="168">
        <f t="shared" si="0"/>
        <v>22422590</v>
      </c>
      <c r="F66" s="164">
        <v>0</v>
      </c>
      <c r="G66" s="164"/>
      <c r="H66" s="164">
        <f t="shared" si="1"/>
        <v>0</v>
      </c>
      <c r="I66" s="172">
        <v>20000000</v>
      </c>
      <c r="J66" s="172"/>
      <c r="K66" s="172">
        <f t="shared" si="2"/>
        <v>20000000</v>
      </c>
    </row>
    <row r="67" spans="1:11" ht="18.75" x14ac:dyDescent="0.3">
      <c r="A67" s="155" t="s">
        <v>57</v>
      </c>
      <c r="B67" s="155" t="s">
        <v>847</v>
      </c>
      <c r="C67" s="168">
        <v>4121110</v>
      </c>
      <c r="D67" s="168"/>
      <c r="E67" s="168">
        <f t="shared" si="0"/>
        <v>4121110</v>
      </c>
      <c r="F67" s="164">
        <v>0</v>
      </c>
      <c r="G67" s="164"/>
      <c r="H67" s="164">
        <f t="shared" si="1"/>
        <v>0</v>
      </c>
      <c r="I67" s="172">
        <v>20000000</v>
      </c>
      <c r="J67" s="172"/>
      <c r="K67" s="172">
        <f t="shared" si="2"/>
        <v>20000000</v>
      </c>
    </row>
    <row r="68" spans="1:11" ht="18.75" x14ac:dyDescent="0.3">
      <c r="A68" s="155" t="s">
        <v>0</v>
      </c>
      <c r="B68" s="155" t="s">
        <v>902</v>
      </c>
      <c r="C68" s="168">
        <v>397508010</v>
      </c>
      <c r="D68" s="168"/>
      <c r="E68" s="168">
        <f t="shared" si="0"/>
        <v>397508010</v>
      </c>
      <c r="F68" s="164">
        <v>50173000</v>
      </c>
      <c r="G68" s="164">
        <v>7000000</v>
      </c>
      <c r="H68" s="164">
        <f t="shared" si="1"/>
        <v>43173000</v>
      </c>
      <c r="I68" s="172">
        <v>14500000000</v>
      </c>
      <c r="J68" s="172">
        <v>848000000</v>
      </c>
      <c r="K68" s="172">
        <f t="shared" si="2"/>
        <v>13652000000</v>
      </c>
    </row>
    <row r="69" spans="1:11" ht="18.75" x14ac:dyDescent="0.3">
      <c r="A69" s="155" t="s">
        <v>252</v>
      </c>
      <c r="B69" s="155" t="s">
        <v>848</v>
      </c>
      <c r="C69" s="168">
        <v>195410900</v>
      </c>
      <c r="D69" s="168"/>
      <c r="E69" s="168">
        <f t="shared" ref="E69:E129" si="3">C69-D69</f>
        <v>195410900</v>
      </c>
      <c r="F69" s="164">
        <v>358000000</v>
      </c>
      <c r="G69" s="164">
        <v>30000000</v>
      </c>
      <c r="H69" s="164">
        <f t="shared" ref="H69:H129" si="4">F69-G69</f>
        <v>328000000</v>
      </c>
      <c r="I69" s="172">
        <v>577000000</v>
      </c>
      <c r="J69" s="172">
        <v>22000000</v>
      </c>
      <c r="K69" s="172">
        <f t="shared" ref="K69:K129" si="5">I69-J69</f>
        <v>555000000</v>
      </c>
    </row>
    <row r="70" spans="1:11" ht="18.75" x14ac:dyDescent="0.3">
      <c r="A70" s="155" t="s">
        <v>395</v>
      </c>
      <c r="B70" s="155" t="s">
        <v>903</v>
      </c>
      <c r="C70" s="168">
        <v>110899600</v>
      </c>
      <c r="D70" s="168"/>
      <c r="E70" s="168">
        <f t="shared" si="3"/>
        <v>110899600</v>
      </c>
      <c r="F70" s="164">
        <v>104400000</v>
      </c>
      <c r="G70" s="164"/>
      <c r="H70" s="164">
        <f t="shared" si="4"/>
        <v>104400000</v>
      </c>
      <c r="I70" s="172">
        <v>145000000</v>
      </c>
      <c r="J70" s="172"/>
      <c r="K70" s="172">
        <f t="shared" si="5"/>
        <v>145000000</v>
      </c>
    </row>
    <row r="71" spans="1:11" ht="18.75" x14ac:dyDescent="0.3">
      <c r="A71" s="155" t="s">
        <v>398</v>
      </c>
      <c r="B71" s="155" t="s">
        <v>849</v>
      </c>
      <c r="C71" s="168">
        <v>0</v>
      </c>
      <c r="D71" s="168"/>
      <c r="E71" s="168">
        <f t="shared" si="3"/>
        <v>0</v>
      </c>
      <c r="F71" s="164">
        <v>1500000</v>
      </c>
      <c r="G71" s="164"/>
      <c r="H71" s="164">
        <f t="shared" si="4"/>
        <v>1500000</v>
      </c>
      <c r="I71" s="172">
        <v>0</v>
      </c>
      <c r="J71" s="172"/>
      <c r="K71" s="172">
        <f t="shared" si="5"/>
        <v>0</v>
      </c>
    </row>
    <row r="72" spans="1:11" ht="18.75" x14ac:dyDescent="0.3">
      <c r="A72" s="155" t="s">
        <v>399</v>
      </c>
      <c r="B72" s="155" t="s">
        <v>850</v>
      </c>
      <c r="C72" s="168">
        <v>0</v>
      </c>
      <c r="D72" s="168"/>
      <c r="E72" s="168">
        <f t="shared" si="3"/>
        <v>0</v>
      </c>
      <c r="F72" s="164">
        <v>1800000</v>
      </c>
      <c r="G72" s="164"/>
      <c r="H72" s="164">
        <f t="shared" si="4"/>
        <v>1800000</v>
      </c>
      <c r="I72" s="172"/>
      <c r="J72" s="172"/>
      <c r="K72" s="172">
        <f t="shared" si="5"/>
        <v>0</v>
      </c>
    </row>
    <row r="73" spans="1:11" ht="18.75" x14ac:dyDescent="0.3">
      <c r="A73" s="155" t="s">
        <v>400</v>
      </c>
      <c r="B73" s="155" t="s">
        <v>851</v>
      </c>
      <c r="C73" s="168">
        <v>0</v>
      </c>
      <c r="D73" s="168"/>
      <c r="E73" s="168">
        <f t="shared" si="3"/>
        <v>0</v>
      </c>
      <c r="F73" s="164">
        <v>6000000</v>
      </c>
      <c r="G73" s="164"/>
      <c r="H73" s="164">
        <f t="shared" si="4"/>
        <v>6000000</v>
      </c>
      <c r="I73" s="172">
        <v>0</v>
      </c>
      <c r="J73" s="172"/>
      <c r="K73" s="172">
        <f t="shared" si="5"/>
        <v>0</v>
      </c>
    </row>
    <row r="74" spans="1:11" ht="18.75" x14ac:dyDescent="0.3">
      <c r="A74" s="155" t="s">
        <v>402</v>
      </c>
      <c r="B74" s="155" t="s">
        <v>904</v>
      </c>
      <c r="C74" s="168">
        <v>0</v>
      </c>
      <c r="D74" s="168"/>
      <c r="E74" s="168">
        <f t="shared" si="3"/>
        <v>0</v>
      </c>
      <c r="F74" s="164">
        <v>58000000</v>
      </c>
      <c r="G74" s="164">
        <v>2000000</v>
      </c>
      <c r="H74" s="164">
        <f t="shared" si="4"/>
        <v>56000000</v>
      </c>
      <c r="I74" s="172">
        <v>35000000</v>
      </c>
      <c r="J74" s="172">
        <v>10000000</v>
      </c>
      <c r="K74" s="172">
        <f t="shared" si="5"/>
        <v>25000000</v>
      </c>
    </row>
    <row r="75" spans="1:11" ht="18.75" x14ac:dyDescent="0.3">
      <c r="A75" s="155" t="s">
        <v>224</v>
      </c>
      <c r="B75" s="155" t="s">
        <v>852</v>
      </c>
      <c r="C75" s="168">
        <v>46643190</v>
      </c>
      <c r="D75" s="168"/>
      <c r="E75" s="168">
        <f t="shared" si="3"/>
        <v>46643190</v>
      </c>
      <c r="F75" s="164">
        <v>82040000</v>
      </c>
      <c r="G75" s="164">
        <v>8000000</v>
      </c>
      <c r="H75" s="164">
        <f t="shared" si="4"/>
        <v>74040000</v>
      </c>
      <c r="I75" s="172">
        <v>80000000</v>
      </c>
      <c r="J75" s="172">
        <v>9000000</v>
      </c>
      <c r="K75" s="172">
        <f t="shared" si="5"/>
        <v>71000000</v>
      </c>
    </row>
    <row r="76" spans="1:11" ht="18.75" x14ac:dyDescent="0.3">
      <c r="A76" s="155" t="s">
        <v>58</v>
      </c>
      <c r="B76" s="155" t="s">
        <v>905</v>
      </c>
      <c r="C76" s="168">
        <v>71314300</v>
      </c>
      <c r="D76" s="168"/>
      <c r="E76" s="168">
        <f t="shared" si="3"/>
        <v>71314300</v>
      </c>
      <c r="F76" s="164">
        <v>30000000</v>
      </c>
      <c r="G76" s="164">
        <v>2000000</v>
      </c>
      <c r="H76" s="164">
        <f t="shared" si="4"/>
        <v>28000000</v>
      </c>
      <c r="I76" s="172">
        <v>700000000</v>
      </c>
      <c r="J76" s="172">
        <v>13000000</v>
      </c>
      <c r="K76" s="172">
        <f t="shared" si="5"/>
        <v>687000000</v>
      </c>
    </row>
    <row r="77" spans="1:11" ht="18.75" x14ac:dyDescent="0.3">
      <c r="A77" s="155" t="s">
        <v>64</v>
      </c>
      <c r="B77" s="155" t="s">
        <v>853</v>
      </c>
      <c r="C77" s="168">
        <v>359386330</v>
      </c>
      <c r="D77" s="168"/>
      <c r="E77" s="168">
        <f t="shared" si="3"/>
        <v>359386330</v>
      </c>
      <c r="F77" s="164">
        <v>162166000</v>
      </c>
      <c r="G77" s="164">
        <v>15000000</v>
      </c>
      <c r="H77" s="164">
        <f t="shared" si="4"/>
        <v>147166000</v>
      </c>
      <c r="I77" s="172">
        <v>200000000</v>
      </c>
      <c r="J77" s="172">
        <v>18000000</v>
      </c>
      <c r="K77" s="172">
        <f t="shared" si="5"/>
        <v>182000000</v>
      </c>
    </row>
    <row r="78" spans="1:11" ht="18.75" x14ac:dyDescent="0.3">
      <c r="A78" s="155" t="s">
        <v>69</v>
      </c>
      <c r="B78" s="155" t="s">
        <v>936</v>
      </c>
      <c r="C78" s="168">
        <v>120429750</v>
      </c>
      <c r="D78" s="168"/>
      <c r="E78" s="168">
        <f t="shared" si="3"/>
        <v>120429750</v>
      </c>
      <c r="F78" s="164">
        <v>25000000</v>
      </c>
      <c r="G78" s="164">
        <v>4000000</v>
      </c>
      <c r="H78" s="164">
        <f t="shared" si="4"/>
        <v>21000000</v>
      </c>
      <c r="I78" s="172">
        <v>300000000</v>
      </c>
      <c r="J78" s="172">
        <v>47000000</v>
      </c>
      <c r="K78" s="172">
        <f t="shared" si="5"/>
        <v>253000000</v>
      </c>
    </row>
    <row r="79" spans="1:11" ht="18.75" x14ac:dyDescent="0.3">
      <c r="A79" s="155" t="s">
        <v>42</v>
      </c>
      <c r="B79" s="155" t="s">
        <v>906</v>
      </c>
      <c r="C79" s="168">
        <v>374167860</v>
      </c>
      <c r="D79" s="168"/>
      <c r="E79" s="168">
        <f t="shared" si="3"/>
        <v>374167860</v>
      </c>
      <c r="F79" s="164">
        <v>15925000</v>
      </c>
      <c r="G79" s="164"/>
      <c r="H79" s="164">
        <f t="shared" si="4"/>
        <v>15925000</v>
      </c>
      <c r="I79" s="172">
        <v>400000000</v>
      </c>
      <c r="J79" s="172">
        <v>23000000</v>
      </c>
      <c r="K79" s="172">
        <f t="shared" si="5"/>
        <v>377000000</v>
      </c>
    </row>
    <row r="80" spans="1:11" ht="18.75" x14ac:dyDescent="0.3">
      <c r="A80" s="155" t="s">
        <v>599</v>
      </c>
      <c r="B80" s="155" t="s">
        <v>854</v>
      </c>
      <c r="C80" s="168">
        <v>43996550</v>
      </c>
      <c r="D80" s="168"/>
      <c r="E80" s="168">
        <f t="shared" si="3"/>
        <v>43996550</v>
      </c>
      <c r="F80" s="164">
        <v>12100000</v>
      </c>
      <c r="G80" s="164"/>
      <c r="H80" s="164">
        <f t="shared" si="4"/>
        <v>12100000</v>
      </c>
      <c r="I80" s="172">
        <v>8000000000</v>
      </c>
      <c r="J80" s="172"/>
      <c r="K80" s="172">
        <f t="shared" si="5"/>
        <v>8000000000</v>
      </c>
    </row>
    <row r="81" spans="1:11" ht="18.75" x14ac:dyDescent="0.3">
      <c r="A81" s="155" t="s">
        <v>258</v>
      </c>
      <c r="B81" s="155" t="s">
        <v>855</v>
      </c>
      <c r="C81" s="168">
        <v>142338190</v>
      </c>
      <c r="D81" s="168"/>
      <c r="E81" s="168">
        <f t="shared" si="3"/>
        <v>142338190</v>
      </c>
      <c r="F81" s="164">
        <v>44600000</v>
      </c>
      <c r="G81" s="164">
        <v>4000000</v>
      </c>
      <c r="H81" s="164">
        <f t="shared" si="4"/>
        <v>40600000</v>
      </c>
      <c r="I81" s="172">
        <v>100000000</v>
      </c>
      <c r="J81" s="172">
        <v>3000000</v>
      </c>
      <c r="K81" s="172">
        <f t="shared" si="5"/>
        <v>97000000</v>
      </c>
    </row>
    <row r="82" spans="1:11" ht="18.75" x14ac:dyDescent="0.3">
      <c r="A82" s="155" t="s">
        <v>264</v>
      </c>
      <c r="B82" s="155" t="s">
        <v>907</v>
      </c>
      <c r="C82" s="168">
        <v>225948000</v>
      </c>
      <c r="D82" s="168"/>
      <c r="E82" s="168">
        <f t="shared" si="3"/>
        <v>225948000</v>
      </c>
      <c r="F82" s="164">
        <v>64488000</v>
      </c>
      <c r="G82" s="164">
        <v>2000000</v>
      </c>
      <c r="H82" s="164">
        <f t="shared" si="4"/>
        <v>62488000</v>
      </c>
      <c r="I82" s="172">
        <v>70000000</v>
      </c>
      <c r="J82" s="172">
        <v>10000000</v>
      </c>
      <c r="K82" s="172">
        <f t="shared" si="5"/>
        <v>60000000</v>
      </c>
    </row>
    <row r="83" spans="1:11" ht="18.75" x14ac:dyDescent="0.3">
      <c r="A83" s="155" t="s">
        <v>262</v>
      </c>
      <c r="B83" s="155" t="s">
        <v>908</v>
      </c>
      <c r="C83" s="168">
        <v>25000000</v>
      </c>
      <c r="D83" s="168"/>
      <c r="E83" s="168">
        <f t="shared" si="3"/>
        <v>25000000</v>
      </c>
      <c r="F83" s="164">
        <v>16700000</v>
      </c>
      <c r="G83" s="164"/>
      <c r="H83" s="164">
        <f t="shared" si="4"/>
        <v>16700000</v>
      </c>
      <c r="I83" s="172">
        <v>10000000</v>
      </c>
      <c r="J83" s="172"/>
      <c r="K83" s="172">
        <f t="shared" si="5"/>
        <v>10000000</v>
      </c>
    </row>
    <row r="84" spans="1:11" ht="18.75" x14ac:dyDescent="0.3">
      <c r="A84" s="155" t="s">
        <v>471</v>
      </c>
      <c r="B84" s="155" t="s">
        <v>856</v>
      </c>
      <c r="C84" s="168">
        <v>0</v>
      </c>
      <c r="D84" s="168"/>
      <c r="E84" s="168">
        <f t="shared" si="3"/>
        <v>0</v>
      </c>
      <c r="F84" s="164">
        <v>1200000</v>
      </c>
      <c r="G84" s="164"/>
      <c r="H84" s="164">
        <f t="shared" si="4"/>
        <v>1200000</v>
      </c>
      <c r="I84" s="172">
        <v>0</v>
      </c>
      <c r="J84" s="172"/>
      <c r="K84" s="172">
        <f t="shared" si="5"/>
        <v>0</v>
      </c>
    </row>
    <row r="85" spans="1:11" ht="18.75" x14ac:dyDescent="0.3">
      <c r="A85" s="155" t="s">
        <v>472</v>
      </c>
      <c r="B85" s="155" t="s">
        <v>857</v>
      </c>
      <c r="C85" s="168">
        <v>0</v>
      </c>
      <c r="D85" s="168"/>
      <c r="E85" s="168">
        <f t="shared" si="3"/>
        <v>0</v>
      </c>
      <c r="F85" s="164">
        <v>1800000</v>
      </c>
      <c r="G85" s="164"/>
      <c r="H85" s="164">
        <f t="shared" si="4"/>
        <v>1800000</v>
      </c>
      <c r="I85" s="172">
        <v>0</v>
      </c>
      <c r="J85" s="172"/>
      <c r="K85" s="172">
        <f t="shared" si="5"/>
        <v>0</v>
      </c>
    </row>
    <row r="86" spans="1:11" ht="18.75" x14ac:dyDescent="0.3">
      <c r="A86" s="155" t="s">
        <v>473</v>
      </c>
      <c r="B86" s="155" t="s">
        <v>858</v>
      </c>
      <c r="C86" s="168">
        <v>0</v>
      </c>
      <c r="D86" s="168"/>
      <c r="E86" s="168">
        <f t="shared" si="3"/>
        <v>0</v>
      </c>
      <c r="F86" s="164">
        <v>480000</v>
      </c>
      <c r="G86" s="164"/>
      <c r="H86" s="164">
        <f t="shared" si="4"/>
        <v>480000</v>
      </c>
      <c r="I86" s="172">
        <v>0</v>
      </c>
      <c r="J86" s="172"/>
      <c r="K86" s="172">
        <f t="shared" si="5"/>
        <v>0</v>
      </c>
    </row>
    <row r="87" spans="1:11" ht="18.75" x14ac:dyDescent="0.3">
      <c r="A87" s="155" t="s">
        <v>272</v>
      </c>
      <c r="B87" s="155" t="s">
        <v>909</v>
      </c>
      <c r="C87" s="168">
        <v>510128330</v>
      </c>
      <c r="D87" s="168"/>
      <c r="E87" s="168">
        <f t="shared" si="3"/>
        <v>510128330</v>
      </c>
      <c r="F87" s="164">
        <v>270804000</v>
      </c>
      <c r="G87" s="164">
        <v>10000000</v>
      </c>
      <c r="H87" s="164">
        <f t="shared" si="4"/>
        <v>260804000</v>
      </c>
      <c r="I87" s="172">
        <v>300000000</v>
      </c>
      <c r="J87" s="172"/>
      <c r="K87" s="172">
        <f t="shared" si="5"/>
        <v>300000000</v>
      </c>
    </row>
    <row r="88" spans="1:11" ht="18.75" x14ac:dyDescent="0.3">
      <c r="A88" s="155" t="s">
        <v>273</v>
      </c>
      <c r="B88" s="155" t="s">
        <v>910</v>
      </c>
      <c r="C88" s="168">
        <v>0</v>
      </c>
      <c r="D88" s="168"/>
      <c r="E88" s="168">
        <f t="shared" si="3"/>
        <v>0</v>
      </c>
      <c r="F88" s="164">
        <v>40000000</v>
      </c>
      <c r="G88" s="164"/>
      <c r="H88" s="164">
        <f t="shared" si="4"/>
        <v>40000000</v>
      </c>
      <c r="I88" s="172">
        <v>0</v>
      </c>
      <c r="J88" s="172"/>
      <c r="K88" s="172">
        <f t="shared" si="5"/>
        <v>0</v>
      </c>
    </row>
    <row r="89" spans="1:11" ht="18.75" x14ac:dyDescent="0.3">
      <c r="A89" s="155" t="s">
        <v>274</v>
      </c>
      <c r="B89" s="155" t="s">
        <v>859</v>
      </c>
      <c r="C89" s="168">
        <v>303127020</v>
      </c>
      <c r="D89" s="168"/>
      <c r="E89" s="168">
        <f t="shared" si="3"/>
        <v>303127020</v>
      </c>
      <c r="F89" s="164">
        <v>6000000</v>
      </c>
      <c r="G89" s="164"/>
      <c r="H89" s="164">
        <f t="shared" si="4"/>
        <v>6000000</v>
      </c>
      <c r="I89" s="172">
        <v>0</v>
      </c>
      <c r="J89" s="172"/>
      <c r="K89" s="172">
        <f t="shared" si="5"/>
        <v>0</v>
      </c>
    </row>
    <row r="90" spans="1:11" ht="18.75" x14ac:dyDescent="0.3">
      <c r="A90" s="155" t="s">
        <v>254</v>
      </c>
      <c r="B90" s="155" t="s">
        <v>911</v>
      </c>
      <c r="C90" s="168">
        <v>139193400</v>
      </c>
      <c r="D90" s="168"/>
      <c r="E90" s="168">
        <f t="shared" si="3"/>
        <v>139193400</v>
      </c>
      <c r="F90" s="164">
        <v>281000000</v>
      </c>
      <c r="G90" s="164">
        <v>3000000</v>
      </c>
      <c r="H90" s="164">
        <f t="shared" si="4"/>
        <v>278000000</v>
      </c>
      <c r="I90" s="172">
        <v>300000000</v>
      </c>
      <c r="J90" s="172"/>
      <c r="K90" s="172">
        <f t="shared" si="5"/>
        <v>300000000</v>
      </c>
    </row>
    <row r="91" spans="1:11" ht="18.75" x14ac:dyDescent="0.3">
      <c r="A91" s="155" t="s">
        <v>296</v>
      </c>
      <c r="B91" s="155" t="s">
        <v>912</v>
      </c>
      <c r="C91" s="168">
        <v>293258730</v>
      </c>
      <c r="D91" s="168"/>
      <c r="E91" s="168">
        <f t="shared" si="3"/>
        <v>293258730</v>
      </c>
      <c r="F91" s="164">
        <v>100000000</v>
      </c>
      <c r="G91" s="164"/>
      <c r="H91" s="164">
        <f t="shared" si="4"/>
        <v>100000000</v>
      </c>
      <c r="I91" s="172">
        <v>90000000</v>
      </c>
      <c r="J91" s="172"/>
      <c r="K91" s="172">
        <f t="shared" si="5"/>
        <v>90000000</v>
      </c>
    </row>
    <row r="92" spans="1:11" ht="18.75" x14ac:dyDescent="0.3">
      <c r="A92" s="155" t="s">
        <v>300</v>
      </c>
      <c r="B92" s="155" t="s">
        <v>860</v>
      </c>
      <c r="C92" s="168">
        <v>141425150</v>
      </c>
      <c r="D92" s="168"/>
      <c r="E92" s="168">
        <f t="shared" si="3"/>
        <v>141425150</v>
      </c>
      <c r="F92" s="164">
        <v>40000500</v>
      </c>
      <c r="G92" s="164"/>
      <c r="H92" s="164">
        <f t="shared" si="4"/>
        <v>40000500</v>
      </c>
      <c r="I92" s="172">
        <v>0</v>
      </c>
      <c r="J92" s="172"/>
      <c r="K92" s="172">
        <f t="shared" si="5"/>
        <v>0</v>
      </c>
    </row>
    <row r="93" spans="1:11" ht="18.75" x14ac:dyDescent="0.3">
      <c r="A93" s="155" t="s">
        <v>301</v>
      </c>
      <c r="B93" s="155" t="s">
        <v>861</v>
      </c>
      <c r="C93" s="168">
        <v>127125000</v>
      </c>
      <c r="D93" s="168"/>
      <c r="E93" s="168">
        <f t="shared" si="3"/>
        <v>127125000</v>
      </c>
      <c r="F93" s="164">
        <v>155400000</v>
      </c>
      <c r="G93" s="164">
        <v>10000000</v>
      </c>
      <c r="H93" s="164">
        <f t="shared" si="4"/>
        <v>145400000</v>
      </c>
      <c r="I93" s="172">
        <v>0</v>
      </c>
      <c r="J93" s="172"/>
      <c r="K93" s="172">
        <f t="shared" si="5"/>
        <v>0</v>
      </c>
    </row>
    <row r="94" spans="1:11" ht="18.75" x14ac:dyDescent="0.3">
      <c r="A94" s="155" t="s">
        <v>706</v>
      </c>
      <c r="B94" s="155" t="s">
        <v>299</v>
      </c>
      <c r="C94" s="168">
        <v>0</v>
      </c>
      <c r="D94" s="168"/>
      <c r="E94" s="168">
        <f t="shared" si="3"/>
        <v>0</v>
      </c>
      <c r="F94" s="164">
        <v>600000</v>
      </c>
      <c r="G94" s="164"/>
      <c r="H94" s="164">
        <f t="shared" si="4"/>
        <v>600000</v>
      </c>
      <c r="I94" s="172">
        <v>0</v>
      </c>
      <c r="J94" s="172"/>
      <c r="K94" s="172">
        <f t="shared" si="5"/>
        <v>0</v>
      </c>
    </row>
    <row r="95" spans="1:11" ht="18.75" x14ac:dyDescent="0.3">
      <c r="A95" s="155" t="s">
        <v>291</v>
      </c>
      <c r="B95" s="155" t="s">
        <v>913</v>
      </c>
      <c r="C95" s="168">
        <v>83798540</v>
      </c>
      <c r="D95" s="168"/>
      <c r="E95" s="168">
        <f t="shared" si="3"/>
        <v>83798540</v>
      </c>
      <c r="F95" s="164">
        <v>85500000</v>
      </c>
      <c r="G95" s="164">
        <v>5000000</v>
      </c>
      <c r="H95" s="164">
        <f t="shared" si="4"/>
        <v>80500000</v>
      </c>
      <c r="I95" s="172">
        <v>100000000</v>
      </c>
      <c r="J95" s="172">
        <v>22000000</v>
      </c>
      <c r="K95" s="172">
        <f t="shared" si="5"/>
        <v>78000000</v>
      </c>
    </row>
    <row r="96" spans="1:11" ht="18.75" x14ac:dyDescent="0.3">
      <c r="A96" s="155" t="s">
        <v>70</v>
      </c>
      <c r="B96" s="155" t="s">
        <v>914</v>
      </c>
      <c r="C96" s="168">
        <v>188729165</v>
      </c>
      <c r="D96" s="168"/>
      <c r="E96" s="168">
        <f t="shared" si="3"/>
        <v>188729165</v>
      </c>
      <c r="F96" s="164">
        <v>1563848000</v>
      </c>
      <c r="G96" s="164">
        <v>285000000</v>
      </c>
      <c r="H96" s="164">
        <f t="shared" si="4"/>
        <v>1278848000</v>
      </c>
      <c r="I96" s="172">
        <v>4500000000</v>
      </c>
      <c r="J96" s="172">
        <v>727000000</v>
      </c>
      <c r="K96" s="172">
        <f t="shared" si="5"/>
        <v>3773000000</v>
      </c>
    </row>
    <row r="97" spans="1:11" ht="18.75" x14ac:dyDescent="0.3">
      <c r="A97" s="155" t="s">
        <v>478</v>
      </c>
      <c r="B97" s="155" t="s">
        <v>862</v>
      </c>
      <c r="C97" s="168">
        <v>0</v>
      </c>
      <c r="D97" s="168"/>
      <c r="E97" s="168">
        <f t="shared" si="3"/>
        <v>0</v>
      </c>
      <c r="F97" s="164">
        <v>300000</v>
      </c>
      <c r="G97" s="164"/>
      <c r="H97" s="164">
        <f t="shared" si="4"/>
        <v>300000</v>
      </c>
      <c r="I97" s="172">
        <v>0</v>
      </c>
      <c r="J97" s="172"/>
      <c r="K97" s="172">
        <f t="shared" si="5"/>
        <v>0</v>
      </c>
    </row>
    <row r="98" spans="1:11" ht="18.75" x14ac:dyDescent="0.3">
      <c r="A98" s="155" t="s">
        <v>479</v>
      </c>
      <c r="B98" s="155" t="s">
        <v>863</v>
      </c>
      <c r="C98" s="168">
        <v>0</v>
      </c>
      <c r="D98" s="168"/>
      <c r="E98" s="168">
        <f t="shared" si="3"/>
        <v>0</v>
      </c>
      <c r="F98" s="164">
        <v>1200000</v>
      </c>
      <c r="G98" s="164"/>
      <c r="H98" s="164">
        <f t="shared" si="4"/>
        <v>1200000</v>
      </c>
      <c r="I98" s="172">
        <v>0</v>
      </c>
      <c r="J98" s="172"/>
      <c r="K98" s="172">
        <f t="shared" si="5"/>
        <v>0</v>
      </c>
    </row>
    <row r="99" spans="1:11" ht="18.75" x14ac:dyDescent="0.3">
      <c r="A99" s="155" t="s">
        <v>302</v>
      </c>
      <c r="B99" s="155" t="s">
        <v>480</v>
      </c>
      <c r="C99" s="168">
        <v>1120000000</v>
      </c>
      <c r="D99" s="168"/>
      <c r="E99" s="168">
        <f t="shared" si="3"/>
        <v>1120000000</v>
      </c>
      <c r="F99" s="164">
        <v>100000000</v>
      </c>
      <c r="G99" s="164">
        <v>13000000</v>
      </c>
      <c r="H99" s="164">
        <f t="shared" si="4"/>
        <v>87000000</v>
      </c>
      <c r="I99" s="172">
        <v>1600000000</v>
      </c>
      <c r="J99" s="172">
        <v>1000000</v>
      </c>
      <c r="K99" s="172">
        <f t="shared" si="5"/>
        <v>1599000000</v>
      </c>
    </row>
    <row r="100" spans="1:11" ht="18.75" x14ac:dyDescent="0.3">
      <c r="A100" s="155" t="s">
        <v>90</v>
      </c>
      <c r="B100" s="155" t="s">
        <v>864</v>
      </c>
      <c r="C100" s="168">
        <v>84430210</v>
      </c>
      <c r="D100" s="168"/>
      <c r="E100" s="168">
        <f t="shared" si="3"/>
        <v>84430210</v>
      </c>
      <c r="F100" s="164">
        <v>6900000</v>
      </c>
      <c r="G100" s="164"/>
      <c r="H100" s="164">
        <f t="shared" si="4"/>
        <v>6900000</v>
      </c>
      <c r="I100" s="172">
        <v>52000000</v>
      </c>
      <c r="J100" s="172">
        <v>2000000</v>
      </c>
      <c r="K100" s="172">
        <f t="shared" si="5"/>
        <v>50000000</v>
      </c>
    </row>
    <row r="101" spans="1:11" ht="18.75" x14ac:dyDescent="0.3">
      <c r="A101" s="155" t="s">
        <v>78</v>
      </c>
      <c r="B101" s="155" t="s">
        <v>865</v>
      </c>
      <c r="C101" s="168">
        <v>296307470</v>
      </c>
      <c r="D101" s="168"/>
      <c r="E101" s="168">
        <f t="shared" si="3"/>
        <v>296307470</v>
      </c>
      <c r="F101" s="164">
        <v>27400000</v>
      </c>
      <c r="G101" s="164"/>
      <c r="H101" s="164">
        <f t="shared" si="4"/>
        <v>27400000</v>
      </c>
      <c r="I101" s="172">
        <v>30000000</v>
      </c>
      <c r="J101" s="172"/>
      <c r="K101" s="172">
        <f t="shared" si="5"/>
        <v>30000000</v>
      </c>
    </row>
    <row r="102" spans="1:11" ht="18.75" x14ac:dyDescent="0.3">
      <c r="A102" s="155" t="s">
        <v>632</v>
      </c>
      <c r="B102" s="155" t="s">
        <v>866</v>
      </c>
      <c r="C102" s="168">
        <v>416425340</v>
      </c>
      <c r="D102" s="168"/>
      <c r="E102" s="168">
        <f t="shared" si="3"/>
        <v>416425340</v>
      </c>
      <c r="F102" s="164">
        <v>20000000</v>
      </c>
      <c r="G102" s="164"/>
      <c r="H102" s="164">
        <f t="shared" si="4"/>
        <v>20000000</v>
      </c>
      <c r="I102" s="172">
        <v>90000000</v>
      </c>
      <c r="J102" s="172"/>
      <c r="K102" s="172">
        <f t="shared" si="5"/>
        <v>90000000</v>
      </c>
    </row>
    <row r="103" spans="1:11" ht="18.75" x14ac:dyDescent="0.3">
      <c r="A103" s="155" t="s">
        <v>204</v>
      </c>
      <c r="B103" s="155" t="s">
        <v>867</v>
      </c>
      <c r="C103" s="168">
        <v>2413685650</v>
      </c>
      <c r="D103" s="168"/>
      <c r="E103" s="168">
        <f t="shared" si="3"/>
        <v>2413685650</v>
      </c>
      <c r="F103" s="164">
        <v>300000000</v>
      </c>
      <c r="G103" s="164">
        <v>41000000</v>
      </c>
      <c r="H103" s="164">
        <f t="shared" si="4"/>
        <v>259000000</v>
      </c>
      <c r="I103" s="172">
        <v>600000000</v>
      </c>
      <c r="J103" s="172">
        <v>40000000</v>
      </c>
      <c r="K103" s="172">
        <f t="shared" si="5"/>
        <v>560000000</v>
      </c>
    </row>
    <row r="104" spans="1:11" ht="18.75" x14ac:dyDescent="0.3">
      <c r="A104" s="155" t="s">
        <v>487</v>
      </c>
      <c r="B104" s="155" t="s">
        <v>868</v>
      </c>
      <c r="C104" s="168">
        <v>0</v>
      </c>
      <c r="D104" s="168"/>
      <c r="E104" s="168">
        <f t="shared" si="3"/>
        <v>0</v>
      </c>
      <c r="F104" s="164">
        <v>900000</v>
      </c>
      <c r="G104" s="164"/>
      <c r="H104" s="164">
        <f t="shared" si="4"/>
        <v>900000</v>
      </c>
      <c r="I104" s="172">
        <v>0</v>
      </c>
      <c r="J104" s="172"/>
      <c r="K104" s="172">
        <f t="shared" si="5"/>
        <v>0</v>
      </c>
    </row>
    <row r="105" spans="1:11" ht="18.75" x14ac:dyDescent="0.3">
      <c r="A105" s="155" t="s">
        <v>88</v>
      </c>
      <c r="B105" s="155" t="s">
        <v>869</v>
      </c>
      <c r="C105" s="168">
        <v>27355040</v>
      </c>
      <c r="D105" s="168"/>
      <c r="E105" s="168">
        <f t="shared" si="3"/>
        <v>27355040</v>
      </c>
      <c r="F105" s="164">
        <v>126000000</v>
      </c>
      <c r="G105" s="164"/>
      <c r="H105" s="164">
        <f t="shared" si="4"/>
        <v>126000000</v>
      </c>
      <c r="I105" s="172">
        <v>10000000</v>
      </c>
      <c r="J105" s="172"/>
      <c r="K105" s="172">
        <f t="shared" si="5"/>
        <v>10000000</v>
      </c>
    </row>
    <row r="106" spans="1:11" ht="18.75" x14ac:dyDescent="0.3">
      <c r="A106" s="155" t="s">
        <v>101</v>
      </c>
      <c r="B106" s="155" t="s">
        <v>870</v>
      </c>
      <c r="C106" s="168">
        <v>2667365000</v>
      </c>
      <c r="D106" s="168"/>
      <c r="E106" s="168">
        <f t="shared" si="3"/>
        <v>2667365000</v>
      </c>
      <c r="F106" s="164">
        <v>235500286.07999998</v>
      </c>
      <c r="G106" s="164">
        <v>22000000</v>
      </c>
      <c r="H106" s="164">
        <f t="shared" si="4"/>
        <v>213500286.07999998</v>
      </c>
      <c r="I106" s="172">
        <v>100000000</v>
      </c>
      <c r="J106" s="172"/>
      <c r="K106" s="172">
        <f t="shared" si="5"/>
        <v>100000000</v>
      </c>
    </row>
    <row r="107" spans="1:11" ht="18.75" x14ac:dyDescent="0.3">
      <c r="A107" s="155" t="s">
        <v>237</v>
      </c>
      <c r="B107" s="155" t="s">
        <v>871</v>
      </c>
      <c r="C107" s="168">
        <v>1348328430</v>
      </c>
      <c r="D107" s="168"/>
      <c r="E107" s="168">
        <f t="shared" si="3"/>
        <v>1348328430</v>
      </c>
      <c r="F107" s="164">
        <v>107800000</v>
      </c>
      <c r="G107" s="164">
        <v>7000000</v>
      </c>
      <c r="H107" s="164">
        <f t="shared" si="4"/>
        <v>100800000</v>
      </c>
      <c r="I107" s="172">
        <v>250000000</v>
      </c>
      <c r="J107" s="172">
        <v>7000000</v>
      </c>
      <c r="K107" s="172">
        <f t="shared" si="5"/>
        <v>243000000</v>
      </c>
    </row>
    <row r="108" spans="1:11" ht="18.75" x14ac:dyDescent="0.3">
      <c r="A108" s="155" t="s">
        <v>84</v>
      </c>
      <c r="B108" s="155" t="s">
        <v>872</v>
      </c>
      <c r="C108" s="168">
        <v>24776875.32</v>
      </c>
      <c r="D108" s="168"/>
      <c r="E108" s="168">
        <f t="shared" si="3"/>
        <v>24776875.32</v>
      </c>
      <c r="F108" s="164">
        <v>14000000</v>
      </c>
      <c r="G108" s="164">
        <v>4000000</v>
      </c>
      <c r="H108" s="164">
        <f t="shared" si="4"/>
        <v>10000000</v>
      </c>
      <c r="I108" s="172">
        <v>602000000</v>
      </c>
      <c r="J108" s="172">
        <v>130000000</v>
      </c>
      <c r="K108" s="172">
        <f t="shared" si="5"/>
        <v>472000000</v>
      </c>
    </row>
    <row r="109" spans="1:11" ht="18.75" x14ac:dyDescent="0.3">
      <c r="A109" s="155" t="s">
        <v>486</v>
      </c>
      <c r="B109" s="155" t="s">
        <v>873</v>
      </c>
      <c r="C109" s="168">
        <v>0</v>
      </c>
      <c r="D109" s="168"/>
      <c r="E109" s="168">
        <f t="shared" si="3"/>
        <v>0</v>
      </c>
      <c r="F109" s="164">
        <v>1800000</v>
      </c>
      <c r="G109" s="164"/>
      <c r="H109" s="164">
        <f t="shared" si="4"/>
        <v>1800000</v>
      </c>
      <c r="I109" s="172">
        <v>0</v>
      </c>
      <c r="J109" s="172"/>
      <c r="K109" s="172">
        <f t="shared" si="5"/>
        <v>0</v>
      </c>
    </row>
    <row r="110" spans="1:11" ht="18.75" x14ac:dyDescent="0.3">
      <c r="A110" s="155" t="s">
        <v>187</v>
      </c>
      <c r="B110" s="155" t="s">
        <v>915</v>
      </c>
      <c r="C110" s="168">
        <v>1365368830</v>
      </c>
      <c r="D110" s="168"/>
      <c r="E110" s="168">
        <f t="shared" si="3"/>
        <v>1365368830</v>
      </c>
      <c r="F110" s="164">
        <v>40550000</v>
      </c>
      <c r="G110" s="164"/>
      <c r="H110" s="164">
        <f t="shared" si="4"/>
        <v>40550000</v>
      </c>
      <c r="I110" s="172">
        <v>160000000</v>
      </c>
      <c r="J110" s="172">
        <v>10000000</v>
      </c>
      <c r="K110" s="172">
        <f t="shared" si="5"/>
        <v>150000000</v>
      </c>
    </row>
    <row r="111" spans="1:11" ht="18.75" x14ac:dyDescent="0.3">
      <c r="A111" s="155" t="s">
        <v>190</v>
      </c>
      <c r="B111" s="155" t="s">
        <v>874</v>
      </c>
      <c r="C111" s="168">
        <v>806638069.99999988</v>
      </c>
      <c r="D111" s="168"/>
      <c r="E111" s="168">
        <f t="shared" si="3"/>
        <v>806638069.99999988</v>
      </c>
      <c r="F111" s="164">
        <v>29900000</v>
      </c>
      <c r="G111" s="164">
        <v>4000000</v>
      </c>
      <c r="H111" s="164">
        <f t="shared" si="4"/>
        <v>25900000</v>
      </c>
      <c r="I111" s="172">
        <v>100000000</v>
      </c>
      <c r="J111" s="172"/>
      <c r="K111" s="172">
        <f t="shared" si="5"/>
        <v>100000000</v>
      </c>
    </row>
    <row r="112" spans="1:11" ht="18.75" x14ac:dyDescent="0.3">
      <c r="A112" s="155" t="s">
        <v>192</v>
      </c>
      <c r="B112" s="155" t="s">
        <v>916</v>
      </c>
      <c r="C112" s="168">
        <v>539098140</v>
      </c>
      <c r="D112" s="168"/>
      <c r="E112" s="168">
        <f t="shared" si="3"/>
        <v>539098140</v>
      </c>
      <c r="F112" s="164">
        <v>65755000</v>
      </c>
      <c r="G112" s="164">
        <v>5000000</v>
      </c>
      <c r="H112" s="164">
        <f t="shared" si="4"/>
        <v>60755000</v>
      </c>
      <c r="I112" s="172">
        <v>85000000</v>
      </c>
      <c r="J112" s="172">
        <v>5000000</v>
      </c>
      <c r="K112" s="172">
        <f t="shared" si="5"/>
        <v>80000000</v>
      </c>
    </row>
    <row r="113" spans="1:11" ht="18.75" x14ac:dyDescent="0.3">
      <c r="A113" s="155" t="s">
        <v>196</v>
      </c>
      <c r="B113" s="155" t="s">
        <v>917</v>
      </c>
      <c r="C113" s="168">
        <v>579587170</v>
      </c>
      <c r="D113" s="168"/>
      <c r="E113" s="168">
        <f t="shared" si="3"/>
        <v>579587170</v>
      </c>
      <c r="F113" s="164">
        <v>34000000</v>
      </c>
      <c r="G113" s="164">
        <v>3000000</v>
      </c>
      <c r="H113" s="164">
        <f t="shared" si="4"/>
        <v>31000000</v>
      </c>
      <c r="I113" s="172">
        <v>120000000</v>
      </c>
      <c r="J113" s="172">
        <v>5000000</v>
      </c>
      <c r="K113" s="172">
        <f t="shared" si="5"/>
        <v>115000000</v>
      </c>
    </row>
    <row r="114" spans="1:11" ht="18.75" x14ac:dyDescent="0.3">
      <c r="A114" s="155" t="s">
        <v>105</v>
      </c>
      <c r="B114" s="155" t="s">
        <v>918</v>
      </c>
      <c r="C114" s="168">
        <v>1076383000</v>
      </c>
      <c r="D114" s="168"/>
      <c r="E114" s="168">
        <f t="shared" si="3"/>
        <v>1076383000</v>
      </c>
      <c r="F114" s="164">
        <v>336750000</v>
      </c>
      <c r="G114" s="164">
        <v>40000000</v>
      </c>
      <c r="H114" s="164">
        <f t="shared" si="4"/>
        <v>296750000</v>
      </c>
      <c r="I114" s="172">
        <v>3350000000</v>
      </c>
      <c r="J114" s="172">
        <v>424000000</v>
      </c>
      <c r="K114" s="172">
        <f t="shared" si="5"/>
        <v>2926000000</v>
      </c>
    </row>
    <row r="115" spans="1:11" ht="18.75" x14ac:dyDescent="0.3">
      <c r="A115" s="155" t="s">
        <v>110</v>
      </c>
      <c r="B115" s="155" t="s">
        <v>875</v>
      </c>
      <c r="C115" s="168">
        <v>0</v>
      </c>
      <c r="D115" s="168"/>
      <c r="E115" s="168">
        <f t="shared" si="3"/>
        <v>0</v>
      </c>
      <c r="F115" s="164">
        <v>600000</v>
      </c>
      <c r="G115" s="164"/>
      <c r="H115" s="164">
        <f t="shared" si="4"/>
        <v>600000</v>
      </c>
      <c r="I115" s="172">
        <v>0</v>
      </c>
      <c r="J115" s="172"/>
      <c r="K115" s="172">
        <f t="shared" si="5"/>
        <v>0</v>
      </c>
    </row>
    <row r="116" spans="1:11" ht="18.75" x14ac:dyDescent="0.3">
      <c r="A116" s="155" t="s">
        <v>111</v>
      </c>
      <c r="B116" s="155" t="s">
        <v>930</v>
      </c>
      <c r="C116" s="168">
        <v>0</v>
      </c>
      <c r="D116" s="168"/>
      <c r="E116" s="168">
        <f t="shared" si="3"/>
        <v>0</v>
      </c>
      <c r="F116" s="164">
        <v>600000</v>
      </c>
      <c r="G116" s="164"/>
      <c r="H116" s="164">
        <f t="shared" si="4"/>
        <v>600000</v>
      </c>
      <c r="I116" s="172">
        <v>0</v>
      </c>
      <c r="J116" s="172"/>
      <c r="K116" s="172">
        <f t="shared" si="5"/>
        <v>0</v>
      </c>
    </row>
    <row r="117" spans="1:11" ht="18.75" x14ac:dyDescent="0.3">
      <c r="A117" s="155" t="s">
        <v>135</v>
      </c>
      <c r="B117" s="155" t="s">
        <v>876</v>
      </c>
      <c r="C117" s="168">
        <v>0</v>
      </c>
      <c r="D117" s="168"/>
      <c r="E117" s="168">
        <f t="shared" si="3"/>
        <v>0</v>
      </c>
      <c r="F117" s="164">
        <v>108200000</v>
      </c>
      <c r="G117" s="164">
        <v>8000000</v>
      </c>
      <c r="H117" s="164">
        <f t="shared" si="4"/>
        <v>100200000</v>
      </c>
      <c r="I117" s="172">
        <v>400000000.11000001</v>
      </c>
      <c r="J117" s="172">
        <v>17000000</v>
      </c>
      <c r="K117" s="172">
        <f t="shared" si="5"/>
        <v>383000000.11000001</v>
      </c>
    </row>
    <row r="118" spans="1:11" ht="18.75" x14ac:dyDescent="0.3">
      <c r="A118" s="155" t="s">
        <v>130</v>
      </c>
      <c r="B118" s="155" t="s">
        <v>877</v>
      </c>
      <c r="C118" s="168">
        <v>4303762400</v>
      </c>
      <c r="D118" s="168"/>
      <c r="E118" s="168">
        <f t="shared" si="3"/>
        <v>4303762400</v>
      </c>
      <c r="F118" s="164">
        <v>187420000</v>
      </c>
      <c r="G118" s="164">
        <v>21000000</v>
      </c>
      <c r="H118" s="164">
        <f t="shared" si="4"/>
        <v>166420000</v>
      </c>
      <c r="I118" s="172">
        <v>150000000</v>
      </c>
      <c r="J118" s="172"/>
      <c r="K118" s="172">
        <f t="shared" si="5"/>
        <v>150000000</v>
      </c>
    </row>
    <row r="119" spans="1:11" ht="18.75" x14ac:dyDescent="0.3">
      <c r="A119" s="155" t="s">
        <v>112</v>
      </c>
      <c r="B119" s="155" t="s">
        <v>878</v>
      </c>
      <c r="C119" s="168">
        <v>1150121810.97</v>
      </c>
      <c r="D119" s="168"/>
      <c r="E119" s="168">
        <f t="shared" si="3"/>
        <v>1150121810.97</v>
      </c>
      <c r="F119" s="164">
        <v>202000000</v>
      </c>
      <c r="G119" s="164">
        <v>20000000</v>
      </c>
      <c r="H119" s="164">
        <f t="shared" si="4"/>
        <v>182000000</v>
      </c>
      <c r="I119" s="172">
        <v>480000000</v>
      </c>
      <c r="J119" s="172">
        <v>32000000</v>
      </c>
      <c r="K119" s="172">
        <f t="shared" si="5"/>
        <v>448000000</v>
      </c>
    </row>
    <row r="120" spans="1:11" ht="18.75" x14ac:dyDescent="0.3">
      <c r="A120" s="155" t="s">
        <v>132</v>
      </c>
      <c r="B120" s="155" t="s">
        <v>919</v>
      </c>
      <c r="C120" s="168">
        <v>268613800</v>
      </c>
      <c r="D120" s="168"/>
      <c r="E120" s="168">
        <f t="shared" si="3"/>
        <v>268613800</v>
      </c>
      <c r="F120" s="164">
        <v>68000000</v>
      </c>
      <c r="G120" s="164">
        <v>10000000</v>
      </c>
      <c r="H120" s="164">
        <f t="shared" si="4"/>
        <v>58000000</v>
      </c>
      <c r="I120" s="172">
        <v>180000000</v>
      </c>
      <c r="J120" s="172">
        <v>19000000</v>
      </c>
      <c r="K120" s="172">
        <f t="shared" si="5"/>
        <v>161000000</v>
      </c>
    </row>
    <row r="121" spans="1:11" ht="18.75" x14ac:dyDescent="0.3">
      <c r="A121" s="155" t="s">
        <v>139</v>
      </c>
      <c r="B121" s="155" t="s">
        <v>920</v>
      </c>
      <c r="C121" s="168">
        <v>147126000</v>
      </c>
      <c r="D121" s="168"/>
      <c r="E121" s="168">
        <f t="shared" si="3"/>
        <v>147126000</v>
      </c>
      <c r="F121" s="164">
        <v>56540000</v>
      </c>
      <c r="G121" s="164">
        <v>6000000</v>
      </c>
      <c r="H121" s="164">
        <f t="shared" si="4"/>
        <v>50540000</v>
      </c>
      <c r="I121" s="172">
        <v>120000000</v>
      </c>
      <c r="J121" s="172">
        <v>3000000</v>
      </c>
      <c r="K121" s="172">
        <f t="shared" si="5"/>
        <v>117000000</v>
      </c>
    </row>
    <row r="122" spans="1:11" ht="18.75" x14ac:dyDescent="0.3">
      <c r="A122" s="155" t="s">
        <v>679</v>
      </c>
      <c r="B122" s="155" t="s">
        <v>879</v>
      </c>
      <c r="C122" s="168">
        <v>0</v>
      </c>
      <c r="D122" s="168"/>
      <c r="E122" s="168">
        <f t="shared" si="3"/>
        <v>0</v>
      </c>
      <c r="F122" s="164">
        <v>1500000</v>
      </c>
      <c r="G122" s="164"/>
      <c r="H122" s="164">
        <f t="shared" si="4"/>
        <v>1500000</v>
      </c>
      <c r="I122" s="172">
        <v>0</v>
      </c>
      <c r="J122" s="172"/>
      <c r="K122" s="172">
        <f t="shared" si="5"/>
        <v>0</v>
      </c>
    </row>
    <row r="123" spans="1:11" ht="18.75" x14ac:dyDescent="0.3">
      <c r="A123" s="155" t="s">
        <v>199</v>
      </c>
      <c r="B123" s="155" t="s">
        <v>921</v>
      </c>
      <c r="C123" s="168">
        <v>623595000</v>
      </c>
      <c r="D123" s="168"/>
      <c r="E123" s="168">
        <f t="shared" si="3"/>
        <v>623595000</v>
      </c>
      <c r="F123" s="164">
        <v>162900000</v>
      </c>
      <c r="G123" s="164">
        <v>7000000</v>
      </c>
      <c r="H123" s="164">
        <f t="shared" si="4"/>
        <v>155900000</v>
      </c>
      <c r="I123" s="172">
        <v>172000000</v>
      </c>
      <c r="J123" s="172">
        <v>12000000</v>
      </c>
      <c r="K123" s="172">
        <f t="shared" si="5"/>
        <v>160000000</v>
      </c>
    </row>
    <row r="124" spans="1:11" ht="18.75" x14ac:dyDescent="0.3">
      <c r="A124" s="155" t="s">
        <v>143</v>
      </c>
      <c r="B124" s="155" t="s">
        <v>146</v>
      </c>
      <c r="C124" s="168">
        <v>81263950</v>
      </c>
      <c r="D124" s="168"/>
      <c r="E124" s="168">
        <f t="shared" si="3"/>
        <v>81263950</v>
      </c>
      <c r="F124" s="164">
        <v>7370000</v>
      </c>
      <c r="G124" s="164"/>
      <c r="H124" s="164">
        <f t="shared" si="4"/>
        <v>7370000</v>
      </c>
      <c r="I124" s="172">
        <v>20000000</v>
      </c>
      <c r="J124" s="172"/>
      <c r="K124" s="172">
        <f t="shared" si="5"/>
        <v>20000000</v>
      </c>
    </row>
    <row r="125" spans="1:11" ht="18.75" x14ac:dyDescent="0.3">
      <c r="A125" s="155" t="s">
        <v>140</v>
      </c>
      <c r="B125" s="155" t="s">
        <v>880</v>
      </c>
      <c r="C125" s="168">
        <v>0</v>
      </c>
      <c r="D125" s="168"/>
      <c r="E125" s="168">
        <f t="shared" si="3"/>
        <v>0</v>
      </c>
      <c r="F125" s="164">
        <v>6200000</v>
      </c>
      <c r="G125" s="164"/>
      <c r="H125" s="164">
        <f t="shared" si="4"/>
        <v>6200000</v>
      </c>
      <c r="I125" s="172">
        <v>20000000</v>
      </c>
      <c r="J125" s="172"/>
      <c r="K125" s="172">
        <f t="shared" si="5"/>
        <v>20000000</v>
      </c>
    </row>
    <row r="126" spans="1:11" ht="18.75" x14ac:dyDescent="0.3">
      <c r="A126" s="155" t="s">
        <v>707</v>
      </c>
      <c r="B126" s="155" t="s">
        <v>218</v>
      </c>
      <c r="C126" s="168">
        <v>330862870</v>
      </c>
      <c r="D126" s="168"/>
      <c r="E126" s="168">
        <f t="shared" si="3"/>
        <v>330862870</v>
      </c>
      <c r="F126" s="164">
        <v>80000000</v>
      </c>
      <c r="G126" s="164">
        <v>10000000</v>
      </c>
      <c r="H126" s="164">
        <f t="shared" si="4"/>
        <v>70000000</v>
      </c>
      <c r="I126" s="172">
        <v>100000000</v>
      </c>
      <c r="J126" s="172"/>
      <c r="K126" s="172">
        <f t="shared" si="5"/>
        <v>100000000</v>
      </c>
    </row>
    <row r="127" spans="1:11" ht="18.75" x14ac:dyDescent="0.3">
      <c r="A127" s="155" t="s">
        <v>693</v>
      </c>
      <c r="B127" s="155" t="s">
        <v>992</v>
      </c>
      <c r="C127" s="168">
        <v>73069190</v>
      </c>
      <c r="D127" s="168"/>
      <c r="E127" s="168">
        <f t="shared" si="3"/>
        <v>73069190</v>
      </c>
      <c r="F127" s="164">
        <v>12000000</v>
      </c>
      <c r="G127" s="164"/>
      <c r="H127" s="164">
        <f t="shared" si="4"/>
        <v>12000000</v>
      </c>
      <c r="I127" s="172">
        <v>20000000</v>
      </c>
      <c r="J127" s="172"/>
      <c r="K127" s="172">
        <f t="shared" si="5"/>
        <v>20000000</v>
      </c>
    </row>
    <row r="128" spans="1:11" ht="18.75" x14ac:dyDescent="0.3">
      <c r="A128" s="155" t="s">
        <v>769</v>
      </c>
      <c r="B128" s="155" t="s">
        <v>881</v>
      </c>
      <c r="C128" s="168">
        <v>263917150</v>
      </c>
      <c r="D128" s="168"/>
      <c r="E128" s="168">
        <f t="shared" si="3"/>
        <v>263917150</v>
      </c>
      <c r="F128" s="164">
        <v>0</v>
      </c>
      <c r="G128" s="164"/>
      <c r="H128" s="164">
        <f t="shared" si="4"/>
        <v>0</v>
      </c>
      <c r="I128" s="172">
        <v>0</v>
      </c>
      <c r="J128" s="172"/>
      <c r="K128" s="172">
        <f t="shared" si="5"/>
        <v>0</v>
      </c>
    </row>
    <row r="129" spans="1:11" ht="18.75" x14ac:dyDescent="0.3">
      <c r="A129" s="155"/>
      <c r="B129" s="156" t="s">
        <v>26</v>
      </c>
      <c r="C129" s="169">
        <v>29337296067.84</v>
      </c>
      <c r="D129" s="169"/>
      <c r="E129" s="169">
        <f t="shared" si="3"/>
        <v>29337296067.84</v>
      </c>
      <c r="F129" s="165">
        <v>28710805014.080002</v>
      </c>
      <c r="G129" s="165">
        <v>1023000000</v>
      </c>
      <c r="H129" s="165">
        <f t="shared" si="4"/>
        <v>27687805014.080002</v>
      </c>
      <c r="I129" s="173">
        <v>50296000000.110001</v>
      </c>
      <c r="J129" s="173">
        <v>1315000000</v>
      </c>
      <c r="K129" s="173">
        <f t="shared" si="5"/>
        <v>48981000000.110001</v>
      </c>
    </row>
    <row r="134" spans="1:11" ht="21" x14ac:dyDescent="0.35">
      <c r="G134" s="174"/>
      <c r="H134" s="158"/>
    </row>
    <row r="135" spans="1:11" ht="18.75" x14ac:dyDescent="0.3">
      <c r="F135" s="160"/>
      <c r="G135" s="174"/>
      <c r="H135" s="159"/>
      <c r="J135" s="160"/>
    </row>
    <row r="136" spans="1:11" x14ac:dyDescent="0.25">
      <c r="F136" s="159"/>
      <c r="H136" s="160"/>
      <c r="J136" s="159"/>
    </row>
    <row r="137" spans="1:11" x14ac:dyDescent="0.25">
      <c r="H137" s="159"/>
      <c r="J137" s="160"/>
    </row>
    <row r="138" spans="1:11" x14ac:dyDescent="0.25">
      <c r="H138" s="160"/>
      <c r="J138" s="159"/>
    </row>
    <row r="139" spans="1:11" x14ac:dyDescent="0.25">
      <c r="H139" s="159"/>
      <c r="J139" s="160"/>
    </row>
    <row r="140" spans="1:11" x14ac:dyDescent="0.25">
      <c r="H140" s="160"/>
      <c r="J140" s="159"/>
    </row>
    <row r="141" spans="1:11" x14ac:dyDescent="0.25">
      <c r="H141" s="159"/>
      <c r="J141" s="160"/>
    </row>
    <row r="142" spans="1:11" x14ac:dyDescent="0.25">
      <c r="H142" s="160"/>
      <c r="J142" s="159"/>
    </row>
    <row r="143" spans="1:11" x14ac:dyDescent="0.25">
      <c r="G143" s="159"/>
      <c r="H143" s="159"/>
      <c r="J143" s="160"/>
    </row>
    <row r="144" spans="1:11" x14ac:dyDescent="0.25">
      <c r="G144" s="159"/>
      <c r="H144" s="160"/>
      <c r="J144" s="159"/>
    </row>
    <row r="145" spans="7:10" x14ac:dyDescent="0.25">
      <c r="G145" s="159"/>
      <c r="H145" s="159"/>
    </row>
    <row r="146" spans="7:10" x14ac:dyDescent="0.25">
      <c r="G146" s="159"/>
      <c r="H146" s="160"/>
      <c r="J146" s="159"/>
    </row>
    <row r="147" spans="7:10" x14ac:dyDescent="0.25">
      <c r="G147" s="161"/>
      <c r="H147" s="159"/>
      <c r="J147" s="159"/>
    </row>
    <row r="148" spans="7:10" x14ac:dyDescent="0.25">
      <c r="G148" s="159"/>
      <c r="H148" s="160"/>
      <c r="J148" s="160"/>
    </row>
    <row r="149" spans="7:10" x14ac:dyDescent="0.25">
      <c r="G149" s="159"/>
      <c r="H149" s="159"/>
      <c r="J149" s="159"/>
    </row>
    <row r="150" spans="7:10" x14ac:dyDescent="0.25">
      <c r="G150" s="159"/>
      <c r="H150" s="160"/>
      <c r="J150" s="160"/>
    </row>
    <row r="151" spans="7:10" x14ac:dyDescent="0.25">
      <c r="G151" s="159"/>
      <c r="H151" s="159"/>
    </row>
    <row r="152" spans="7:10" x14ac:dyDescent="0.25">
      <c r="G152" s="159"/>
      <c r="H152" s="160"/>
    </row>
    <row r="153" spans="7:10" x14ac:dyDescent="0.25">
      <c r="G153" s="159"/>
      <c r="H153" s="159"/>
    </row>
    <row r="154" spans="7:10" x14ac:dyDescent="0.25">
      <c r="G154" s="159"/>
      <c r="H154" s="160"/>
    </row>
    <row r="155" spans="7:10" x14ac:dyDescent="0.25">
      <c r="G155" s="159"/>
      <c r="H155" s="159"/>
    </row>
    <row r="156" spans="7:10" x14ac:dyDescent="0.25">
      <c r="H156" s="160"/>
    </row>
    <row r="157" spans="7:10" x14ac:dyDescent="0.25">
      <c r="H157" s="159"/>
    </row>
    <row r="158" spans="7:10" x14ac:dyDescent="0.25">
      <c r="H158" s="160"/>
    </row>
    <row r="159" spans="7:10" x14ac:dyDescent="0.25">
      <c r="H159" s="159"/>
    </row>
    <row r="160" spans="7:10" x14ac:dyDescent="0.25">
      <c r="H160" s="160"/>
    </row>
    <row r="161" spans="8:8" x14ac:dyDescent="0.25">
      <c r="H161" s="159"/>
    </row>
  </sheetData>
  <mergeCells count="3">
    <mergeCell ref="I1:K1"/>
    <mergeCell ref="F1:H1"/>
    <mergeCell ref="C1:E1"/>
  </mergeCells>
  <pageMargins left="0.7" right="0.7" top="0.91197916666666667" bottom="0.75" header="0.3" footer="0.3"/>
  <pageSetup scale="51" fitToHeight="0" orientation="landscape" r:id="rId1"/>
  <headerFooter>
    <oddHeader>&amp;C&amp;"-,Bold"&amp;16YOBE STATE HOUSE OF ASSEMBLYCOMMITTEE ON FINANCE AND APPRORIATIONPROPOSED SAVINGS 2020 BUDGET&amp;R&amp;"-,Bold"&amp;22ANNEX I</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4"/>
  <sheetViews>
    <sheetView topLeftCell="A80" zoomScale="95" workbookViewId="0">
      <selection activeCell="C85" sqref="C85"/>
    </sheetView>
  </sheetViews>
  <sheetFormatPr defaultColWidth="9.140625" defaultRowHeight="18.75" x14ac:dyDescent="0.3"/>
  <cols>
    <col min="1" max="1" width="14.28515625" style="180" customWidth="1"/>
    <col min="2" max="2" width="29.28515625" style="175" customWidth="1"/>
    <col min="3" max="3" width="21.140625" style="177" bestFit="1" customWidth="1"/>
    <col min="4" max="4" width="15.7109375" style="177" customWidth="1"/>
    <col min="5" max="5" width="21" style="177" customWidth="1"/>
    <col min="6" max="6" width="20.5703125" style="178" customWidth="1"/>
    <col min="7" max="7" width="21.85546875" style="178" customWidth="1"/>
    <col min="8" max="8" width="22.140625" style="178" customWidth="1"/>
    <col min="9" max="9" width="21.140625" style="178" bestFit="1" customWidth="1"/>
    <col min="10" max="10" width="20.140625" style="178" bestFit="1" customWidth="1"/>
    <col min="11" max="11" width="21.5703125" style="178" customWidth="1"/>
    <col min="12" max="12" width="6.85546875" style="175" customWidth="1"/>
    <col min="13" max="16384" width="9.140625" style="175"/>
  </cols>
  <sheetData>
    <row r="1" spans="1:11" ht="37.5" x14ac:dyDescent="0.3">
      <c r="A1" s="181" t="s">
        <v>275</v>
      </c>
      <c r="B1" s="182" t="s">
        <v>1033</v>
      </c>
      <c r="C1" s="1151" t="s">
        <v>1030</v>
      </c>
      <c r="D1" s="1151"/>
      <c r="E1" s="1151"/>
      <c r="F1" s="1152" t="s">
        <v>1031</v>
      </c>
      <c r="G1" s="1152"/>
      <c r="H1" s="1152"/>
      <c r="I1" s="1153" t="s">
        <v>1032</v>
      </c>
      <c r="J1" s="1153"/>
      <c r="K1" s="1153"/>
    </row>
    <row r="2" spans="1:11" ht="112.5" x14ac:dyDescent="0.3">
      <c r="A2" s="183"/>
      <c r="B2" s="183"/>
      <c r="C2" s="184" t="s">
        <v>1317</v>
      </c>
      <c r="D2" s="185" t="s">
        <v>1326</v>
      </c>
      <c r="E2" s="186" t="s">
        <v>1381</v>
      </c>
      <c r="F2" s="187" t="s">
        <v>1382</v>
      </c>
      <c r="G2" s="188" t="s">
        <v>1327</v>
      </c>
      <c r="H2" s="187" t="s">
        <v>1320</v>
      </c>
      <c r="I2" s="189" t="s">
        <v>1321</v>
      </c>
      <c r="J2" s="170" t="s">
        <v>1328</v>
      </c>
      <c r="K2" s="189" t="s">
        <v>1323</v>
      </c>
    </row>
    <row r="3" spans="1:11" s="176" customFormat="1" x14ac:dyDescent="0.3">
      <c r="A3" s="190"/>
      <c r="B3" s="190"/>
      <c r="C3" s="191" t="s">
        <v>940</v>
      </c>
      <c r="D3" s="191" t="s">
        <v>940</v>
      </c>
      <c r="E3" s="191" t="s">
        <v>940</v>
      </c>
      <c r="F3" s="192" t="s">
        <v>940</v>
      </c>
      <c r="G3" s="192" t="s">
        <v>940</v>
      </c>
      <c r="H3" s="192" t="s">
        <v>940</v>
      </c>
      <c r="I3" s="193" t="s">
        <v>940</v>
      </c>
      <c r="J3" s="193" t="s">
        <v>940</v>
      </c>
      <c r="K3" s="193" t="s">
        <v>940</v>
      </c>
    </row>
    <row r="4" spans="1:11" x14ac:dyDescent="0.3">
      <c r="A4" s="190" t="s">
        <v>367</v>
      </c>
      <c r="B4" s="190" t="s">
        <v>819</v>
      </c>
      <c r="C4" s="194">
        <v>267747600</v>
      </c>
      <c r="D4" s="194"/>
      <c r="E4" s="194">
        <f>C4+D4</f>
        <v>267747600</v>
      </c>
      <c r="F4" s="164">
        <v>2450000000</v>
      </c>
      <c r="G4" s="164"/>
      <c r="H4" s="164">
        <f>F4+G4</f>
        <v>2450000000</v>
      </c>
      <c r="I4" s="172">
        <v>0</v>
      </c>
      <c r="J4" s="172"/>
      <c r="K4" s="172">
        <f>I4+J4</f>
        <v>0</v>
      </c>
    </row>
    <row r="5" spans="1:11" x14ac:dyDescent="0.3">
      <c r="A5" s="190" t="s">
        <v>374</v>
      </c>
      <c r="B5" s="190" t="s">
        <v>882</v>
      </c>
      <c r="C5" s="194">
        <v>0</v>
      </c>
      <c r="D5" s="194"/>
      <c r="E5" s="194">
        <f t="shared" ref="E5:E81" si="0">C5+D5</f>
        <v>0</v>
      </c>
      <c r="F5" s="164">
        <v>400000000</v>
      </c>
      <c r="G5" s="164"/>
      <c r="H5" s="164">
        <f t="shared" ref="H5:H81" si="1">F5+G5</f>
        <v>400000000</v>
      </c>
      <c r="I5" s="172">
        <v>0</v>
      </c>
      <c r="J5" s="172"/>
      <c r="K5" s="172">
        <f t="shared" ref="K5:K81" si="2">I5+J5</f>
        <v>0</v>
      </c>
    </row>
    <row r="6" spans="1:11" x14ac:dyDescent="0.3">
      <c r="A6" s="190" t="s">
        <v>403</v>
      </c>
      <c r="B6" s="190" t="s">
        <v>883</v>
      </c>
      <c r="C6" s="194">
        <v>0</v>
      </c>
      <c r="D6" s="194"/>
      <c r="E6" s="194">
        <f t="shared" si="0"/>
        <v>0</v>
      </c>
      <c r="F6" s="164">
        <v>3000000</v>
      </c>
      <c r="G6" s="164"/>
      <c r="H6" s="164">
        <f t="shared" si="1"/>
        <v>3000000</v>
      </c>
      <c r="I6" s="172">
        <v>0</v>
      </c>
      <c r="J6" s="172"/>
      <c r="K6" s="172">
        <f t="shared" si="2"/>
        <v>0</v>
      </c>
    </row>
    <row r="7" spans="1:11" x14ac:dyDescent="0.3">
      <c r="A7" s="215" t="s">
        <v>404</v>
      </c>
      <c r="B7" s="195" t="s">
        <v>1390</v>
      </c>
      <c r="C7" s="194">
        <v>0</v>
      </c>
      <c r="D7" s="194"/>
      <c r="E7" s="194">
        <f t="shared" si="0"/>
        <v>0</v>
      </c>
      <c r="F7" s="164">
        <v>3000000</v>
      </c>
      <c r="G7" s="164"/>
      <c r="H7" s="164">
        <f t="shared" si="1"/>
        <v>3000000</v>
      </c>
      <c r="I7" s="172">
        <v>0</v>
      </c>
      <c r="J7" s="172"/>
      <c r="K7" s="172">
        <f t="shared" si="2"/>
        <v>0</v>
      </c>
    </row>
    <row r="8" spans="1:11" x14ac:dyDescent="0.3">
      <c r="A8" s="190" t="s">
        <v>405</v>
      </c>
      <c r="B8" s="190" t="s">
        <v>885</v>
      </c>
      <c r="C8" s="194">
        <v>0</v>
      </c>
      <c r="D8" s="194"/>
      <c r="E8" s="194">
        <f t="shared" si="0"/>
        <v>0</v>
      </c>
      <c r="F8" s="164">
        <v>3000000</v>
      </c>
      <c r="G8" s="164"/>
      <c r="H8" s="164">
        <f t="shared" si="1"/>
        <v>3000000</v>
      </c>
      <c r="I8" s="172">
        <v>0</v>
      </c>
      <c r="J8" s="172"/>
      <c r="K8" s="172">
        <f t="shared" si="2"/>
        <v>0</v>
      </c>
    </row>
    <row r="9" spans="1:11" x14ac:dyDescent="0.3">
      <c r="A9" s="190" t="s">
        <v>406</v>
      </c>
      <c r="B9" s="190" t="s">
        <v>886</v>
      </c>
      <c r="C9" s="194">
        <v>0</v>
      </c>
      <c r="D9" s="194"/>
      <c r="E9" s="194">
        <f t="shared" si="0"/>
        <v>0</v>
      </c>
      <c r="F9" s="164">
        <v>3000000</v>
      </c>
      <c r="G9" s="164"/>
      <c r="H9" s="164">
        <f t="shared" si="1"/>
        <v>3000000</v>
      </c>
      <c r="I9" s="172">
        <v>0</v>
      </c>
      <c r="J9" s="172"/>
      <c r="K9" s="172">
        <f t="shared" si="2"/>
        <v>0</v>
      </c>
    </row>
    <row r="10" spans="1:11" x14ac:dyDescent="0.3">
      <c r="A10" s="190" t="s">
        <v>407</v>
      </c>
      <c r="B10" s="190" t="s">
        <v>887</v>
      </c>
      <c r="C10" s="194">
        <v>0</v>
      </c>
      <c r="D10" s="194"/>
      <c r="E10" s="194">
        <f t="shared" si="0"/>
        <v>0</v>
      </c>
      <c r="F10" s="164">
        <v>3000000</v>
      </c>
      <c r="G10" s="164"/>
      <c r="H10" s="164">
        <f t="shared" si="1"/>
        <v>3000000</v>
      </c>
      <c r="I10" s="172">
        <v>0</v>
      </c>
      <c r="J10" s="172"/>
      <c r="K10" s="172">
        <f t="shared" si="2"/>
        <v>0</v>
      </c>
    </row>
    <row r="11" spans="1:11" x14ac:dyDescent="0.3">
      <c r="A11" s="190" t="s">
        <v>408</v>
      </c>
      <c r="B11" s="190" t="s">
        <v>888</v>
      </c>
      <c r="C11" s="194">
        <v>0</v>
      </c>
      <c r="D11" s="194"/>
      <c r="E11" s="194">
        <f t="shared" si="0"/>
        <v>0</v>
      </c>
      <c r="F11" s="164">
        <v>3000000</v>
      </c>
      <c r="G11" s="164"/>
      <c r="H11" s="164">
        <f t="shared" si="1"/>
        <v>3000000</v>
      </c>
      <c r="I11" s="172">
        <v>0</v>
      </c>
      <c r="J11" s="172"/>
      <c r="K11" s="172">
        <f t="shared" si="2"/>
        <v>0</v>
      </c>
    </row>
    <row r="12" spans="1:11" x14ac:dyDescent="0.3">
      <c r="A12" s="190" t="s">
        <v>409</v>
      </c>
      <c r="B12" s="190" t="s">
        <v>889</v>
      </c>
      <c r="C12" s="194">
        <v>0</v>
      </c>
      <c r="D12" s="194"/>
      <c r="E12" s="194">
        <f t="shared" si="0"/>
        <v>0</v>
      </c>
      <c r="F12" s="164">
        <v>3000000</v>
      </c>
      <c r="G12" s="164"/>
      <c r="H12" s="164">
        <f t="shared" si="1"/>
        <v>3000000</v>
      </c>
      <c r="I12" s="172">
        <v>0</v>
      </c>
      <c r="J12" s="172"/>
      <c r="K12" s="172">
        <f t="shared" si="2"/>
        <v>0</v>
      </c>
    </row>
    <row r="13" spans="1:11" x14ac:dyDescent="0.3">
      <c r="A13" s="190" t="s">
        <v>410</v>
      </c>
      <c r="B13" s="190" t="s">
        <v>890</v>
      </c>
      <c r="C13" s="194">
        <v>0</v>
      </c>
      <c r="D13" s="194"/>
      <c r="E13" s="194">
        <f t="shared" si="0"/>
        <v>0</v>
      </c>
      <c r="F13" s="164">
        <v>3000000</v>
      </c>
      <c r="G13" s="164"/>
      <c r="H13" s="164">
        <f t="shared" si="1"/>
        <v>3000000</v>
      </c>
      <c r="I13" s="172">
        <v>0</v>
      </c>
      <c r="J13" s="172"/>
      <c r="K13" s="172">
        <f t="shared" si="2"/>
        <v>0</v>
      </c>
    </row>
    <row r="14" spans="1:11" x14ac:dyDescent="0.3">
      <c r="A14" s="190" t="s">
        <v>411</v>
      </c>
      <c r="B14" s="190" t="s">
        <v>891</v>
      </c>
      <c r="C14" s="194">
        <v>0</v>
      </c>
      <c r="D14" s="194"/>
      <c r="E14" s="194">
        <f t="shared" si="0"/>
        <v>0</v>
      </c>
      <c r="F14" s="164">
        <v>3000000</v>
      </c>
      <c r="G14" s="164"/>
      <c r="H14" s="164">
        <f t="shared" si="1"/>
        <v>3000000</v>
      </c>
      <c r="I14" s="172">
        <v>0</v>
      </c>
      <c r="J14" s="172"/>
      <c r="K14" s="172">
        <f t="shared" si="2"/>
        <v>0</v>
      </c>
    </row>
    <row r="15" spans="1:11" x14ac:dyDescent="0.3">
      <c r="A15" s="190" t="s">
        <v>412</v>
      </c>
      <c r="B15" s="190" t="s">
        <v>892</v>
      </c>
      <c r="C15" s="194">
        <v>0</v>
      </c>
      <c r="D15" s="194"/>
      <c r="E15" s="194">
        <f t="shared" si="0"/>
        <v>0</v>
      </c>
      <c r="F15" s="164">
        <v>3000000</v>
      </c>
      <c r="G15" s="164"/>
      <c r="H15" s="164">
        <f t="shared" si="1"/>
        <v>3000000</v>
      </c>
      <c r="I15" s="172">
        <v>0</v>
      </c>
      <c r="J15" s="172"/>
      <c r="K15" s="172">
        <f t="shared" si="2"/>
        <v>0</v>
      </c>
    </row>
    <row r="16" spans="1:11" x14ac:dyDescent="0.3">
      <c r="A16" s="190" t="s">
        <v>413</v>
      </c>
      <c r="B16" s="190" t="s">
        <v>893</v>
      </c>
      <c r="C16" s="194">
        <v>0</v>
      </c>
      <c r="D16" s="194"/>
      <c r="E16" s="194">
        <f t="shared" si="0"/>
        <v>0</v>
      </c>
      <c r="F16" s="164">
        <v>3000000</v>
      </c>
      <c r="G16" s="164"/>
      <c r="H16" s="164">
        <f t="shared" si="1"/>
        <v>3000000</v>
      </c>
      <c r="I16" s="172">
        <v>0</v>
      </c>
      <c r="J16" s="172"/>
      <c r="K16" s="172">
        <f t="shared" si="2"/>
        <v>0</v>
      </c>
    </row>
    <row r="17" spans="1:11" x14ac:dyDescent="0.3">
      <c r="A17" s="190" t="s">
        <v>414</v>
      </c>
      <c r="B17" s="190" t="s">
        <v>894</v>
      </c>
      <c r="C17" s="194">
        <v>0</v>
      </c>
      <c r="D17" s="194"/>
      <c r="E17" s="194">
        <f t="shared" si="0"/>
        <v>0</v>
      </c>
      <c r="F17" s="164">
        <v>3000000</v>
      </c>
      <c r="G17" s="164"/>
      <c r="H17" s="164">
        <f t="shared" si="1"/>
        <v>3000000</v>
      </c>
      <c r="I17" s="172">
        <v>0</v>
      </c>
      <c r="J17" s="172"/>
      <c r="K17" s="172">
        <f t="shared" si="2"/>
        <v>0</v>
      </c>
    </row>
    <row r="18" spans="1:11" x14ac:dyDescent="0.3">
      <c r="A18" s="196" t="s">
        <v>1329</v>
      </c>
      <c r="B18" s="197" t="s">
        <v>1351</v>
      </c>
      <c r="C18" s="194">
        <v>0</v>
      </c>
      <c r="D18" s="194"/>
      <c r="E18" s="194">
        <f>D18+C18</f>
        <v>0</v>
      </c>
      <c r="F18" s="164"/>
      <c r="G18" s="164" t="e">
        <f>'6. Details'!#REF!</f>
        <v>#REF!</v>
      </c>
      <c r="H18" s="164" t="e">
        <f>G18+F18</f>
        <v>#REF!</v>
      </c>
      <c r="I18" s="172"/>
      <c r="J18" s="172"/>
      <c r="K18" s="172">
        <f>J18+I18</f>
        <v>0</v>
      </c>
    </row>
    <row r="19" spans="1:11" x14ac:dyDescent="0.3">
      <c r="A19" s="196" t="s">
        <v>1330</v>
      </c>
      <c r="B19" s="155" t="s">
        <v>1352</v>
      </c>
      <c r="C19" s="194">
        <v>0</v>
      </c>
      <c r="D19" s="194"/>
      <c r="E19" s="194">
        <f t="shared" ref="E19:E26" si="3">D19+C19</f>
        <v>0</v>
      </c>
      <c r="F19" s="164"/>
      <c r="G19" s="164" t="e">
        <f>'6. Details'!#REF!</f>
        <v>#REF!</v>
      </c>
      <c r="H19" s="164" t="e">
        <f t="shared" ref="H19:H26" si="4">G19+F19</f>
        <v>#REF!</v>
      </c>
      <c r="I19" s="172"/>
      <c r="J19" s="172"/>
      <c r="K19" s="172">
        <f t="shared" ref="K19:K26" si="5">J19+I19</f>
        <v>0</v>
      </c>
    </row>
    <row r="20" spans="1:11" x14ac:dyDescent="0.3">
      <c r="A20" s="196" t="s">
        <v>1331</v>
      </c>
      <c r="B20" s="155" t="s">
        <v>1353</v>
      </c>
      <c r="C20" s="194">
        <v>0</v>
      </c>
      <c r="D20" s="194"/>
      <c r="E20" s="194">
        <f t="shared" si="3"/>
        <v>0</v>
      </c>
      <c r="F20" s="164"/>
      <c r="G20" s="164" t="e">
        <f>'6. Details'!#REF!</f>
        <v>#REF!</v>
      </c>
      <c r="H20" s="164" t="e">
        <f t="shared" si="4"/>
        <v>#REF!</v>
      </c>
      <c r="I20" s="172"/>
      <c r="J20" s="172"/>
      <c r="K20" s="172">
        <f t="shared" si="5"/>
        <v>0</v>
      </c>
    </row>
    <row r="21" spans="1:11" x14ac:dyDescent="0.3">
      <c r="A21" s="196" t="s">
        <v>1332</v>
      </c>
      <c r="B21" s="155" t="s">
        <v>1354</v>
      </c>
      <c r="C21" s="194">
        <v>0</v>
      </c>
      <c r="D21" s="194"/>
      <c r="E21" s="194">
        <f t="shared" si="3"/>
        <v>0</v>
      </c>
      <c r="F21" s="164"/>
      <c r="G21" s="164" t="e">
        <f>'6. Details'!#REF!</f>
        <v>#REF!</v>
      </c>
      <c r="H21" s="164" t="e">
        <f t="shared" si="4"/>
        <v>#REF!</v>
      </c>
      <c r="I21" s="172"/>
      <c r="J21" s="172"/>
      <c r="K21" s="172">
        <f t="shared" si="5"/>
        <v>0</v>
      </c>
    </row>
    <row r="22" spans="1:11" x14ac:dyDescent="0.3">
      <c r="A22" s="196" t="s">
        <v>1333</v>
      </c>
      <c r="B22" s="155" t="s">
        <v>1355</v>
      </c>
      <c r="C22" s="194">
        <v>0</v>
      </c>
      <c r="D22" s="194"/>
      <c r="E22" s="194">
        <f t="shared" si="3"/>
        <v>0</v>
      </c>
      <c r="F22" s="164"/>
      <c r="G22" s="164" t="e">
        <f>'6. Details'!#REF!</f>
        <v>#REF!</v>
      </c>
      <c r="H22" s="164" t="e">
        <f t="shared" si="4"/>
        <v>#REF!</v>
      </c>
      <c r="I22" s="172"/>
      <c r="J22" s="172"/>
      <c r="K22" s="172">
        <f t="shared" si="5"/>
        <v>0</v>
      </c>
    </row>
    <row r="23" spans="1:11" x14ac:dyDescent="0.3">
      <c r="A23" s="196" t="s">
        <v>1334</v>
      </c>
      <c r="B23" s="155" t="s">
        <v>1356</v>
      </c>
      <c r="C23" s="194">
        <v>0</v>
      </c>
      <c r="D23" s="194"/>
      <c r="E23" s="194">
        <f t="shared" si="3"/>
        <v>0</v>
      </c>
      <c r="F23" s="164"/>
      <c r="G23" s="164" t="e">
        <f>'6. Details'!#REF!</f>
        <v>#REF!</v>
      </c>
      <c r="H23" s="164" t="e">
        <f t="shared" si="4"/>
        <v>#REF!</v>
      </c>
      <c r="I23" s="172"/>
      <c r="J23" s="172"/>
      <c r="K23" s="172">
        <f t="shared" si="5"/>
        <v>0</v>
      </c>
    </row>
    <row r="24" spans="1:11" x14ac:dyDescent="0.3">
      <c r="A24" s="196" t="s">
        <v>1335</v>
      </c>
      <c r="B24" s="155" t="s">
        <v>1357</v>
      </c>
      <c r="C24" s="194">
        <v>0</v>
      </c>
      <c r="D24" s="194"/>
      <c r="E24" s="194">
        <f t="shared" si="3"/>
        <v>0</v>
      </c>
      <c r="F24" s="164"/>
      <c r="G24" s="164" t="e">
        <f>'6. Details'!#REF!</f>
        <v>#REF!</v>
      </c>
      <c r="H24" s="164" t="e">
        <f t="shared" si="4"/>
        <v>#REF!</v>
      </c>
      <c r="I24" s="172"/>
      <c r="J24" s="172"/>
      <c r="K24" s="172">
        <f t="shared" si="5"/>
        <v>0</v>
      </c>
    </row>
    <row r="25" spans="1:11" x14ac:dyDescent="0.3">
      <c r="A25" s="196" t="s">
        <v>1336</v>
      </c>
      <c r="B25" s="155" t="s">
        <v>1358</v>
      </c>
      <c r="C25" s="194">
        <v>0</v>
      </c>
      <c r="D25" s="194"/>
      <c r="E25" s="194">
        <f t="shared" si="3"/>
        <v>0</v>
      </c>
      <c r="F25" s="164"/>
      <c r="G25" s="164" t="e">
        <f>'6. Details'!#REF!</f>
        <v>#REF!</v>
      </c>
      <c r="H25" s="164" t="e">
        <f t="shared" si="4"/>
        <v>#REF!</v>
      </c>
      <c r="I25" s="172"/>
      <c r="J25" s="172"/>
      <c r="K25" s="172">
        <f t="shared" si="5"/>
        <v>0</v>
      </c>
    </row>
    <row r="26" spans="1:11" x14ac:dyDescent="0.3">
      <c r="A26" s="196" t="s">
        <v>1337</v>
      </c>
      <c r="B26" s="155" t="s">
        <v>1359</v>
      </c>
      <c r="C26" s="194">
        <v>0</v>
      </c>
      <c r="D26" s="194"/>
      <c r="E26" s="194">
        <f t="shared" si="3"/>
        <v>0</v>
      </c>
      <c r="F26" s="164"/>
      <c r="G26" s="164" t="e">
        <f>'6. Details'!#REF!</f>
        <v>#REF!</v>
      </c>
      <c r="H26" s="164" t="e">
        <f t="shared" si="4"/>
        <v>#REF!</v>
      </c>
      <c r="I26" s="172"/>
      <c r="J26" s="172"/>
      <c r="K26" s="172">
        <f t="shared" si="5"/>
        <v>0</v>
      </c>
    </row>
    <row r="27" spans="1:11" x14ac:dyDescent="0.3">
      <c r="A27" s="190" t="s">
        <v>416</v>
      </c>
      <c r="B27" s="190" t="s">
        <v>922</v>
      </c>
      <c r="C27" s="194">
        <v>0</v>
      </c>
      <c r="D27" s="194"/>
      <c r="E27" s="194">
        <f t="shared" si="0"/>
        <v>0</v>
      </c>
      <c r="F27" s="164">
        <v>62000000</v>
      </c>
      <c r="G27" s="164"/>
      <c r="H27" s="164">
        <f t="shared" si="1"/>
        <v>62000000</v>
      </c>
      <c r="I27" s="172">
        <v>500000000</v>
      </c>
      <c r="J27" s="172"/>
      <c r="K27" s="172">
        <f t="shared" si="2"/>
        <v>500000000</v>
      </c>
    </row>
    <row r="28" spans="1:11" x14ac:dyDescent="0.3">
      <c r="A28" s="190" t="s">
        <v>375</v>
      </c>
      <c r="B28" s="190" t="s">
        <v>820</v>
      </c>
      <c r="C28" s="194">
        <v>0</v>
      </c>
      <c r="D28" s="194"/>
      <c r="E28" s="194">
        <f t="shared" si="0"/>
        <v>0</v>
      </c>
      <c r="F28" s="164">
        <v>370000000</v>
      </c>
      <c r="G28" s="164"/>
      <c r="H28" s="164">
        <f t="shared" si="1"/>
        <v>370000000</v>
      </c>
      <c r="I28" s="172">
        <v>0</v>
      </c>
      <c r="J28" s="172"/>
      <c r="K28" s="172">
        <f t="shared" si="2"/>
        <v>0</v>
      </c>
    </row>
    <row r="29" spans="1:11" x14ac:dyDescent="0.3">
      <c r="A29" s="190" t="s">
        <v>418</v>
      </c>
      <c r="B29" s="190" t="s">
        <v>895</v>
      </c>
      <c r="C29" s="194">
        <v>16688056.550000001</v>
      </c>
      <c r="D29" s="194"/>
      <c r="E29" s="194">
        <f t="shared" si="0"/>
        <v>16688056.550000001</v>
      </c>
      <c r="F29" s="164">
        <v>45000000</v>
      </c>
      <c r="G29" s="164"/>
      <c r="H29" s="164">
        <f t="shared" si="1"/>
        <v>45000000</v>
      </c>
      <c r="I29" s="172">
        <v>70000000</v>
      </c>
      <c r="J29" s="172" t="e">
        <f>Capital!#REF!</f>
        <v>#REF!</v>
      </c>
      <c r="K29" s="172" t="e">
        <f t="shared" si="2"/>
        <v>#REF!</v>
      </c>
    </row>
    <row r="30" spans="1:11" x14ac:dyDescent="0.3">
      <c r="A30" s="190" t="s">
        <v>380</v>
      </c>
      <c r="B30" s="190" t="s">
        <v>932</v>
      </c>
      <c r="C30" s="194">
        <v>670555560</v>
      </c>
      <c r="D30" s="194"/>
      <c r="E30" s="194">
        <f t="shared" si="0"/>
        <v>670555560</v>
      </c>
      <c r="F30" s="164">
        <v>1954000000</v>
      </c>
      <c r="G30" s="164"/>
      <c r="H30" s="164">
        <f t="shared" si="1"/>
        <v>1954000000</v>
      </c>
      <c r="I30" s="172">
        <v>1670000000</v>
      </c>
      <c r="J30" s="172" t="e">
        <f>Capital!#REF!</f>
        <v>#REF!</v>
      </c>
      <c r="K30" s="172" t="e">
        <f t="shared" si="2"/>
        <v>#REF!</v>
      </c>
    </row>
    <row r="31" spans="1:11" x14ac:dyDescent="0.3">
      <c r="A31" s="190" t="s">
        <v>700</v>
      </c>
      <c r="B31" s="190" t="s">
        <v>821</v>
      </c>
      <c r="C31" s="194">
        <v>0</v>
      </c>
      <c r="D31" s="194"/>
      <c r="E31" s="194">
        <f t="shared" si="0"/>
        <v>0</v>
      </c>
      <c r="F31" s="164">
        <v>600000</v>
      </c>
      <c r="G31" s="164"/>
      <c r="H31" s="164">
        <f t="shared" si="1"/>
        <v>600000</v>
      </c>
      <c r="I31" s="172">
        <v>0</v>
      </c>
      <c r="J31" s="172"/>
      <c r="K31" s="172">
        <f t="shared" si="2"/>
        <v>0</v>
      </c>
    </row>
    <row r="32" spans="1:11" x14ac:dyDescent="0.3">
      <c r="A32" s="190" t="s">
        <v>701</v>
      </c>
      <c r="B32" s="190" t="s">
        <v>822</v>
      </c>
      <c r="C32" s="194">
        <v>0</v>
      </c>
      <c r="D32" s="194"/>
      <c r="E32" s="194">
        <f t="shared" si="0"/>
        <v>0</v>
      </c>
      <c r="F32" s="164">
        <v>300000</v>
      </c>
      <c r="G32" s="164"/>
      <c r="H32" s="164">
        <f t="shared" si="1"/>
        <v>300000</v>
      </c>
      <c r="I32" s="172">
        <v>0</v>
      </c>
      <c r="J32" s="172"/>
      <c r="K32" s="172">
        <f t="shared" si="2"/>
        <v>0</v>
      </c>
    </row>
    <row r="33" spans="1:11" x14ac:dyDescent="0.3">
      <c r="A33" s="190" t="s">
        <v>702</v>
      </c>
      <c r="B33" s="190" t="s">
        <v>823</v>
      </c>
      <c r="C33" s="194">
        <v>0</v>
      </c>
      <c r="D33" s="194"/>
      <c r="E33" s="194">
        <f t="shared" si="0"/>
        <v>0</v>
      </c>
      <c r="F33" s="164">
        <v>120000</v>
      </c>
      <c r="G33" s="164"/>
      <c r="H33" s="164">
        <f t="shared" si="1"/>
        <v>120000</v>
      </c>
      <c r="I33" s="172">
        <v>0</v>
      </c>
      <c r="J33" s="172"/>
      <c r="K33" s="172">
        <f t="shared" si="2"/>
        <v>0</v>
      </c>
    </row>
    <row r="34" spans="1:11" x14ac:dyDescent="0.3">
      <c r="A34" s="190" t="s">
        <v>703</v>
      </c>
      <c r="B34" s="190" t="s">
        <v>824</v>
      </c>
      <c r="C34" s="194">
        <v>0</v>
      </c>
      <c r="D34" s="194"/>
      <c r="E34" s="194">
        <f t="shared" si="0"/>
        <v>0</v>
      </c>
      <c r="F34" s="164">
        <v>300000</v>
      </c>
      <c r="G34" s="164"/>
      <c r="H34" s="164">
        <f t="shared" si="1"/>
        <v>300000</v>
      </c>
      <c r="I34" s="172">
        <v>0</v>
      </c>
      <c r="J34" s="172"/>
      <c r="K34" s="172">
        <f t="shared" si="2"/>
        <v>0</v>
      </c>
    </row>
    <row r="35" spans="1:11" x14ac:dyDescent="0.3">
      <c r="A35" s="190" t="s">
        <v>382</v>
      </c>
      <c r="B35" s="190" t="s">
        <v>825</v>
      </c>
      <c r="C35" s="194">
        <v>0</v>
      </c>
      <c r="D35" s="194"/>
      <c r="E35" s="194">
        <f t="shared" si="0"/>
        <v>0</v>
      </c>
      <c r="F35" s="164">
        <v>4800000</v>
      </c>
      <c r="G35" s="164"/>
      <c r="H35" s="164">
        <f t="shared" si="1"/>
        <v>4800000</v>
      </c>
      <c r="I35" s="172">
        <v>0</v>
      </c>
      <c r="J35" s="172"/>
      <c r="K35" s="172">
        <f t="shared" si="2"/>
        <v>0</v>
      </c>
    </row>
    <row r="36" spans="1:11" x14ac:dyDescent="0.3">
      <c r="A36" s="190" t="s">
        <v>383</v>
      </c>
      <c r="B36" s="190" t="s">
        <v>826</v>
      </c>
      <c r="C36" s="194">
        <v>0</v>
      </c>
      <c r="D36" s="194"/>
      <c r="E36" s="194">
        <f t="shared" si="0"/>
        <v>0</v>
      </c>
      <c r="F36" s="164">
        <v>6612000</v>
      </c>
      <c r="G36" s="164"/>
      <c r="H36" s="164">
        <f t="shared" si="1"/>
        <v>6612000</v>
      </c>
      <c r="I36" s="172">
        <v>0</v>
      </c>
      <c r="J36" s="172"/>
      <c r="K36" s="172">
        <f t="shared" si="2"/>
        <v>0</v>
      </c>
    </row>
    <row r="37" spans="1:11" x14ac:dyDescent="0.3">
      <c r="A37" s="190" t="s">
        <v>384</v>
      </c>
      <c r="B37" s="190" t="s">
        <v>827</v>
      </c>
      <c r="C37" s="194">
        <v>0</v>
      </c>
      <c r="D37" s="194"/>
      <c r="E37" s="194">
        <f t="shared" si="0"/>
        <v>0</v>
      </c>
      <c r="F37" s="164">
        <v>21600000</v>
      </c>
      <c r="G37" s="164"/>
      <c r="H37" s="164">
        <f t="shared" si="1"/>
        <v>21600000</v>
      </c>
      <c r="I37" s="172">
        <v>0</v>
      </c>
      <c r="J37" s="172"/>
      <c r="K37" s="172">
        <f t="shared" si="2"/>
        <v>0</v>
      </c>
    </row>
    <row r="38" spans="1:11" x14ac:dyDescent="0.3">
      <c r="A38" s="190" t="s">
        <v>385</v>
      </c>
      <c r="B38" s="190" t="s">
        <v>828</v>
      </c>
      <c r="C38" s="194">
        <v>0</v>
      </c>
      <c r="D38" s="194"/>
      <c r="E38" s="194">
        <f t="shared" si="0"/>
        <v>0</v>
      </c>
      <c r="F38" s="164">
        <v>2400000</v>
      </c>
      <c r="G38" s="164"/>
      <c r="H38" s="164">
        <f t="shared" si="1"/>
        <v>2400000</v>
      </c>
      <c r="I38" s="172">
        <v>0</v>
      </c>
      <c r="J38" s="172"/>
      <c r="K38" s="172">
        <f t="shared" si="2"/>
        <v>0</v>
      </c>
    </row>
    <row r="39" spans="1:11" x14ac:dyDescent="0.3">
      <c r="A39" s="190" t="s">
        <v>704</v>
      </c>
      <c r="B39" s="190" t="s">
        <v>203</v>
      </c>
      <c r="C39" s="194">
        <v>0</v>
      </c>
      <c r="D39" s="194"/>
      <c r="E39" s="194">
        <f t="shared" si="0"/>
        <v>0</v>
      </c>
      <c r="F39" s="164">
        <v>50705000</v>
      </c>
      <c r="G39" s="164"/>
      <c r="H39" s="164">
        <f t="shared" si="1"/>
        <v>50705000</v>
      </c>
      <c r="I39" s="172">
        <v>25000000</v>
      </c>
      <c r="J39" s="172"/>
      <c r="K39" s="172">
        <f t="shared" si="2"/>
        <v>25000000</v>
      </c>
    </row>
    <row r="40" spans="1:11" x14ac:dyDescent="0.3">
      <c r="A40" s="190" t="s">
        <v>705</v>
      </c>
      <c r="B40" s="190" t="s">
        <v>829</v>
      </c>
      <c r="C40" s="194">
        <v>22832780</v>
      </c>
      <c r="D40" s="194"/>
      <c r="E40" s="194">
        <f t="shared" si="0"/>
        <v>22832780</v>
      </c>
      <c r="F40" s="164">
        <v>900000</v>
      </c>
      <c r="G40" s="164"/>
      <c r="H40" s="164">
        <f t="shared" si="1"/>
        <v>900000</v>
      </c>
      <c r="I40" s="172">
        <v>5000000</v>
      </c>
      <c r="J40" s="172"/>
      <c r="K40" s="172">
        <f t="shared" si="2"/>
        <v>5000000</v>
      </c>
    </row>
    <row r="41" spans="1:11" x14ac:dyDescent="0.3">
      <c r="A41" s="190" t="s">
        <v>346</v>
      </c>
      <c r="B41" s="190" t="s">
        <v>830</v>
      </c>
      <c r="C41" s="194">
        <v>42564840</v>
      </c>
      <c r="D41" s="194"/>
      <c r="E41" s="194">
        <f t="shared" si="0"/>
        <v>42564840</v>
      </c>
      <c r="F41" s="164">
        <v>460000000</v>
      </c>
      <c r="G41" s="164"/>
      <c r="H41" s="164">
        <f t="shared" si="1"/>
        <v>460000000</v>
      </c>
      <c r="I41" s="172">
        <v>85000000</v>
      </c>
      <c r="J41" s="172"/>
      <c r="K41" s="172">
        <f t="shared" si="2"/>
        <v>85000000</v>
      </c>
    </row>
    <row r="42" spans="1:11" x14ac:dyDescent="0.3">
      <c r="A42" s="190" t="s">
        <v>709</v>
      </c>
      <c r="B42" s="190" t="s">
        <v>896</v>
      </c>
      <c r="C42" s="194">
        <v>488000000</v>
      </c>
      <c r="D42" s="194"/>
      <c r="E42" s="194">
        <f t="shared" si="0"/>
        <v>488000000</v>
      </c>
      <c r="F42" s="164">
        <v>1400000000</v>
      </c>
      <c r="G42" s="164" t="e">
        <f>'6. Details'!#REF!</f>
        <v>#REF!</v>
      </c>
      <c r="H42" s="164" t="e">
        <f t="shared" si="1"/>
        <v>#REF!</v>
      </c>
      <c r="I42" s="172">
        <v>300000000</v>
      </c>
      <c r="J42" s="172" t="e">
        <f>Capital!#REF!</f>
        <v>#REF!</v>
      </c>
      <c r="K42" s="172" t="e">
        <f t="shared" si="2"/>
        <v>#REF!</v>
      </c>
    </row>
    <row r="43" spans="1:11" x14ac:dyDescent="0.3">
      <c r="A43" s="190" t="s">
        <v>322</v>
      </c>
      <c r="B43" s="190" t="s">
        <v>897</v>
      </c>
      <c r="C43" s="194">
        <v>14479820</v>
      </c>
      <c r="D43" s="194"/>
      <c r="E43" s="194">
        <f t="shared" si="0"/>
        <v>14479820</v>
      </c>
      <c r="F43" s="164">
        <v>100000000</v>
      </c>
      <c r="G43" s="164"/>
      <c r="H43" s="164">
        <f t="shared" si="1"/>
        <v>100000000</v>
      </c>
      <c r="I43" s="172">
        <v>0</v>
      </c>
      <c r="J43" s="172"/>
      <c r="K43" s="172">
        <f t="shared" si="2"/>
        <v>0</v>
      </c>
    </row>
    <row r="44" spans="1:11" x14ac:dyDescent="0.3">
      <c r="A44" s="190" t="s">
        <v>315</v>
      </c>
      <c r="B44" s="190" t="s">
        <v>933</v>
      </c>
      <c r="C44" s="194">
        <v>110176130</v>
      </c>
      <c r="D44" s="194"/>
      <c r="E44" s="194">
        <f t="shared" si="0"/>
        <v>110176130</v>
      </c>
      <c r="F44" s="164">
        <v>47300000</v>
      </c>
      <c r="G44" s="164"/>
      <c r="H44" s="164">
        <f t="shared" si="1"/>
        <v>47300000</v>
      </c>
      <c r="I44" s="172">
        <v>500000000</v>
      </c>
      <c r="J44" s="172" t="e">
        <f>Capital!#REF!</f>
        <v>#REF!</v>
      </c>
      <c r="K44" s="172" t="e">
        <f t="shared" si="2"/>
        <v>#REF!</v>
      </c>
    </row>
    <row r="45" spans="1:11" x14ac:dyDescent="0.3">
      <c r="A45" s="190" t="s">
        <v>318</v>
      </c>
      <c r="B45" s="190" t="s">
        <v>923</v>
      </c>
      <c r="C45" s="194">
        <v>133342260</v>
      </c>
      <c r="D45" s="194"/>
      <c r="E45" s="194">
        <f t="shared" si="0"/>
        <v>133342260</v>
      </c>
      <c r="F45" s="164">
        <v>22297000</v>
      </c>
      <c r="G45" s="164"/>
      <c r="H45" s="164">
        <f t="shared" si="1"/>
        <v>22297000</v>
      </c>
      <c r="I45" s="172">
        <v>95000000</v>
      </c>
      <c r="J45" s="172"/>
      <c r="K45" s="172">
        <f t="shared" si="2"/>
        <v>95000000</v>
      </c>
    </row>
    <row r="46" spans="1:11" x14ac:dyDescent="0.3">
      <c r="A46" s="190" t="s">
        <v>317</v>
      </c>
      <c r="B46" s="190" t="s">
        <v>924</v>
      </c>
      <c r="C46" s="194">
        <v>122907840</v>
      </c>
      <c r="D46" s="194"/>
      <c r="E46" s="194">
        <f t="shared" si="0"/>
        <v>122907840</v>
      </c>
      <c r="F46" s="164">
        <v>32000000</v>
      </c>
      <c r="G46" s="164"/>
      <c r="H46" s="164">
        <f t="shared" si="1"/>
        <v>32000000</v>
      </c>
      <c r="I46" s="172">
        <v>72000000</v>
      </c>
      <c r="J46" s="172"/>
      <c r="K46" s="172">
        <f t="shared" si="2"/>
        <v>72000000</v>
      </c>
    </row>
    <row r="47" spans="1:11" x14ac:dyDescent="0.3">
      <c r="A47" s="190" t="s">
        <v>530</v>
      </c>
      <c r="B47" s="190" t="s">
        <v>831</v>
      </c>
      <c r="C47" s="194">
        <v>34772360</v>
      </c>
      <c r="D47" s="194"/>
      <c r="E47" s="194">
        <f t="shared" si="0"/>
        <v>34772360</v>
      </c>
      <c r="F47" s="164">
        <v>8000000</v>
      </c>
      <c r="G47" s="164"/>
      <c r="H47" s="164">
        <f t="shared" si="1"/>
        <v>8000000</v>
      </c>
      <c r="I47" s="172">
        <v>70000000</v>
      </c>
      <c r="J47" s="172"/>
      <c r="K47" s="172">
        <f t="shared" si="2"/>
        <v>70000000</v>
      </c>
    </row>
    <row r="48" spans="1:11" x14ac:dyDescent="0.3">
      <c r="A48" s="190" t="s">
        <v>465</v>
      </c>
      <c r="B48" s="190" t="s">
        <v>832</v>
      </c>
      <c r="C48" s="194">
        <v>56843520</v>
      </c>
      <c r="D48" s="194"/>
      <c r="E48" s="194">
        <f t="shared" si="0"/>
        <v>56843520</v>
      </c>
      <c r="F48" s="164">
        <v>7600000</v>
      </c>
      <c r="G48" s="164"/>
      <c r="H48" s="164">
        <f t="shared" si="1"/>
        <v>7600000</v>
      </c>
      <c r="I48" s="172">
        <v>22000000</v>
      </c>
      <c r="J48" s="172"/>
      <c r="K48" s="172">
        <f t="shared" si="2"/>
        <v>22000000</v>
      </c>
    </row>
    <row r="49" spans="1:11" x14ac:dyDescent="0.3">
      <c r="A49" s="190" t="s">
        <v>30</v>
      </c>
      <c r="B49" s="190" t="s">
        <v>833</v>
      </c>
      <c r="C49" s="194">
        <v>167712340</v>
      </c>
      <c r="D49" s="194"/>
      <c r="E49" s="194">
        <f t="shared" si="0"/>
        <v>167712340</v>
      </c>
      <c r="F49" s="164">
        <v>18650000</v>
      </c>
      <c r="G49" s="164"/>
      <c r="H49" s="164">
        <f t="shared" si="1"/>
        <v>18650000</v>
      </c>
      <c r="I49" s="172">
        <v>63000000</v>
      </c>
      <c r="J49" s="172" t="e">
        <f>Capital!#REF!</f>
        <v>#REF!</v>
      </c>
      <c r="K49" s="172" t="e">
        <f t="shared" si="2"/>
        <v>#REF!</v>
      </c>
    </row>
    <row r="50" spans="1:11" x14ac:dyDescent="0.3">
      <c r="A50" s="190" t="s">
        <v>390</v>
      </c>
      <c r="B50" s="190" t="s">
        <v>925</v>
      </c>
      <c r="C50" s="194">
        <v>291576160</v>
      </c>
      <c r="D50" s="194"/>
      <c r="E50" s="194">
        <f t="shared" si="0"/>
        <v>291576160</v>
      </c>
      <c r="F50" s="164">
        <v>780000000</v>
      </c>
      <c r="G50" s="164"/>
      <c r="H50" s="164">
        <f t="shared" si="1"/>
        <v>780000000</v>
      </c>
      <c r="I50" s="172">
        <v>540000000</v>
      </c>
      <c r="J50" s="172" t="e">
        <f>Capital!#REF!</f>
        <v>#REF!</v>
      </c>
      <c r="K50" s="172" t="e">
        <f t="shared" si="2"/>
        <v>#REF!</v>
      </c>
    </row>
    <row r="51" spans="1:11" x14ac:dyDescent="0.3">
      <c r="A51" s="190" t="s">
        <v>541</v>
      </c>
      <c r="B51" s="190" t="s">
        <v>926</v>
      </c>
      <c r="C51" s="194">
        <v>63564760</v>
      </c>
      <c r="D51" s="194"/>
      <c r="E51" s="194">
        <f t="shared" si="0"/>
        <v>63564760</v>
      </c>
      <c r="F51" s="164">
        <v>80000000</v>
      </c>
      <c r="G51" s="164"/>
      <c r="H51" s="164">
        <f t="shared" si="1"/>
        <v>80000000</v>
      </c>
      <c r="I51" s="172">
        <v>34000000</v>
      </c>
      <c r="J51" s="172" t="e">
        <f>Capital!#REF!</f>
        <v>#REF!</v>
      </c>
      <c r="K51" s="172" t="e">
        <f t="shared" si="2"/>
        <v>#REF!</v>
      </c>
    </row>
    <row r="52" spans="1:11" x14ac:dyDescent="0.3">
      <c r="A52" s="190" t="s">
        <v>348</v>
      </c>
      <c r="B52" s="190" t="s">
        <v>834</v>
      </c>
      <c r="C52" s="194">
        <v>85647220</v>
      </c>
      <c r="D52" s="194"/>
      <c r="E52" s="194">
        <f t="shared" si="0"/>
        <v>85647220</v>
      </c>
      <c r="F52" s="164">
        <v>27800000</v>
      </c>
      <c r="G52" s="164"/>
      <c r="H52" s="164">
        <f t="shared" si="1"/>
        <v>27800000</v>
      </c>
      <c r="I52" s="172">
        <v>30000000</v>
      </c>
      <c r="J52" s="172" t="e">
        <f>Capital!#REF!</f>
        <v>#REF!</v>
      </c>
      <c r="K52" s="172" t="e">
        <f t="shared" si="2"/>
        <v>#REF!</v>
      </c>
    </row>
    <row r="53" spans="1:11" x14ac:dyDescent="0.3">
      <c r="A53" s="190" t="s">
        <v>424</v>
      </c>
      <c r="B53" s="190" t="s">
        <v>835</v>
      </c>
      <c r="C53" s="194">
        <v>65000000</v>
      </c>
      <c r="D53" s="194"/>
      <c r="E53" s="194">
        <f t="shared" si="0"/>
        <v>65000000</v>
      </c>
      <c r="F53" s="164">
        <v>34470000</v>
      </c>
      <c r="G53" s="164" t="e">
        <f>'6. Details'!#REF!</f>
        <v>#REF!</v>
      </c>
      <c r="H53" s="164" t="e">
        <f t="shared" si="1"/>
        <v>#REF!</v>
      </c>
      <c r="I53" s="172">
        <v>20000000</v>
      </c>
      <c r="J53" s="172"/>
      <c r="K53" s="172">
        <f t="shared" si="2"/>
        <v>20000000</v>
      </c>
    </row>
    <row r="54" spans="1:11" x14ac:dyDescent="0.3">
      <c r="A54" s="190" t="s">
        <v>425</v>
      </c>
      <c r="B54" s="190" t="s">
        <v>836</v>
      </c>
      <c r="C54" s="194">
        <v>47240780</v>
      </c>
      <c r="D54" s="194"/>
      <c r="E54" s="194">
        <f t="shared" si="0"/>
        <v>47240780</v>
      </c>
      <c r="F54" s="164">
        <v>28400000</v>
      </c>
      <c r="G54" s="164"/>
      <c r="H54" s="164">
        <f t="shared" si="1"/>
        <v>28400000</v>
      </c>
      <c r="I54" s="172">
        <v>23000000</v>
      </c>
      <c r="J54" s="172"/>
      <c r="K54" s="172">
        <f t="shared" si="2"/>
        <v>23000000</v>
      </c>
    </row>
    <row r="55" spans="1:11" x14ac:dyDescent="0.3">
      <c r="A55" s="190" t="s">
        <v>432</v>
      </c>
      <c r="B55" s="190" t="s">
        <v>935</v>
      </c>
      <c r="C55" s="194">
        <v>11156490</v>
      </c>
      <c r="D55" s="194"/>
      <c r="E55" s="194">
        <f t="shared" si="0"/>
        <v>11156490</v>
      </c>
      <c r="F55" s="164">
        <v>3000000</v>
      </c>
      <c r="G55" s="164"/>
      <c r="H55" s="164">
        <f t="shared" si="1"/>
        <v>3000000</v>
      </c>
      <c r="I55" s="172">
        <v>100000000</v>
      </c>
      <c r="J55" s="172"/>
      <c r="K55" s="172">
        <f t="shared" si="2"/>
        <v>100000000</v>
      </c>
    </row>
    <row r="56" spans="1:11" x14ac:dyDescent="0.3">
      <c r="A56" s="198" t="s">
        <v>1346</v>
      </c>
      <c r="B56" s="199" t="s">
        <v>1349</v>
      </c>
      <c r="C56" s="194">
        <v>0</v>
      </c>
      <c r="D56" s="194">
        <v>11591438</v>
      </c>
      <c r="E56" s="194">
        <f>D56+C56</f>
        <v>11591438</v>
      </c>
      <c r="F56" s="164"/>
      <c r="G56" s="164" t="e">
        <f>'6. Details'!#REF!</f>
        <v>#REF!</v>
      </c>
      <c r="H56" s="164" t="e">
        <f>G56+F56</f>
        <v>#REF!</v>
      </c>
      <c r="I56" s="172"/>
      <c r="J56" s="172"/>
      <c r="K56" s="172"/>
    </row>
    <row r="57" spans="1:11" x14ac:dyDescent="0.3">
      <c r="A57" s="190" t="s">
        <v>328</v>
      </c>
      <c r="B57" s="190" t="s">
        <v>898</v>
      </c>
      <c r="C57" s="194">
        <v>117796850</v>
      </c>
      <c r="D57" s="194"/>
      <c r="E57" s="194">
        <f t="shared" si="0"/>
        <v>117796850</v>
      </c>
      <c r="F57" s="164">
        <v>176000000</v>
      </c>
      <c r="G57" s="164"/>
      <c r="H57" s="164">
        <f t="shared" si="1"/>
        <v>176000000</v>
      </c>
      <c r="I57" s="172">
        <v>180000000</v>
      </c>
      <c r="J57" s="172" t="e">
        <f>Capital!#REF!</f>
        <v>#REF!</v>
      </c>
      <c r="K57" s="172" t="e">
        <f t="shared" si="2"/>
        <v>#REF!</v>
      </c>
    </row>
    <row r="58" spans="1:11" x14ac:dyDescent="0.3">
      <c r="A58" s="190" t="s">
        <v>435</v>
      </c>
      <c r="B58" s="190" t="s">
        <v>837</v>
      </c>
      <c r="C58" s="194">
        <v>61020000</v>
      </c>
      <c r="D58" s="194"/>
      <c r="E58" s="194">
        <f t="shared" si="0"/>
        <v>61020000</v>
      </c>
      <c r="F58" s="164">
        <v>600000</v>
      </c>
      <c r="G58" s="164"/>
      <c r="H58" s="164">
        <f t="shared" si="1"/>
        <v>600000</v>
      </c>
      <c r="I58" s="172">
        <v>0</v>
      </c>
      <c r="J58" s="172"/>
      <c r="K58" s="172">
        <f t="shared" si="2"/>
        <v>0</v>
      </c>
    </row>
    <row r="59" spans="1:11" x14ac:dyDescent="0.3">
      <c r="A59" s="190" t="s">
        <v>339</v>
      </c>
      <c r="B59" s="190" t="s">
        <v>899</v>
      </c>
      <c r="C59" s="194">
        <v>1328763200</v>
      </c>
      <c r="D59" s="194"/>
      <c r="E59" s="194">
        <f t="shared" si="0"/>
        <v>1328763200</v>
      </c>
      <c r="F59" s="164">
        <v>750000000</v>
      </c>
      <c r="G59" s="164"/>
      <c r="H59" s="164">
        <f t="shared" si="1"/>
        <v>750000000</v>
      </c>
      <c r="I59" s="172">
        <v>1250000000</v>
      </c>
      <c r="J59" s="172"/>
      <c r="K59" s="172">
        <f t="shared" si="2"/>
        <v>1250000000</v>
      </c>
    </row>
    <row r="60" spans="1:11" x14ac:dyDescent="0.3">
      <c r="A60" s="190" t="s">
        <v>387</v>
      </c>
      <c r="B60" s="190" t="s">
        <v>838</v>
      </c>
      <c r="C60" s="194">
        <v>0</v>
      </c>
      <c r="D60" s="194"/>
      <c r="E60" s="194">
        <f t="shared" si="0"/>
        <v>0</v>
      </c>
      <c r="F60" s="164">
        <v>23600000</v>
      </c>
      <c r="G60" s="164"/>
      <c r="H60" s="164">
        <f t="shared" si="1"/>
        <v>23600000</v>
      </c>
      <c r="I60" s="172">
        <v>50000000</v>
      </c>
      <c r="J60" s="172"/>
      <c r="K60" s="172">
        <f t="shared" si="2"/>
        <v>50000000</v>
      </c>
    </row>
    <row r="61" spans="1:11" x14ac:dyDescent="0.3">
      <c r="A61" s="190" t="s">
        <v>438</v>
      </c>
      <c r="B61" s="190" t="s">
        <v>839</v>
      </c>
      <c r="C61" s="194">
        <v>0</v>
      </c>
      <c r="D61" s="194"/>
      <c r="E61" s="194">
        <f t="shared" si="0"/>
        <v>0</v>
      </c>
      <c r="F61" s="164">
        <v>59250000</v>
      </c>
      <c r="G61" s="164"/>
      <c r="H61" s="164">
        <f t="shared" si="1"/>
        <v>59250000</v>
      </c>
      <c r="I61" s="172">
        <v>70000000</v>
      </c>
      <c r="J61" s="172"/>
      <c r="K61" s="172">
        <f t="shared" si="2"/>
        <v>70000000</v>
      </c>
    </row>
    <row r="62" spans="1:11" x14ac:dyDescent="0.3">
      <c r="A62" s="190" t="s">
        <v>345</v>
      </c>
      <c r="B62" s="190" t="s">
        <v>937</v>
      </c>
      <c r="C62" s="194">
        <v>0</v>
      </c>
      <c r="D62" s="194"/>
      <c r="E62" s="194">
        <f t="shared" si="0"/>
        <v>0</v>
      </c>
      <c r="F62" s="164">
        <v>0</v>
      </c>
      <c r="G62" s="164"/>
      <c r="H62" s="164">
        <f t="shared" si="1"/>
        <v>0</v>
      </c>
      <c r="I62" s="172">
        <v>600000000</v>
      </c>
      <c r="J62" s="172"/>
      <c r="K62" s="172">
        <f t="shared" si="2"/>
        <v>600000000</v>
      </c>
    </row>
    <row r="63" spans="1:11" x14ac:dyDescent="0.3">
      <c r="A63" s="190" t="s">
        <v>236</v>
      </c>
      <c r="B63" s="190" t="s">
        <v>934</v>
      </c>
      <c r="C63" s="194">
        <v>298905340</v>
      </c>
      <c r="D63" s="194"/>
      <c r="E63" s="194">
        <f t="shared" si="0"/>
        <v>298905340</v>
      </c>
      <c r="F63" s="164">
        <v>12000000</v>
      </c>
      <c r="G63" s="164"/>
      <c r="H63" s="164">
        <f t="shared" si="1"/>
        <v>12000000</v>
      </c>
      <c r="I63" s="172">
        <v>180000000</v>
      </c>
      <c r="J63" s="172"/>
      <c r="K63" s="172">
        <f t="shared" si="2"/>
        <v>180000000</v>
      </c>
    </row>
    <row r="64" spans="1:11" x14ac:dyDescent="0.3">
      <c r="A64" s="190" t="s">
        <v>565</v>
      </c>
      <c r="B64" s="190" t="s">
        <v>840</v>
      </c>
      <c r="C64" s="194">
        <v>0</v>
      </c>
      <c r="D64" s="194"/>
      <c r="E64" s="194">
        <f t="shared" si="0"/>
        <v>0</v>
      </c>
      <c r="F64" s="164">
        <v>2100000</v>
      </c>
      <c r="G64" s="164"/>
      <c r="H64" s="164">
        <f t="shared" si="1"/>
        <v>2100000</v>
      </c>
      <c r="I64" s="172">
        <v>20000000</v>
      </c>
      <c r="J64" s="172"/>
      <c r="K64" s="172">
        <f t="shared" si="2"/>
        <v>20000000</v>
      </c>
    </row>
    <row r="65" spans="1:11" x14ac:dyDescent="0.3">
      <c r="A65" s="190" t="s">
        <v>566</v>
      </c>
      <c r="B65" s="190" t="s">
        <v>900</v>
      </c>
      <c r="C65" s="194">
        <v>636557250</v>
      </c>
      <c r="D65" s="194"/>
      <c r="E65" s="194">
        <f t="shared" si="0"/>
        <v>636557250</v>
      </c>
      <c r="F65" s="164">
        <v>230000000</v>
      </c>
      <c r="G65" s="164"/>
      <c r="H65" s="164">
        <f t="shared" si="1"/>
        <v>230000000</v>
      </c>
      <c r="I65" s="172">
        <v>95000000</v>
      </c>
      <c r="J65" s="172"/>
      <c r="K65" s="172">
        <f t="shared" si="2"/>
        <v>95000000</v>
      </c>
    </row>
    <row r="66" spans="1:11" x14ac:dyDescent="0.3">
      <c r="A66" s="190" t="s">
        <v>798</v>
      </c>
      <c r="B66" s="190" t="s">
        <v>841</v>
      </c>
      <c r="C66" s="194">
        <v>0</v>
      </c>
      <c r="D66" s="194"/>
      <c r="E66" s="194">
        <f t="shared" si="0"/>
        <v>0</v>
      </c>
      <c r="F66" s="164">
        <v>11298796228</v>
      </c>
      <c r="G66" s="164"/>
      <c r="H66" s="164">
        <f t="shared" si="1"/>
        <v>11298796228</v>
      </c>
      <c r="I66" s="172">
        <v>0</v>
      </c>
      <c r="J66" s="172"/>
      <c r="K66" s="172">
        <f t="shared" si="2"/>
        <v>0</v>
      </c>
    </row>
    <row r="67" spans="1:11" x14ac:dyDescent="0.3">
      <c r="A67" s="190" t="s">
        <v>797</v>
      </c>
      <c r="B67" s="190" t="s">
        <v>842</v>
      </c>
      <c r="C67" s="194">
        <v>0</v>
      </c>
      <c r="D67" s="194"/>
      <c r="E67" s="194">
        <f t="shared" si="0"/>
        <v>0</v>
      </c>
      <c r="F67" s="164">
        <v>1585000000</v>
      </c>
      <c r="G67" s="164"/>
      <c r="H67" s="164">
        <f t="shared" si="1"/>
        <v>1585000000</v>
      </c>
      <c r="I67" s="172">
        <v>0</v>
      </c>
      <c r="J67" s="172"/>
      <c r="K67" s="172">
        <f t="shared" si="2"/>
        <v>0</v>
      </c>
    </row>
    <row r="68" spans="1:11" x14ac:dyDescent="0.3">
      <c r="A68" s="190" t="s">
        <v>802</v>
      </c>
      <c r="B68" s="190" t="s">
        <v>843</v>
      </c>
      <c r="C68" s="194">
        <v>0</v>
      </c>
      <c r="D68" s="194"/>
      <c r="E68" s="194">
        <f t="shared" si="0"/>
        <v>0</v>
      </c>
      <c r="F68" s="164">
        <v>300000</v>
      </c>
      <c r="G68" s="164"/>
      <c r="H68" s="164">
        <f t="shared" si="1"/>
        <v>300000</v>
      </c>
      <c r="I68" s="172">
        <v>0</v>
      </c>
      <c r="J68" s="172"/>
      <c r="K68" s="172">
        <f t="shared" si="2"/>
        <v>0</v>
      </c>
    </row>
    <row r="69" spans="1:11" x14ac:dyDescent="0.3">
      <c r="A69" s="190" t="s">
        <v>800</v>
      </c>
      <c r="B69" s="190" t="s">
        <v>927</v>
      </c>
      <c r="C69" s="194">
        <v>0</v>
      </c>
      <c r="D69" s="194"/>
      <c r="E69" s="194">
        <f t="shared" si="0"/>
        <v>0</v>
      </c>
      <c r="F69" s="164">
        <v>300000</v>
      </c>
      <c r="G69" s="164"/>
      <c r="H69" s="164">
        <f t="shared" si="1"/>
        <v>300000</v>
      </c>
      <c r="I69" s="172">
        <v>0</v>
      </c>
      <c r="J69" s="172"/>
      <c r="K69" s="172">
        <f t="shared" si="2"/>
        <v>0</v>
      </c>
    </row>
    <row r="70" spans="1:11" x14ac:dyDescent="0.3">
      <c r="A70" s="190" t="s">
        <v>799</v>
      </c>
      <c r="B70" s="190" t="s">
        <v>929</v>
      </c>
      <c r="C70" s="194">
        <v>0</v>
      </c>
      <c r="D70" s="194"/>
      <c r="E70" s="194">
        <f t="shared" si="0"/>
        <v>0</v>
      </c>
      <c r="F70" s="164">
        <v>25820000</v>
      </c>
      <c r="G70" s="164"/>
      <c r="H70" s="164">
        <f t="shared" si="1"/>
        <v>25820000</v>
      </c>
      <c r="I70" s="172">
        <v>0</v>
      </c>
      <c r="J70" s="172"/>
      <c r="K70" s="172">
        <f t="shared" si="2"/>
        <v>0</v>
      </c>
    </row>
    <row r="71" spans="1:11" x14ac:dyDescent="0.3">
      <c r="A71" s="190" t="s">
        <v>801</v>
      </c>
      <c r="B71" s="190" t="s">
        <v>844</v>
      </c>
      <c r="C71" s="194">
        <v>0</v>
      </c>
      <c r="D71" s="194"/>
      <c r="E71" s="194">
        <f t="shared" si="0"/>
        <v>0</v>
      </c>
      <c r="F71" s="164">
        <v>300000</v>
      </c>
      <c r="G71" s="164"/>
      <c r="H71" s="164">
        <f t="shared" si="1"/>
        <v>300000</v>
      </c>
      <c r="I71" s="172">
        <v>0</v>
      </c>
      <c r="J71" s="172"/>
      <c r="K71" s="172">
        <f t="shared" si="2"/>
        <v>0</v>
      </c>
    </row>
    <row r="72" spans="1:11" x14ac:dyDescent="0.3">
      <c r="A72" s="190" t="s">
        <v>573</v>
      </c>
      <c r="B72" s="190" t="s">
        <v>928</v>
      </c>
      <c r="C72" s="194">
        <v>102113580</v>
      </c>
      <c r="D72" s="194"/>
      <c r="E72" s="194">
        <f t="shared" si="0"/>
        <v>102113580</v>
      </c>
      <c r="F72" s="164">
        <v>110000000</v>
      </c>
      <c r="G72" s="164"/>
      <c r="H72" s="164">
        <f t="shared" si="1"/>
        <v>110000000</v>
      </c>
      <c r="I72" s="172">
        <v>90000000</v>
      </c>
      <c r="J72" s="172"/>
      <c r="K72" s="172">
        <f t="shared" si="2"/>
        <v>90000000</v>
      </c>
    </row>
    <row r="73" spans="1:11" x14ac:dyDescent="0.3">
      <c r="A73" s="190" t="s">
        <v>49</v>
      </c>
      <c r="B73" s="190" t="s">
        <v>901</v>
      </c>
      <c r="C73" s="194">
        <v>125875220</v>
      </c>
      <c r="D73" s="194"/>
      <c r="E73" s="194">
        <f t="shared" si="0"/>
        <v>125875220</v>
      </c>
      <c r="F73" s="164">
        <v>53600000</v>
      </c>
      <c r="G73" s="164"/>
      <c r="H73" s="164">
        <f t="shared" si="1"/>
        <v>53600000</v>
      </c>
      <c r="I73" s="172">
        <v>4250000000</v>
      </c>
      <c r="J73" s="172"/>
      <c r="K73" s="172">
        <f t="shared" si="2"/>
        <v>4250000000</v>
      </c>
    </row>
    <row r="74" spans="1:11" x14ac:dyDescent="0.3">
      <c r="A74" s="190" t="s">
        <v>590</v>
      </c>
      <c r="B74" s="190" t="s">
        <v>938</v>
      </c>
      <c r="C74" s="194">
        <v>0</v>
      </c>
      <c r="D74" s="194"/>
      <c r="E74" s="194">
        <f t="shared" si="0"/>
        <v>0</v>
      </c>
      <c r="F74" s="164">
        <v>0</v>
      </c>
      <c r="G74" s="164"/>
      <c r="H74" s="164">
        <f t="shared" si="1"/>
        <v>0</v>
      </c>
      <c r="I74" s="172">
        <v>0</v>
      </c>
      <c r="J74" s="172"/>
      <c r="K74" s="172">
        <f t="shared" si="2"/>
        <v>0</v>
      </c>
    </row>
    <row r="75" spans="1:11" x14ac:dyDescent="0.3">
      <c r="A75" s="190" t="s">
        <v>447</v>
      </c>
      <c r="B75" s="190" t="s">
        <v>845</v>
      </c>
      <c r="C75" s="194">
        <v>19003000</v>
      </c>
      <c r="D75" s="194"/>
      <c r="E75" s="194">
        <f t="shared" si="0"/>
        <v>19003000</v>
      </c>
      <c r="F75" s="164">
        <v>6675000</v>
      </c>
      <c r="G75" s="164"/>
      <c r="H75" s="164">
        <f t="shared" si="1"/>
        <v>6675000</v>
      </c>
      <c r="I75" s="172">
        <v>29000000</v>
      </c>
      <c r="J75" s="172" t="e">
        <f>Capital!#REF!</f>
        <v>#REF!</v>
      </c>
      <c r="K75" s="172" t="e">
        <f t="shared" si="2"/>
        <v>#REF!</v>
      </c>
    </row>
    <row r="76" spans="1:11" x14ac:dyDescent="0.3">
      <c r="A76" s="190" t="s">
        <v>427</v>
      </c>
      <c r="B76" s="190" t="s">
        <v>846</v>
      </c>
      <c r="C76" s="194">
        <v>22422590</v>
      </c>
      <c r="D76" s="194"/>
      <c r="E76" s="194">
        <f t="shared" si="0"/>
        <v>22422590</v>
      </c>
      <c r="F76" s="164">
        <v>0</v>
      </c>
      <c r="G76" s="164"/>
      <c r="H76" s="164">
        <f t="shared" si="1"/>
        <v>0</v>
      </c>
      <c r="I76" s="172">
        <v>20000000</v>
      </c>
      <c r="J76" s="172"/>
      <c r="K76" s="172">
        <f t="shared" si="2"/>
        <v>20000000</v>
      </c>
    </row>
    <row r="77" spans="1:11" x14ac:dyDescent="0.3">
      <c r="A77" s="190" t="s">
        <v>57</v>
      </c>
      <c r="B77" s="190" t="s">
        <v>847</v>
      </c>
      <c r="C77" s="194">
        <v>4121110</v>
      </c>
      <c r="D77" s="194"/>
      <c r="E77" s="194">
        <f t="shared" si="0"/>
        <v>4121110</v>
      </c>
      <c r="F77" s="164">
        <v>0</v>
      </c>
      <c r="G77" s="164"/>
      <c r="H77" s="164">
        <f t="shared" si="1"/>
        <v>0</v>
      </c>
      <c r="I77" s="172">
        <v>20000000</v>
      </c>
      <c r="J77" s="172"/>
      <c r="K77" s="172">
        <f t="shared" si="2"/>
        <v>20000000</v>
      </c>
    </row>
    <row r="78" spans="1:11" ht="37.5" x14ac:dyDescent="0.3">
      <c r="A78" s="200" t="s">
        <v>1377</v>
      </c>
      <c r="B78" s="201" t="s">
        <v>1378</v>
      </c>
      <c r="C78" s="212">
        <v>0</v>
      </c>
      <c r="D78" s="211">
        <v>3129000</v>
      </c>
      <c r="E78" s="212">
        <f>D78+C78</f>
        <v>3129000</v>
      </c>
      <c r="F78" s="213"/>
      <c r="G78" s="213" t="e">
        <f>'6. Details'!#REF!</f>
        <v>#REF!</v>
      </c>
      <c r="H78" s="213" t="e">
        <f>G78+F78</f>
        <v>#REF!</v>
      </c>
      <c r="I78" s="214"/>
      <c r="J78" s="214" t="e">
        <f>Capital!#REF!</f>
        <v>#REF!</v>
      </c>
      <c r="K78" s="214" t="e">
        <f>J78+I78</f>
        <v>#REF!</v>
      </c>
    </row>
    <row r="79" spans="1:11" x14ac:dyDescent="0.3">
      <c r="A79" s="202" t="s">
        <v>1339</v>
      </c>
      <c r="B79" s="199" t="s">
        <v>1374</v>
      </c>
      <c r="C79" s="194">
        <v>0</v>
      </c>
      <c r="D79" s="194">
        <v>11591438</v>
      </c>
      <c r="E79" s="194">
        <f>D79+C79</f>
        <v>11591438</v>
      </c>
      <c r="F79" s="164"/>
      <c r="G79" s="164" t="e">
        <f>'6. Details'!#REF!</f>
        <v>#REF!</v>
      </c>
      <c r="H79" s="164" t="e">
        <f>G79+F79</f>
        <v>#REF!</v>
      </c>
      <c r="I79" s="172"/>
      <c r="J79" s="172" t="e">
        <f>Capital!#REF!</f>
        <v>#REF!</v>
      </c>
      <c r="K79" s="172" t="e">
        <f>J79+I79</f>
        <v>#REF!</v>
      </c>
    </row>
    <row r="80" spans="1:11" x14ac:dyDescent="0.3">
      <c r="A80" s="190" t="s">
        <v>252</v>
      </c>
      <c r="B80" s="190" t="s">
        <v>848</v>
      </c>
      <c r="C80" s="194">
        <v>195410900</v>
      </c>
      <c r="D80" s="194"/>
      <c r="E80" s="194">
        <f>C80+D80</f>
        <v>195410900</v>
      </c>
      <c r="F80" s="164">
        <v>358000000</v>
      </c>
      <c r="G80" s="164"/>
      <c r="H80" s="164">
        <f>F80+G80</f>
        <v>358000000</v>
      </c>
      <c r="I80" s="172">
        <v>577000000</v>
      </c>
      <c r="J80" s="172"/>
      <c r="K80" s="172">
        <f>I80+J80</f>
        <v>577000000</v>
      </c>
    </row>
    <row r="81" spans="1:11" x14ac:dyDescent="0.3">
      <c r="A81" s="190" t="s">
        <v>0</v>
      </c>
      <c r="B81" s="190" t="s">
        <v>1375</v>
      </c>
      <c r="C81" s="194">
        <v>397508010</v>
      </c>
      <c r="D81" s="194"/>
      <c r="E81" s="194">
        <f t="shared" si="0"/>
        <v>397508010</v>
      </c>
      <c r="F81" s="164">
        <v>50173000</v>
      </c>
      <c r="G81" s="164"/>
      <c r="H81" s="164">
        <f t="shared" si="1"/>
        <v>50173000</v>
      </c>
      <c r="I81" s="172">
        <v>14500000000</v>
      </c>
      <c r="J81" s="172"/>
      <c r="K81" s="172">
        <f t="shared" si="2"/>
        <v>14500000000</v>
      </c>
    </row>
    <row r="82" spans="1:11" x14ac:dyDescent="0.3">
      <c r="A82" s="190" t="s">
        <v>395</v>
      </c>
      <c r="B82" s="190" t="s">
        <v>903</v>
      </c>
      <c r="C82" s="194">
        <v>110899600</v>
      </c>
      <c r="D82" s="194"/>
      <c r="E82" s="194">
        <f t="shared" ref="E82:E143" si="6">C82+D82</f>
        <v>110899600</v>
      </c>
      <c r="F82" s="164">
        <v>104400000</v>
      </c>
      <c r="G82" s="164"/>
      <c r="H82" s="164">
        <f t="shared" ref="H82:H143" si="7">F82+G82</f>
        <v>104400000</v>
      </c>
      <c r="I82" s="172">
        <v>145000000</v>
      </c>
      <c r="J82" s="172"/>
      <c r="K82" s="172">
        <f t="shared" ref="K82:K142" si="8">I82+J82</f>
        <v>145000000</v>
      </c>
    </row>
    <row r="83" spans="1:11" x14ac:dyDescent="0.3">
      <c r="A83" s="190" t="s">
        <v>398</v>
      </c>
      <c r="B83" s="190" t="s">
        <v>849</v>
      </c>
      <c r="C83" s="194">
        <v>0</v>
      </c>
      <c r="D83" s="194"/>
      <c r="E83" s="194">
        <f t="shared" si="6"/>
        <v>0</v>
      </c>
      <c r="F83" s="164">
        <v>1500000</v>
      </c>
      <c r="G83" s="164"/>
      <c r="H83" s="164">
        <f t="shared" si="7"/>
        <v>1500000</v>
      </c>
      <c r="I83" s="172">
        <v>0</v>
      </c>
      <c r="J83" s="172"/>
      <c r="K83" s="172">
        <f t="shared" si="8"/>
        <v>0</v>
      </c>
    </row>
    <row r="84" spans="1:11" x14ac:dyDescent="0.3">
      <c r="A84" s="190" t="s">
        <v>399</v>
      </c>
      <c r="B84" s="190" t="s">
        <v>850</v>
      </c>
      <c r="C84" s="194">
        <v>0</v>
      </c>
      <c r="D84" s="194"/>
      <c r="E84" s="194">
        <f t="shared" si="6"/>
        <v>0</v>
      </c>
      <c r="F84" s="164">
        <v>1800000</v>
      </c>
      <c r="G84" s="164"/>
      <c r="H84" s="164">
        <f t="shared" si="7"/>
        <v>1800000</v>
      </c>
      <c r="I84" s="172">
        <v>0</v>
      </c>
      <c r="J84" s="172"/>
      <c r="K84" s="172">
        <f t="shared" si="8"/>
        <v>0</v>
      </c>
    </row>
    <row r="85" spans="1:11" x14ac:dyDescent="0.3">
      <c r="A85" s="190" t="s">
        <v>400</v>
      </c>
      <c r="B85" s="190" t="s">
        <v>851</v>
      </c>
      <c r="C85" s="194">
        <v>0</v>
      </c>
      <c r="D85" s="194"/>
      <c r="E85" s="194">
        <f t="shared" si="6"/>
        <v>0</v>
      </c>
      <c r="F85" s="164">
        <v>6000000</v>
      </c>
      <c r="G85" s="164"/>
      <c r="H85" s="164">
        <f t="shared" si="7"/>
        <v>6000000</v>
      </c>
      <c r="I85" s="172">
        <v>0</v>
      </c>
      <c r="J85" s="172"/>
      <c r="K85" s="172">
        <f t="shared" si="8"/>
        <v>0</v>
      </c>
    </row>
    <row r="86" spans="1:11" x14ac:dyDescent="0.3">
      <c r="A86" s="190" t="s">
        <v>402</v>
      </c>
      <c r="B86" s="190" t="s">
        <v>904</v>
      </c>
      <c r="C86" s="194">
        <v>0</v>
      </c>
      <c r="D86" s="194"/>
      <c r="E86" s="194">
        <f t="shared" si="6"/>
        <v>0</v>
      </c>
      <c r="F86" s="164">
        <v>58000000</v>
      </c>
      <c r="G86" s="164"/>
      <c r="H86" s="164">
        <f t="shared" si="7"/>
        <v>58000000</v>
      </c>
      <c r="I86" s="172">
        <v>35000000</v>
      </c>
      <c r="J86" s="172"/>
      <c r="K86" s="172">
        <f t="shared" si="8"/>
        <v>35000000</v>
      </c>
    </row>
    <row r="87" spans="1:11" x14ac:dyDescent="0.3">
      <c r="A87" s="190" t="s">
        <v>224</v>
      </c>
      <c r="B87" s="190" t="s">
        <v>852</v>
      </c>
      <c r="C87" s="194">
        <v>46643190</v>
      </c>
      <c r="D87" s="194"/>
      <c r="E87" s="194">
        <f t="shared" si="6"/>
        <v>46643190</v>
      </c>
      <c r="F87" s="164">
        <v>82040000</v>
      </c>
      <c r="G87" s="164"/>
      <c r="H87" s="164">
        <f t="shared" si="7"/>
        <v>82040000</v>
      </c>
      <c r="I87" s="172">
        <v>80000000</v>
      </c>
      <c r="J87" s="172"/>
      <c r="K87" s="172">
        <f t="shared" si="8"/>
        <v>80000000</v>
      </c>
    </row>
    <row r="88" spans="1:11" x14ac:dyDescent="0.3">
      <c r="A88" s="190" t="s">
        <v>58</v>
      </c>
      <c r="B88" s="190" t="s">
        <v>905</v>
      </c>
      <c r="C88" s="194">
        <v>71314300</v>
      </c>
      <c r="D88" s="194"/>
      <c r="E88" s="194">
        <f t="shared" si="6"/>
        <v>71314300</v>
      </c>
      <c r="F88" s="164">
        <v>30000000</v>
      </c>
      <c r="G88" s="164"/>
      <c r="H88" s="164">
        <f t="shared" si="7"/>
        <v>30000000</v>
      </c>
      <c r="I88" s="172">
        <v>700000000</v>
      </c>
      <c r="J88" s="172" t="e">
        <f>Capital!#REF!</f>
        <v>#REF!</v>
      </c>
      <c r="K88" s="172" t="e">
        <f t="shared" si="8"/>
        <v>#REF!</v>
      </c>
    </row>
    <row r="89" spans="1:11" x14ac:dyDescent="0.3">
      <c r="A89" s="190" t="s">
        <v>64</v>
      </c>
      <c r="B89" s="190" t="s">
        <v>853</v>
      </c>
      <c r="C89" s="194">
        <v>359386330</v>
      </c>
      <c r="D89" s="194"/>
      <c r="E89" s="194">
        <f t="shared" si="6"/>
        <v>359386330</v>
      </c>
      <c r="F89" s="164">
        <v>162166000</v>
      </c>
      <c r="G89" s="164"/>
      <c r="H89" s="164">
        <f t="shared" si="7"/>
        <v>162166000</v>
      </c>
      <c r="I89" s="172">
        <v>200000000</v>
      </c>
      <c r="J89" s="172"/>
      <c r="K89" s="172">
        <f t="shared" si="8"/>
        <v>200000000</v>
      </c>
    </row>
    <row r="90" spans="1:11" x14ac:dyDescent="0.3">
      <c r="A90" s="190" t="s">
        <v>69</v>
      </c>
      <c r="B90" s="190" t="s">
        <v>936</v>
      </c>
      <c r="C90" s="194">
        <v>120429750</v>
      </c>
      <c r="D90" s="194"/>
      <c r="E90" s="194">
        <f t="shared" si="6"/>
        <v>120429750</v>
      </c>
      <c r="F90" s="164">
        <v>25000000</v>
      </c>
      <c r="G90" s="164"/>
      <c r="H90" s="164">
        <f t="shared" si="7"/>
        <v>25000000</v>
      </c>
      <c r="I90" s="172">
        <v>300000000</v>
      </c>
      <c r="J90" s="172"/>
      <c r="K90" s="172">
        <f t="shared" si="8"/>
        <v>300000000</v>
      </c>
    </row>
    <row r="91" spans="1:11" x14ac:dyDescent="0.3">
      <c r="A91" s="203" t="s">
        <v>42</v>
      </c>
      <c r="B91" s="199" t="s">
        <v>1362</v>
      </c>
      <c r="C91" s="194">
        <v>0</v>
      </c>
      <c r="D91" s="194">
        <v>11591438</v>
      </c>
      <c r="E91" s="194">
        <f>D91+C91</f>
        <v>11591438</v>
      </c>
      <c r="F91" s="204"/>
      <c r="G91" s="205" t="e">
        <f>'6. Details'!#REF!</f>
        <v>#REF!</v>
      </c>
      <c r="H91" s="164" t="e">
        <f>G91+F91</f>
        <v>#REF!</v>
      </c>
      <c r="I91" s="206"/>
      <c r="J91" s="207" t="e">
        <f>Capital!#REF!</f>
        <v>#REF!</v>
      </c>
      <c r="K91" s="172" t="e">
        <f>J91+I91</f>
        <v>#REF!</v>
      </c>
    </row>
    <row r="92" spans="1:11" x14ac:dyDescent="0.3">
      <c r="A92" s="190" t="s">
        <v>599</v>
      </c>
      <c r="B92" s="190" t="s">
        <v>854</v>
      </c>
      <c r="C92" s="194">
        <v>43996550</v>
      </c>
      <c r="D92" s="194"/>
      <c r="E92" s="194">
        <f t="shared" si="6"/>
        <v>43996550</v>
      </c>
      <c r="F92" s="164">
        <v>12100000</v>
      </c>
      <c r="G92" s="164"/>
      <c r="H92" s="164">
        <f t="shared" si="7"/>
        <v>12100000</v>
      </c>
      <c r="I92" s="172">
        <v>8000000000</v>
      </c>
      <c r="J92" s="172"/>
      <c r="K92" s="172">
        <f t="shared" si="8"/>
        <v>8000000000</v>
      </c>
    </row>
    <row r="93" spans="1:11" x14ac:dyDescent="0.3">
      <c r="A93" s="190" t="s">
        <v>42</v>
      </c>
      <c r="B93" s="190" t="s">
        <v>1379</v>
      </c>
      <c r="C93" s="194">
        <v>374167860</v>
      </c>
      <c r="D93" s="194"/>
      <c r="E93" s="194">
        <f>C93+D93</f>
        <v>374167860</v>
      </c>
      <c r="F93" s="164">
        <v>15925000</v>
      </c>
      <c r="G93" s="164"/>
      <c r="H93" s="164">
        <f>F93+G93</f>
        <v>15925000</v>
      </c>
      <c r="I93" s="172">
        <v>400000000</v>
      </c>
      <c r="J93" s="172"/>
      <c r="K93" s="172">
        <f>I93+J93</f>
        <v>400000000</v>
      </c>
    </row>
    <row r="94" spans="1:11" x14ac:dyDescent="0.3">
      <c r="A94" s="190" t="s">
        <v>258</v>
      </c>
      <c r="B94" s="190" t="s">
        <v>855</v>
      </c>
      <c r="C94" s="194">
        <v>142338190</v>
      </c>
      <c r="D94" s="194"/>
      <c r="E94" s="194">
        <f t="shared" si="6"/>
        <v>142338190</v>
      </c>
      <c r="F94" s="164">
        <v>44600000</v>
      </c>
      <c r="G94" s="164"/>
      <c r="H94" s="164">
        <f t="shared" si="7"/>
        <v>44600000</v>
      </c>
      <c r="I94" s="172">
        <v>100000000</v>
      </c>
      <c r="J94" s="172" t="e">
        <f>Capital!#REF!</f>
        <v>#REF!</v>
      </c>
      <c r="K94" s="172" t="e">
        <f t="shared" si="8"/>
        <v>#REF!</v>
      </c>
    </row>
    <row r="95" spans="1:11" x14ac:dyDescent="0.3">
      <c r="A95" s="190" t="s">
        <v>264</v>
      </c>
      <c r="B95" s="190" t="s">
        <v>907</v>
      </c>
      <c r="C95" s="194">
        <v>225948000</v>
      </c>
      <c r="D95" s="194"/>
      <c r="E95" s="194">
        <f t="shared" si="6"/>
        <v>225948000</v>
      </c>
      <c r="F95" s="164">
        <v>64488000</v>
      </c>
      <c r="G95" s="164"/>
      <c r="H95" s="164">
        <f t="shared" si="7"/>
        <v>64488000</v>
      </c>
      <c r="I95" s="172">
        <v>70000000</v>
      </c>
      <c r="J95" s="172"/>
      <c r="K95" s="172">
        <f t="shared" si="8"/>
        <v>70000000</v>
      </c>
    </row>
    <row r="96" spans="1:11" x14ac:dyDescent="0.3">
      <c r="A96" s="190" t="s">
        <v>262</v>
      </c>
      <c r="B96" s="190" t="s">
        <v>908</v>
      </c>
      <c r="C96" s="194">
        <v>25000000</v>
      </c>
      <c r="D96" s="194"/>
      <c r="E96" s="194">
        <f t="shared" si="6"/>
        <v>25000000</v>
      </c>
      <c r="F96" s="164">
        <v>16700000</v>
      </c>
      <c r="G96" s="164"/>
      <c r="H96" s="164">
        <f t="shared" si="7"/>
        <v>16700000</v>
      </c>
      <c r="I96" s="172">
        <v>10000000</v>
      </c>
      <c r="J96" s="172"/>
      <c r="K96" s="172">
        <f t="shared" si="8"/>
        <v>10000000</v>
      </c>
    </row>
    <row r="97" spans="1:11" x14ac:dyDescent="0.3">
      <c r="A97" s="190" t="s">
        <v>471</v>
      </c>
      <c r="B97" s="190" t="s">
        <v>856</v>
      </c>
      <c r="C97" s="194">
        <v>0</v>
      </c>
      <c r="D97" s="194"/>
      <c r="E97" s="194">
        <f t="shared" si="6"/>
        <v>0</v>
      </c>
      <c r="F97" s="164">
        <v>1200000</v>
      </c>
      <c r="G97" s="164"/>
      <c r="H97" s="164">
        <f t="shared" si="7"/>
        <v>1200000</v>
      </c>
      <c r="I97" s="172">
        <v>0</v>
      </c>
      <c r="J97" s="172"/>
      <c r="K97" s="172">
        <f t="shared" si="8"/>
        <v>0</v>
      </c>
    </row>
    <row r="98" spans="1:11" x14ac:dyDescent="0.3">
      <c r="A98" s="190" t="s">
        <v>472</v>
      </c>
      <c r="B98" s="190" t="s">
        <v>857</v>
      </c>
      <c r="C98" s="194">
        <v>0</v>
      </c>
      <c r="D98" s="194"/>
      <c r="E98" s="194">
        <f t="shared" si="6"/>
        <v>0</v>
      </c>
      <c r="F98" s="164">
        <v>1800000</v>
      </c>
      <c r="G98" s="164"/>
      <c r="H98" s="164">
        <f t="shared" si="7"/>
        <v>1800000</v>
      </c>
      <c r="I98" s="172">
        <v>0</v>
      </c>
      <c r="J98" s="172"/>
      <c r="K98" s="172">
        <f t="shared" si="8"/>
        <v>0</v>
      </c>
    </row>
    <row r="99" spans="1:11" x14ac:dyDescent="0.3">
      <c r="A99" s="190" t="s">
        <v>473</v>
      </c>
      <c r="B99" s="190" t="s">
        <v>858</v>
      </c>
      <c r="C99" s="194">
        <v>0</v>
      </c>
      <c r="D99" s="194"/>
      <c r="E99" s="194">
        <f t="shared" si="6"/>
        <v>0</v>
      </c>
      <c r="F99" s="164">
        <v>480000</v>
      </c>
      <c r="G99" s="164"/>
      <c r="H99" s="164">
        <f t="shared" si="7"/>
        <v>480000</v>
      </c>
      <c r="I99" s="172">
        <v>0</v>
      </c>
      <c r="J99" s="172"/>
      <c r="K99" s="172">
        <f t="shared" si="8"/>
        <v>0</v>
      </c>
    </row>
    <row r="100" spans="1:11" x14ac:dyDescent="0.3">
      <c r="A100" s="190" t="s">
        <v>272</v>
      </c>
      <c r="B100" s="190" t="s">
        <v>909</v>
      </c>
      <c r="C100" s="194">
        <v>510128330</v>
      </c>
      <c r="D100" s="194"/>
      <c r="E100" s="194">
        <f t="shared" si="6"/>
        <v>510128330</v>
      </c>
      <c r="F100" s="164">
        <v>270804000</v>
      </c>
      <c r="G100" s="164"/>
      <c r="H100" s="164">
        <f t="shared" si="7"/>
        <v>270804000</v>
      </c>
      <c r="I100" s="172">
        <v>300000000</v>
      </c>
      <c r="J100" s="172"/>
      <c r="K100" s="172">
        <f t="shared" si="8"/>
        <v>300000000</v>
      </c>
    </row>
    <row r="101" spans="1:11" x14ac:dyDescent="0.3">
      <c r="A101" s="190" t="s">
        <v>273</v>
      </c>
      <c r="B101" s="190" t="s">
        <v>910</v>
      </c>
      <c r="C101" s="194">
        <v>0</v>
      </c>
      <c r="D101" s="194"/>
      <c r="E101" s="194">
        <f t="shared" si="6"/>
        <v>0</v>
      </c>
      <c r="F101" s="164">
        <v>40000000</v>
      </c>
      <c r="G101" s="164"/>
      <c r="H101" s="164">
        <f t="shared" si="7"/>
        <v>40000000</v>
      </c>
      <c r="I101" s="172">
        <v>0</v>
      </c>
      <c r="J101" s="172"/>
      <c r="K101" s="172">
        <f t="shared" si="8"/>
        <v>0</v>
      </c>
    </row>
    <row r="102" spans="1:11" x14ac:dyDescent="0.3">
      <c r="A102" s="190" t="s">
        <v>274</v>
      </c>
      <c r="B102" s="190" t="s">
        <v>859</v>
      </c>
      <c r="C102" s="194">
        <v>303127020</v>
      </c>
      <c r="D102" s="194"/>
      <c r="E102" s="194">
        <f t="shared" si="6"/>
        <v>303127020</v>
      </c>
      <c r="F102" s="164">
        <v>6000000</v>
      </c>
      <c r="G102" s="164"/>
      <c r="H102" s="164">
        <f t="shared" si="7"/>
        <v>6000000</v>
      </c>
      <c r="I102" s="172">
        <v>0</v>
      </c>
      <c r="J102" s="172"/>
      <c r="K102" s="172">
        <f t="shared" si="8"/>
        <v>0</v>
      </c>
    </row>
    <row r="103" spans="1:11" x14ac:dyDescent="0.3">
      <c r="A103" s="190" t="s">
        <v>254</v>
      </c>
      <c r="B103" s="190" t="s">
        <v>911</v>
      </c>
      <c r="C103" s="194">
        <v>139193400</v>
      </c>
      <c r="D103" s="194"/>
      <c r="E103" s="194">
        <f t="shared" si="6"/>
        <v>139193400</v>
      </c>
      <c r="F103" s="164">
        <v>281000000</v>
      </c>
      <c r="G103" s="164"/>
      <c r="H103" s="164">
        <f t="shared" si="7"/>
        <v>281000000</v>
      </c>
      <c r="I103" s="172">
        <v>300000000</v>
      </c>
      <c r="J103" s="172"/>
      <c r="K103" s="172">
        <f t="shared" si="8"/>
        <v>300000000</v>
      </c>
    </row>
    <row r="104" spans="1:11" x14ac:dyDescent="0.3">
      <c r="A104" s="190" t="s">
        <v>296</v>
      </c>
      <c r="B104" s="190" t="s">
        <v>912</v>
      </c>
      <c r="C104" s="194">
        <v>293258730</v>
      </c>
      <c r="D104" s="194"/>
      <c r="E104" s="194">
        <f t="shared" si="6"/>
        <v>293258730</v>
      </c>
      <c r="F104" s="164">
        <v>100000000</v>
      </c>
      <c r="G104" s="164"/>
      <c r="H104" s="164">
        <f t="shared" si="7"/>
        <v>100000000</v>
      </c>
      <c r="I104" s="172">
        <v>90000000</v>
      </c>
      <c r="J104" s="172" t="e">
        <f>Capital!#REF!</f>
        <v>#REF!</v>
      </c>
      <c r="K104" s="172" t="e">
        <f t="shared" si="8"/>
        <v>#REF!</v>
      </c>
    </row>
    <row r="105" spans="1:11" x14ac:dyDescent="0.3">
      <c r="A105" s="190" t="s">
        <v>300</v>
      </c>
      <c r="B105" s="190" t="s">
        <v>860</v>
      </c>
      <c r="C105" s="194">
        <v>141425150</v>
      </c>
      <c r="D105" s="194"/>
      <c r="E105" s="194">
        <f t="shared" si="6"/>
        <v>141425150</v>
      </c>
      <c r="F105" s="164">
        <v>40000500</v>
      </c>
      <c r="G105" s="164" t="e">
        <f>'6. Details'!#REF!</f>
        <v>#REF!</v>
      </c>
      <c r="H105" s="164" t="e">
        <f t="shared" si="7"/>
        <v>#REF!</v>
      </c>
      <c r="I105" s="172">
        <v>0</v>
      </c>
      <c r="J105" s="172"/>
      <c r="K105" s="172">
        <f t="shared" si="8"/>
        <v>0</v>
      </c>
    </row>
    <row r="106" spans="1:11" x14ac:dyDescent="0.3">
      <c r="A106" s="190" t="s">
        <v>301</v>
      </c>
      <c r="B106" s="190" t="s">
        <v>861</v>
      </c>
      <c r="C106" s="194">
        <v>127125000</v>
      </c>
      <c r="D106" s="194"/>
      <c r="E106" s="194">
        <f t="shared" si="6"/>
        <v>127125000</v>
      </c>
      <c r="F106" s="164">
        <v>155400000</v>
      </c>
      <c r="G106" s="164"/>
      <c r="H106" s="164">
        <f t="shared" si="7"/>
        <v>155400000</v>
      </c>
      <c r="I106" s="172">
        <v>0</v>
      </c>
      <c r="J106" s="172"/>
      <c r="K106" s="172">
        <f t="shared" si="8"/>
        <v>0</v>
      </c>
    </row>
    <row r="107" spans="1:11" x14ac:dyDescent="0.3">
      <c r="A107" s="190" t="s">
        <v>706</v>
      </c>
      <c r="B107" s="190" t="s">
        <v>299</v>
      </c>
      <c r="C107" s="194">
        <v>0</v>
      </c>
      <c r="D107" s="194"/>
      <c r="E107" s="194">
        <f t="shared" si="6"/>
        <v>0</v>
      </c>
      <c r="F107" s="164">
        <v>600000</v>
      </c>
      <c r="G107" s="164"/>
      <c r="H107" s="164">
        <f t="shared" si="7"/>
        <v>600000</v>
      </c>
      <c r="I107" s="172">
        <v>0</v>
      </c>
      <c r="J107" s="172"/>
      <c r="K107" s="172">
        <f t="shared" si="8"/>
        <v>0</v>
      </c>
    </row>
    <row r="108" spans="1:11" x14ac:dyDescent="0.3">
      <c r="A108" s="190" t="s">
        <v>291</v>
      </c>
      <c r="B108" s="190" t="s">
        <v>913</v>
      </c>
      <c r="C108" s="194">
        <v>83798540</v>
      </c>
      <c r="D108" s="194"/>
      <c r="E108" s="194">
        <f t="shared" si="6"/>
        <v>83798540</v>
      </c>
      <c r="F108" s="164">
        <v>85500000</v>
      </c>
      <c r="G108" s="164"/>
      <c r="H108" s="164">
        <f t="shared" si="7"/>
        <v>85500000</v>
      </c>
      <c r="I108" s="172">
        <v>100000000</v>
      </c>
      <c r="J108" s="172"/>
      <c r="K108" s="172">
        <f t="shared" si="8"/>
        <v>100000000</v>
      </c>
    </row>
    <row r="109" spans="1:11" x14ac:dyDescent="0.3">
      <c r="A109" s="190" t="s">
        <v>70</v>
      </c>
      <c r="B109" s="190" t="s">
        <v>914</v>
      </c>
      <c r="C109" s="194">
        <v>188729165</v>
      </c>
      <c r="D109" s="194"/>
      <c r="E109" s="194">
        <f t="shared" si="6"/>
        <v>188729165</v>
      </c>
      <c r="F109" s="164">
        <v>1563848000</v>
      </c>
      <c r="G109" s="164"/>
      <c r="H109" s="164">
        <f t="shared" si="7"/>
        <v>1563848000</v>
      </c>
      <c r="I109" s="172">
        <v>4500000000</v>
      </c>
      <c r="J109" s="172"/>
      <c r="K109" s="172">
        <f t="shared" si="8"/>
        <v>4500000000</v>
      </c>
    </row>
    <row r="110" spans="1:11" x14ac:dyDescent="0.3">
      <c r="A110" s="190" t="s">
        <v>478</v>
      </c>
      <c r="B110" s="190" t="s">
        <v>862</v>
      </c>
      <c r="C110" s="194">
        <v>0</v>
      </c>
      <c r="D110" s="194"/>
      <c r="E110" s="194">
        <f t="shared" si="6"/>
        <v>0</v>
      </c>
      <c r="F110" s="164">
        <v>300000</v>
      </c>
      <c r="G110" s="164"/>
      <c r="H110" s="164">
        <f t="shared" si="7"/>
        <v>300000</v>
      </c>
      <c r="I110" s="172">
        <v>0</v>
      </c>
      <c r="J110" s="172"/>
      <c r="K110" s="172">
        <f t="shared" si="8"/>
        <v>0</v>
      </c>
    </row>
    <row r="111" spans="1:11" x14ac:dyDescent="0.3">
      <c r="A111" s="190" t="s">
        <v>479</v>
      </c>
      <c r="B111" s="190" t="s">
        <v>863</v>
      </c>
      <c r="C111" s="194">
        <v>0</v>
      </c>
      <c r="D111" s="194"/>
      <c r="E111" s="194">
        <f t="shared" si="6"/>
        <v>0</v>
      </c>
      <c r="F111" s="164">
        <v>1200000</v>
      </c>
      <c r="G111" s="164"/>
      <c r="H111" s="164">
        <f t="shared" si="7"/>
        <v>1200000</v>
      </c>
      <c r="I111" s="172">
        <v>0</v>
      </c>
      <c r="J111" s="172"/>
      <c r="K111" s="172">
        <f t="shared" si="8"/>
        <v>0</v>
      </c>
    </row>
    <row r="112" spans="1:11" x14ac:dyDescent="0.3">
      <c r="A112" s="190" t="s">
        <v>302</v>
      </c>
      <c r="B112" s="190" t="s">
        <v>480</v>
      </c>
      <c r="C112" s="194">
        <v>1120000000</v>
      </c>
      <c r="D112" s="194"/>
      <c r="E112" s="194">
        <f t="shared" si="6"/>
        <v>1120000000</v>
      </c>
      <c r="F112" s="164">
        <v>100000000</v>
      </c>
      <c r="G112" s="164"/>
      <c r="H112" s="164">
        <f t="shared" si="7"/>
        <v>100000000</v>
      </c>
      <c r="I112" s="172">
        <v>1600000000</v>
      </c>
      <c r="J112" s="172"/>
      <c r="K112" s="172">
        <f t="shared" si="8"/>
        <v>1600000000</v>
      </c>
    </row>
    <row r="113" spans="1:11" x14ac:dyDescent="0.3">
      <c r="A113" s="190" t="s">
        <v>90</v>
      </c>
      <c r="B113" s="190" t="s">
        <v>864</v>
      </c>
      <c r="C113" s="194">
        <v>84430210</v>
      </c>
      <c r="D113" s="194"/>
      <c r="E113" s="194">
        <f t="shared" si="6"/>
        <v>84430210</v>
      </c>
      <c r="F113" s="164">
        <v>6900000</v>
      </c>
      <c r="G113" s="164"/>
      <c r="H113" s="164">
        <f t="shared" si="7"/>
        <v>6900000</v>
      </c>
      <c r="I113" s="172">
        <v>52000000</v>
      </c>
      <c r="J113" s="172"/>
      <c r="K113" s="172">
        <f t="shared" si="8"/>
        <v>52000000</v>
      </c>
    </row>
    <row r="114" spans="1:11" x14ac:dyDescent="0.3">
      <c r="A114" s="190" t="s">
        <v>78</v>
      </c>
      <c r="B114" s="190" t="s">
        <v>865</v>
      </c>
      <c r="C114" s="194">
        <v>296307470</v>
      </c>
      <c r="D114" s="194"/>
      <c r="E114" s="194">
        <f t="shared" si="6"/>
        <v>296307470</v>
      </c>
      <c r="F114" s="164">
        <v>27400000</v>
      </c>
      <c r="G114" s="164"/>
      <c r="H114" s="164">
        <f t="shared" si="7"/>
        <v>27400000</v>
      </c>
      <c r="I114" s="172">
        <v>30000000</v>
      </c>
      <c r="J114" s="172" t="e">
        <f>Capital!#REF!</f>
        <v>#REF!</v>
      </c>
      <c r="K114" s="172" t="e">
        <f t="shared" si="8"/>
        <v>#REF!</v>
      </c>
    </row>
    <row r="115" spans="1:11" x14ac:dyDescent="0.3">
      <c r="A115" s="190" t="s">
        <v>632</v>
      </c>
      <c r="B115" s="190" t="s">
        <v>866</v>
      </c>
      <c r="C115" s="194">
        <v>416425340</v>
      </c>
      <c r="D115" s="194"/>
      <c r="E115" s="194">
        <f t="shared" si="6"/>
        <v>416425340</v>
      </c>
      <c r="F115" s="164">
        <v>20000000</v>
      </c>
      <c r="G115" s="164"/>
      <c r="H115" s="164">
        <f t="shared" si="7"/>
        <v>20000000</v>
      </c>
      <c r="I115" s="172">
        <v>90000000</v>
      </c>
      <c r="J115" s="172"/>
      <c r="K115" s="172">
        <f t="shared" si="8"/>
        <v>90000000</v>
      </c>
    </row>
    <row r="116" spans="1:11" x14ac:dyDescent="0.3">
      <c r="A116" s="190" t="s">
        <v>204</v>
      </c>
      <c r="B116" s="190" t="s">
        <v>867</v>
      </c>
      <c r="C116" s="194">
        <v>2413685650</v>
      </c>
      <c r="D116" s="194"/>
      <c r="E116" s="194">
        <f t="shared" si="6"/>
        <v>2413685650</v>
      </c>
      <c r="F116" s="164">
        <v>300000000</v>
      </c>
      <c r="G116" s="164"/>
      <c r="H116" s="164">
        <f t="shared" si="7"/>
        <v>300000000</v>
      </c>
      <c r="I116" s="172">
        <v>600000000</v>
      </c>
      <c r="J116" s="172"/>
      <c r="K116" s="172">
        <f t="shared" si="8"/>
        <v>600000000</v>
      </c>
    </row>
    <row r="117" spans="1:11" x14ac:dyDescent="0.3">
      <c r="A117" s="190" t="s">
        <v>487</v>
      </c>
      <c r="B117" s="190" t="s">
        <v>868</v>
      </c>
      <c r="C117" s="194">
        <v>0</v>
      </c>
      <c r="D117" s="194"/>
      <c r="E117" s="194">
        <f t="shared" si="6"/>
        <v>0</v>
      </c>
      <c r="F117" s="164">
        <v>900000</v>
      </c>
      <c r="G117" s="164"/>
      <c r="H117" s="164">
        <f t="shared" si="7"/>
        <v>900000</v>
      </c>
      <c r="I117" s="172">
        <v>0</v>
      </c>
      <c r="J117" s="172"/>
      <c r="K117" s="172">
        <f t="shared" si="8"/>
        <v>0</v>
      </c>
    </row>
    <row r="118" spans="1:11" x14ac:dyDescent="0.3">
      <c r="A118" s="190" t="s">
        <v>88</v>
      </c>
      <c r="B118" s="190" t="s">
        <v>869</v>
      </c>
      <c r="C118" s="194">
        <v>27355040</v>
      </c>
      <c r="D118" s="194"/>
      <c r="E118" s="194">
        <f t="shared" si="6"/>
        <v>27355040</v>
      </c>
      <c r="F118" s="164">
        <v>126000000</v>
      </c>
      <c r="G118" s="164" t="e">
        <f>'6. Details'!#REF!</f>
        <v>#REF!</v>
      </c>
      <c r="H118" s="164" t="e">
        <f t="shared" si="7"/>
        <v>#REF!</v>
      </c>
      <c r="I118" s="172">
        <v>10000000</v>
      </c>
      <c r="J118" s="172"/>
      <c r="K118" s="172">
        <f t="shared" si="8"/>
        <v>10000000</v>
      </c>
    </row>
    <row r="119" spans="1:11" x14ac:dyDescent="0.3">
      <c r="A119" s="190" t="s">
        <v>101</v>
      </c>
      <c r="B119" s="190" t="s">
        <v>870</v>
      </c>
      <c r="C119" s="194">
        <v>2667365000</v>
      </c>
      <c r="D119" s="194"/>
      <c r="E119" s="194">
        <f t="shared" si="6"/>
        <v>2667365000</v>
      </c>
      <c r="F119" s="164">
        <v>235500286.07999998</v>
      </c>
      <c r="G119" s="164"/>
      <c r="H119" s="164">
        <f t="shared" si="7"/>
        <v>235500286.07999998</v>
      </c>
      <c r="I119" s="172">
        <v>100000000</v>
      </c>
      <c r="J119" s="172"/>
      <c r="K119" s="172">
        <f t="shared" si="8"/>
        <v>100000000</v>
      </c>
    </row>
    <row r="120" spans="1:11" x14ac:dyDescent="0.3">
      <c r="A120" s="190" t="s">
        <v>237</v>
      </c>
      <c r="B120" s="190" t="s">
        <v>871</v>
      </c>
      <c r="C120" s="194">
        <v>1348328430</v>
      </c>
      <c r="D120" s="194"/>
      <c r="E120" s="194">
        <f t="shared" si="6"/>
        <v>1348328430</v>
      </c>
      <c r="F120" s="164">
        <v>107800000</v>
      </c>
      <c r="G120" s="164"/>
      <c r="H120" s="164">
        <f t="shared" si="7"/>
        <v>107800000</v>
      </c>
      <c r="I120" s="172">
        <v>250000000</v>
      </c>
      <c r="J120" s="172"/>
      <c r="K120" s="172">
        <f t="shared" si="8"/>
        <v>250000000</v>
      </c>
    </row>
    <row r="121" spans="1:11" x14ac:dyDescent="0.3">
      <c r="A121" s="190" t="s">
        <v>84</v>
      </c>
      <c r="B121" s="190" t="s">
        <v>872</v>
      </c>
      <c r="C121" s="194">
        <v>24776875.32</v>
      </c>
      <c r="D121" s="194"/>
      <c r="E121" s="194">
        <f t="shared" si="6"/>
        <v>24776875.32</v>
      </c>
      <c r="F121" s="164">
        <v>14000000</v>
      </c>
      <c r="G121" s="164"/>
      <c r="H121" s="164">
        <f t="shared" si="7"/>
        <v>14000000</v>
      </c>
      <c r="I121" s="172">
        <v>602000000</v>
      </c>
      <c r="J121" s="172"/>
      <c r="K121" s="172">
        <f t="shared" si="8"/>
        <v>602000000</v>
      </c>
    </row>
    <row r="122" spans="1:11" x14ac:dyDescent="0.3">
      <c r="A122" s="190" t="s">
        <v>486</v>
      </c>
      <c r="B122" s="190" t="s">
        <v>873</v>
      </c>
      <c r="C122" s="194">
        <v>0</v>
      </c>
      <c r="D122" s="194"/>
      <c r="E122" s="194">
        <f t="shared" si="6"/>
        <v>0</v>
      </c>
      <c r="F122" s="164">
        <v>1800000</v>
      </c>
      <c r="G122" s="164"/>
      <c r="H122" s="164">
        <f t="shared" si="7"/>
        <v>1800000</v>
      </c>
      <c r="I122" s="172">
        <v>0</v>
      </c>
      <c r="J122" s="172"/>
      <c r="K122" s="172">
        <f t="shared" si="8"/>
        <v>0</v>
      </c>
    </row>
    <row r="123" spans="1:11" x14ac:dyDescent="0.3">
      <c r="A123" s="190" t="s">
        <v>187</v>
      </c>
      <c r="B123" s="190" t="s">
        <v>915</v>
      </c>
      <c r="C123" s="194">
        <v>1365368830</v>
      </c>
      <c r="D123" s="194"/>
      <c r="E123" s="194">
        <f t="shared" si="6"/>
        <v>1365368830</v>
      </c>
      <c r="F123" s="164">
        <v>40550000</v>
      </c>
      <c r="G123" s="164"/>
      <c r="H123" s="164">
        <f t="shared" si="7"/>
        <v>40550000</v>
      </c>
      <c r="I123" s="172">
        <v>160000000</v>
      </c>
      <c r="J123" s="172"/>
      <c r="K123" s="172">
        <f t="shared" si="8"/>
        <v>160000000</v>
      </c>
    </row>
    <row r="124" spans="1:11" x14ac:dyDescent="0.3">
      <c r="A124" s="190" t="s">
        <v>190</v>
      </c>
      <c r="B124" s="190" t="s">
        <v>874</v>
      </c>
      <c r="C124" s="194">
        <v>806638069.99999988</v>
      </c>
      <c r="D124" s="194"/>
      <c r="E124" s="194">
        <f t="shared" si="6"/>
        <v>806638069.99999988</v>
      </c>
      <c r="F124" s="164">
        <v>29900000</v>
      </c>
      <c r="G124" s="164"/>
      <c r="H124" s="164">
        <f t="shared" si="7"/>
        <v>29900000</v>
      </c>
      <c r="I124" s="172">
        <v>100000000</v>
      </c>
      <c r="J124" s="172" t="e">
        <f>Capital!#REF!</f>
        <v>#REF!</v>
      </c>
      <c r="K124" s="172" t="e">
        <f t="shared" si="8"/>
        <v>#REF!</v>
      </c>
    </row>
    <row r="125" spans="1:11" x14ac:dyDescent="0.3">
      <c r="A125" s="190" t="s">
        <v>192</v>
      </c>
      <c r="B125" s="190" t="s">
        <v>916</v>
      </c>
      <c r="C125" s="194">
        <v>539098140</v>
      </c>
      <c r="D125" s="194"/>
      <c r="E125" s="194">
        <f t="shared" si="6"/>
        <v>539098140</v>
      </c>
      <c r="F125" s="164">
        <v>65755000</v>
      </c>
      <c r="G125" s="164"/>
      <c r="H125" s="164">
        <f t="shared" si="7"/>
        <v>65755000</v>
      </c>
      <c r="I125" s="172">
        <v>85000000</v>
      </c>
      <c r="J125" s="172"/>
      <c r="K125" s="172">
        <f t="shared" si="8"/>
        <v>85000000</v>
      </c>
    </row>
    <row r="126" spans="1:11" x14ac:dyDescent="0.3">
      <c r="A126" s="190" t="s">
        <v>196</v>
      </c>
      <c r="B126" s="190" t="s">
        <v>917</v>
      </c>
      <c r="C126" s="194">
        <v>579587170</v>
      </c>
      <c r="D126" s="194"/>
      <c r="E126" s="194">
        <f t="shared" si="6"/>
        <v>579587170</v>
      </c>
      <c r="F126" s="164">
        <v>34000000</v>
      </c>
      <c r="G126" s="164"/>
      <c r="H126" s="164">
        <f t="shared" si="7"/>
        <v>34000000</v>
      </c>
      <c r="I126" s="172">
        <v>120000000</v>
      </c>
      <c r="J126" s="172"/>
      <c r="K126" s="172">
        <f t="shared" si="8"/>
        <v>120000000</v>
      </c>
    </row>
    <row r="127" spans="1:11" x14ac:dyDescent="0.3">
      <c r="A127" s="208" t="s">
        <v>1343</v>
      </c>
      <c r="B127" s="199" t="s">
        <v>1360</v>
      </c>
      <c r="C127" s="194">
        <v>0</v>
      </c>
      <c r="D127" s="194">
        <v>11591438</v>
      </c>
      <c r="E127" s="194">
        <f>D127+C127</f>
        <v>11591438</v>
      </c>
      <c r="F127" s="164"/>
      <c r="G127" s="164" t="e">
        <f>'6. Details'!#REF!</f>
        <v>#REF!</v>
      </c>
      <c r="H127" s="164" t="e">
        <f>G127+F127</f>
        <v>#REF!</v>
      </c>
      <c r="I127" s="172"/>
      <c r="J127" s="172" t="e">
        <f>Capital!#REF!</f>
        <v>#REF!</v>
      </c>
      <c r="K127" s="172" t="e">
        <f>J127+I127</f>
        <v>#REF!</v>
      </c>
    </row>
    <row r="128" spans="1:11" x14ac:dyDescent="0.3">
      <c r="A128" s="190" t="s">
        <v>105</v>
      </c>
      <c r="B128" s="190" t="s">
        <v>918</v>
      </c>
      <c r="C128" s="194">
        <v>1076383000</v>
      </c>
      <c r="D128" s="194"/>
      <c r="E128" s="194">
        <f t="shared" si="6"/>
        <v>1076383000</v>
      </c>
      <c r="F128" s="164">
        <v>336750000</v>
      </c>
      <c r="G128" s="164"/>
      <c r="H128" s="164">
        <f t="shared" si="7"/>
        <v>336750000</v>
      </c>
      <c r="I128" s="172">
        <v>3350000000</v>
      </c>
      <c r="J128" s="172"/>
      <c r="K128" s="172">
        <f t="shared" si="8"/>
        <v>3350000000</v>
      </c>
    </row>
    <row r="129" spans="1:11" x14ac:dyDescent="0.3">
      <c r="A129" s="190" t="s">
        <v>110</v>
      </c>
      <c r="B129" s="190" t="s">
        <v>875</v>
      </c>
      <c r="C129" s="194">
        <v>0</v>
      </c>
      <c r="D129" s="194"/>
      <c r="E129" s="194">
        <f t="shared" si="6"/>
        <v>0</v>
      </c>
      <c r="F129" s="164">
        <v>600000</v>
      </c>
      <c r="G129" s="164"/>
      <c r="H129" s="164">
        <f t="shared" si="7"/>
        <v>600000</v>
      </c>
      <c r="I129" s="172">
        <v>0</v>
      </c>
      <c r="J129" s="172"/>
      <c r="K129" s="172">
        <f t="shared" si="8"/>
        <v>0</v>
      </c>
    </row>
    <row r="130" spans="1:11" x14ac:dyDescent="0.3">
      <c r="A130" s="190" t="s">
        <v>111</v>
      </c>
      <c r="B130" s="190" t="s">
        <v>930</v>
      </c>
      <c r="C130" s="194">
        <v>0</v>
      </c>
      <c r="D130" s="194"/>
      <c r="E130" s="194">
        <f t="shared" si="6"/>
        <v>0</v>
      </c>
      <c r="F130" s="164">
        <v>600000</v>
      </c>
      <c r="G130" s="164"/>
      <c r="H130" s="164">
        <f t="shared" si="7"/>
        <v>600000</v>
      </c>
      <c r="I130" s="172">
        <v>0</v>
      </c>
      <c r="J130" s="172"/>
      <c r="K130" s="172">
        <f t="shared" si="8"/>
        <v>0</v>
      </c>
    </row>
    <row r="131" spans="1:11" x14ac:dyDescent="0.3">
      <c r="A131" s="190" t="s">
        <v>135</v>
      </c>
      <c r="B131" s="190" t="s">
        <v>876</v>
      </c>
      <c r="C131" s="194">
        <v>0</v>
      </c>
      <c r="D131" s="194"/>
      <c r="E131" s="194">
        <f t="shared" si="6"/>
        <v>0</v>
      </c>
      <c r="F131" s="164">
        <v>108200000</v>
      </c>
      <c r="G131" s="164"/>
      <c r="H131" s="164">
        <f t="shared" si="7"/>
        <v>108200000</v>
      </c>
      <c r="I131" s="172">
        <v>400000000.11000001</v>
      </c>
      <c r="J131" s="172"/>
      <c r="K131" s="172">
        <f t="shared" si="8"/>
        <v>400000000.11000001</v>
      </c>
    </row>
    <row r="132" spans="1:11" x14ac:dyDescent="0.3">
      <c r="A132" s="190" t="s">
        <v>130</v>
      </c>
      <c r="B132" s="190" t="s">
        <v>877</v>
      </c>
      <c r="C132" s="194">
        <v>4303762400</v>
      </c>
      <c r="D132" s="194"/>
      <c r="E132" s="194">
        <f t="shared" si="6"/>
        <v>4303762400</v>
      </c>
      <c r="F132" s="164">
        <v>187420000</v>
      </c>
      <c r="G132" s="164"/>
      <c r="H132" s="164">
        <f t="shared" si="7"/>
        <v>187420000</v>
      </c>
      <c r="I132" s="172">
        <v>150000000</v>
      </c>
      <c r="J132" s="172"/>
      <c r="K132" s="172">
        <f t="shared" si="8"/>
        <v>150000000</v>
      </c>
    </row>
    <row r="133" spans="1:11" x14ac:dyDescent="0.3">
      <c r="A133" s="190" t="s">
        <v>112</v>
      </c>
      <c r="B133" s="190" t="s">
        <v>878</v>
      </c>
      <c r="C133" s="194">
        <v>1150121810.97</v>
      </c>
      <c r="D133" s="194"/>
      <c r="E133" s="194">
        <f t="shared" si="6"/>
        <v>1150121810.97</v>
      </c>
      <c r="F133" s="164">
        <v>202000000</v>
      </c>
      <c r="G133" s="164"/>
      <c r="H133" s="164">
        <f t="shared" si="7"/>
        <v>202000000</v>
      </c>
      <c r="I133" s="172">
        <v>480000000</v>
      </c>
      <c r="J133" s="172"/>
      <c r="K133" s="172">
        <f t="shared" si="8"/>
        <v>480000000</v>
      </c>
    </row>
    <row r="134" spans="1:11" x14ac:dyDescent="0.3">
      <c r="A134" s="190" t="s">
        <v>132</v>
      </c>
      <c r="B134" s="190" t="s">
        <v>919</v>
      </c>
      <c r="C134" s="194">
        <v>268613800</v>
      </c>
      <c r="D134" s="194"/>
      <c r="E134" s="194">
        <f t="shared" si="6"/>
        <v>268613800</v>
      </c>
      <c r="F134" s="164">
        <v>68000000</v>
      </c>
      <c r="G134" s="164"/>
      <c r="H134" s="164">
        <f t="shared" si="7"/>
        <v>68000000</v>
      </c>
      <c r="I134" s="172">
        <v>180000000</v>
      </c>
      <c r="J134" s="172"/>
      <c r="K134" s="172">
        <f t="shared" si="8"/>
        <v>180000000</v>
      </c>
    </row>
    <row r="135" spans="1:11" x14ac:dyDescent="0.3">
      <c r="A135" s="190" t="s">
        <v>139</v>
      </c>
      <c r="B135" s="190" t="s">
        <v>920</v>
      </c>
      <c r="C135" s="194">
        <v>147126000</v>
      </c>
      <c r="D135" s="194"/>
      <c r="E135" s="194">
        <f t="shared" si="6"/>
        <v>147126000</v>
      </c>
      <c r="F135" s="164">
        <v>56540000</v>
      </c>
      <c r="G135" s="164"/>
      <c r="H135" s="164">
        <f t="shared" si="7"/>
        <v>56540000</v>
      </c>
      <c r="I135" s="172">
        <v>120000000</v>
      </c>
      <c r="J135" s="172"/>
      <c r="K135" s="172">
        <f t="shared" si="8"/>
        <v>120000000</v>
      </c>
    </row>
    <row r="136" spans="1:11" x14ac:dyDescent="0.3">
      <c r="A136" s="190" t="s">
        <v>679</v>
      </c>
      <c r="B136" s="190" t="s">
        <v>879</v>
      </c>
      <c r="C136" s="194">
        <v>0</v>
      </c>
      <c r="D136" s="194"/>
      <c r="E136" s="194">
        <f t="shared" si="6"/>
        <v>0</v>
      </c>
      <c r="F136" s="164">
        <v>1500000</v>
      </c>
      <c r="G136" s="164"/>
      <c r="H136" s="164">
        <f t="shared" si="7"/>
        <v>1500000</v>
      </c>
      <c r="I136" s="172">
        <v>0</v>
      </c>
      <c r="J136" s="172"/>
      <c r="K136" s="172">
        <f t="shared" si="8"/>
        <v>0</v>
      </c>
    </row>
    <row r="137" spans="1:11" x14ac:dyDescent="0.3">
      <c r="A137" s="190" t="s">
        <v>199</v>
      </c>
      <c r="B137" s="190" t="s">
        <v>921</v>
      </c>
      <c r="C137" s="194">
        <v>623595000</v>
      </c>
      <c r="D137" s="194"/>
      <c r="E137" s="194">
        <f t="shared" si="6"/>
        <v>623595000</v>
      </c>
      <c r="F137" s="164">
        <v>162900000</v>
      </c>
      <c r="G137" s="164"/>
      <c r="H137" s="164">
        <f t="shared" si="7"/>
        <v>162900000</v>
      </c>
      <c r="I137" s="172">
        <v>172000000</v>
      </c>
      <c r="J137" s="172" t="e">
        <f>Capital!#REF!</f>
        <v>#REF!</v>
      </c>
      <c r="K137" s="172" t="e">
        <f t="shared" si="8"/>
        <v>#REF!</v>
      </c>
    </row>
    <row r="138" spans="1:11" x14ac:dyDescent="0.3">
      <c r="A138" s="190" t="s">
        <v>143</v>
      </c>
      <c r="B138" s="190" t="s">
        <v>146</v>
      </c>
      <c r="C138" s="194">
        <v>81263950</v>
      </c>
      <c r="D138" s="194"/>
      <c r="E138" s="194">
        <f t="shared" si="6"/>
        <v>81263950</v>
      </c>
      <c r="F138" s="164">
        <v>7370000</v>
      </c>
      <c r="G138" s="164"/>
      <c r="H138" s="164">
        <f t="shared" si="7"/>
        <v>7370000</v>
      </c>
      <c r="I138" s="172">
        <v>20000000</v>
      </c>
      <c r="J138" s="172"/>
      <c r="K138" s="172">
        <f t="shared" si="8"/>
        <v>20000000</v>
      </c>
    </row>
    <row r="139" spans="1:11" x14ac:dyDescent="0.3">
      <c r="A139" s="190" t="s">
        <v>140</v>
      </c>
      <c r="B139" s="190" t="s">
        <v>880</v>
      </c>
      <c r="C139" s="194">
        <v>0</v>
      </c>
      <c r="D139" s="194"/>
      <c r="E139" s="194">
        <f t="shared" si="6"/>
        <v>0</v>
      </c>
      <c r="F139" s="164">
        <v>6200000</v>
      </c>
      <c r="G139" s="164"/>
      <c r="H139" s="164">
        <f t="shared" si="7"/>
        <v>6200000</v>
      </c>
      <c r="I139" s="172">
        <v>20000000</v>
      </c>
      <c r="J139" s="172"/>
      <c r="K139" s="172">
        <f t="shared" si="8"/>
        <v>20000000</v>
      </c>
    </row>
    <row r="140" spans="1:11" x14ac:dyDescent="0.3">
      <c r="A140" s="190" t="s">
        <v>707</v>
      </c>
      <c r="B140" s="190" t="s">
        <v>218</v>
      </c>
      <c r="C140" s="194">
        <v>330862870</v>
      </c>
      <c r="D140" s="194"/>
      <c r="E140" s="194">
        <f t="shared" si="6"/>
        <v>330862870</v>
      </c>
      <c r="F140" s="164">
        <v>80000000</v>
      </c>
      <c r="G140" s="164"/>
      <c r="H140" s="164">
        <f t="shared" si="7"/>
        <v>80000000</v>
      </c>
      <c r="I140" s="172">
        <v>100000000</v>
      </c>
      <c r="J140" s="172"/>
      <c r="K140" s="172">
        <f t="shared" si="8"/>
        <v>100000000</v>
      </c>
    </row>
    <row r="141" spans="1:11" x14ac:dyDescent="0.3">
      <c r="A141" s="190" t="s">
        <v>693</v>
      </c>
      <c r="B141" s="190" t="s">
        <v>992</v>
      </c>
      <c r="C141" s="194">
        <v>73069190</v>
      </c>
      <c r="D141" s="194"/>
      <c r="E141" s="194">
        <f t="shared" si="6"/>
        <v>73069190</v>
      </c>
      <c r="F141" s="164">
        <v>12000000</v>
      </c>
      <c r="G141" s="164"/>
      <c r="H141" s="164">
        <f t="shared" si="7"/>
        <v>12000000</v>
      </c>
      <c r="I141" s="172">
        <v>20000000</v>
      </c>
      <c r="J141" s="172"/>
      <c r="K141" s="172">
        <f t="shared" si="8"/>
        <v>20000000</v>
      </c>
    </row>
    <row r="142" spans="1:11" x14ac:dyDescent="0.3">
      <c r="A142" s="190" t="s">
        <v>769</v>
      </c>
      <c r="B142" s="190" t="s">
        <v>881</v>
      </c>
      <c r="C142" s="194">
        <v>263917150</v>
      </c>
      <c r="D142" s="194"/>
      <c r="E142" s="194">
        <f t="shared" si="6"/>
        <v>263917150</v>
      </c>
      <c r="F142" s="164">
        <v>0</v>
      </c>
      <c r="G142" s="164"/>
      <c r="H142" s="164">
        <f t="shared" si="7"/>
        <v>0</v>
      </c>
      <c r="I142" s="172">
        <v>0</v>
      </c>
      <c r="J142" s="172"/>
      <c r="K142" s="172">
        <f t="shared" si="8"/>
        <v>0</v>
      </c>
    </row>
    <row r="143" spans="1:11" x14ac:dyDescent="0.3">
      <c r="A143" s="190"/>
      <c r="B143" s="209" t="s">
        <v>26</v>
      </c>
      <c r="C143" s="210">
        <f>SUM(C4:C142)</f>
        <v>29337296067.84</v>
      </c>
      <c r="D143" s="210">
        <f>SUM(D4:D142)</f>
        <v>49494752</v>
      </c>
      <c r="E143" s="210">
        <f t="shared" si="6"/>
        <v>29386790819.84</v>
      </c>
      <c r="F143" s="165">
        <f>SUM(F4:F142)</f>
        <v>28710805014.080002</v>
      </c>
      <c r="G143" s="165" t="e">
        <f>SUM(G4:G142)</f>
        <v>#REF!</v>
      </c>
      <c r="H143" s="165" t="e">
        <f t="shared" si="7"/>
        <v>#REF!</v>
      </c>
      <c r="I143" s="173">
        <f>SUM(I4:I142)</f>
        <v>50296000000.110001</v>
      </c>
      <c r="J143" s="173" t="e">
        <f>SUM(J4:J142)</f>
        <v>#REF!</v>
      </c>
      <c r="K143" s="173" t="e">
        <f>SUM(K4:K142)</f>
        <v>#REF!</v>
      </c>
    </row>
    <row r="144" spans="1:11" x14ac:dyDescent="0.3">
      <c r="H144" s="179"/>
    </row>
  </sheetData>
  <mergeCells count="3">
    <mergeCell ref="C1:E1"/>
    <mergeCell ref="F1:H1"/>
    <mergeCell ref="I1:K1"/>
  </mergeCells>
  <printOptions gridLines="1"/>
  <pageMargins left="0.7" right="0.7" top="0.75" bottom="0.75" header="0.3" footer="0.3"/>
  <pageSetup paperSize="9" scale="57" fitToHeight="0" orientation="landscape" r:id="rId1"/>
  <headerFooter>
    <oddHeader>&amp;C&amp;"-,Bold"YOBE STATE HOUSE OF ASSEMBLYCOMMITTEE ON FINANCE AND APPRORIATIONPROPOSED AUGMENTATIONS     2020 BUDGET&amp;R&amp;"-,Bold"&amp;22ANNEX II</oddHeader>
  </headerFooter>
  <rowBreaks count="3" manualBreakCount="3">
    <brk id="41" max="10" man="1"/>
    <brk id="84" max="16383" man="1"/>
    <brk id="1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82" workbookViewId="0">
      <selection activeCell="E107" sqref="E107"/>
    </sheetView>
  </sheetViews>
  <sheetFormatPr defaultColWidth="9.140625" defaultRowHeight="12.75" x14ac:dyDescent="0.2"/>
  <cols>
    <col min="1" max="1" width="12.42578125" style="16" customWidth="1"/>
    <col min="2" max="2" width="35.85546875" style="13" bestFit="1" customWidth="1"/>
    <col min="3" max="5" width="20" style="99" customWidth="1"/>
    <col min="6" max="6" width="20" style="17" customWidth="1"/>
    <col min="7" max="7" width="15.140625" style="13" hidden="1" customWidth="1"/>
    <col min="8" max="16384" width="9.140625" style="13"/>
  </cols>
  <sheetData>
    <row r="1" spans="1:6" x14ac:dyDescent="0.2">
      <c r="A1" s="1157" t="s">
        <v>1059</v>
      </c>
      <c r="B1" s="1157"/>
      <c r="C1" s="1157"/>
      <c r="D1" s="1157"/>
      <c r="E1" s="1157"/>
      <c r="F1" s="1157"/>
    </row>
    <row r="2" spans="1:6" ht="15" customHeight="1" x14ac:dyDescent="0.2">
      <c r="A2" s="1156" t="s">
        <v>275</v>
      </c>
      <c r="B2" s="1155" t="s">
        <v>1033</v>
      </c>
      <c r="C2" s="114" t="s">
        <v>1030</v>
      </c>
      <c r="D2" s="114" t="s">
        <v>1031</v>
      </c>
      <c r="E2" s="114" t="s">
        <v>1032</v>
      </c>
      <c r="F2" s="1154" t="s">
        <v>528</v>
      </c>
    </row>
    <row r="3" spans="1:6" s="107" customFormat="1" ht="25.5" x14ac:dyDescent="0.2">
      <c r="A3" s="1156"/>
      <c r="B3" s="1155"/>
      <c r="C3" s="115" t="s">
        <v>1022</v>
      </c>
      <c r="D3" s="115" t="s">
        <v>1022</v>
      </c>
      <c r="E3" s="115" t="s">
        <v>1022</v>
      </c>
      <c r="F3" s="1154"/>
    </row>
    <row r="4" spans="1:6" s="16" customFormat="1" x14ac:dyDescent="0.2">
      <c r="A4" s="1156"/>
      <c r="B4" s="1155"/>
      <c r="C4" s="114" t="s">
        <v>940</v>
      </c>
      <c r="D4" s="114" t="s">
        <v>940</v>
      </c>
      <c r="E4" s="114" t="s">
        <v>940</v>
      </c>
      <c r="F4" s="114" t="s">
        <v>940</v>
      </c>
    </row>
    <row r="5" spans="1:6" s="16" customFormat="1" x14ac:dyDescent="0.2">
      <c r="A5" s="102"/>
      <c r="B5" s="116" t="s">
        <v>1057</v>
      </c>
      <c r="C5" s="114"/>
      <c r="D5" s="114"/>
      <c r="E5" s="114"/>
      <c r="F5" s="114"/>
    </row>
    <row r="6" spans="1:6" x14ac:dyDescent="0.2">
      <c r="A6" s="16" t="s">
        <v>367</v>
      </c>
      <c r="B6" s="13" t="s">
        <v>819</v>
      </c>
      <c r="C6" s="99">
        <v>267747600</v>
      </c>
      <c r="D6" s="99">
        <v>2486000000</v>
      </c>
      <c r="E6" s="99">
        <v>0</v>
      </c>
      <c r="F6" s="17">
        <f>C6+D6+E6</f>
        <v>2753747600</v>
      </c>
    </row>
    <row r="7" spans="1:6" x14ac:dyDescent="0.2">
      <c r="A7" s="16" t="s">
        <v>374</v>
      </c>
      <c r="B7" s="13" t="s">
        <v>882</v>
      </c>
      <c r="C7" s="99">
        <v>0</v>
      </c>
      <c r="D7" s="99">
        <v>400000000</v>
      </c>
      <c r="E7" s="99">
        <v>0</v>
      </c>
      <c r="F7" s="17">
        <f t="shared" ref="F7:F70" si="0">C7+D7+E7</f>
        <v>400000000</v>
      </c>
    </row>
    <row r="8" spans="1:6" x14ac:dyDescent="0.2">
      <c r="A8" s="16" t="s">
        <v>416</v>
      </c>
      <c r="B8" s="13" t="s">
        <v>922</v>
      </c>
      <c r="C8" s="99">
        <v>0</v>
      </c>
      <c r="D8" s="99">
        <v>62000000</v>
      </c>
      <c r="E8" s="99">
        <v>500000000</v>
      </c>
      <c r="F8" s="17">
        <f t="shared" si="0"/>
        <v>562000000</v>
      </c>
    </row>
    <row r="9" spans="1:6" x14ac:dyDescent="0.2">
      <c r="A9" s="16" t="s">
        <v>375</v>
      </c>
      <c r="B9" s="13" t="s">
        <v>820</v>
      </c>
      <c r="C9" s="99">
        <v>0</v>
      </c>
      <c r="D9" s="99">
        <v>370000000</v>
      </c>
      <c r="E9" s="99">
        <v>0</v>
      </c>
      <c r="F9" s="17">
        <f t="shared" si="0"/>
        <v>370000000</v>
      </c>
    </row>
    <row r="10" spans="1:6" x14ac:dyDescent="0.2">
      <c r="A10" s="16" t="s">
        <v>418</v>
      </c>
      <c r="B10" s="13" t="s">
        <v>895</v>
      </c>
      <c r="C10" s="99">
        <v>16688056.550000001</v>
      </c>
      <c r="D10" s="99">
        <v>45000000</v>
      </c>
      <c r="E10" s="99">
        <v>70000000</v>
      </c>
      <c r="F10" s="17">
        <f t="shared" si="0"/>
        <v>131688056.55</v>
      </c>
    </row>
    <row r="11" spans="1:6" x14ac:dyDescent="0.2">
      <c r="A11" s="16" t="s">
        <v>380</v>
      </c>
      <c r="B11" s="13" t="s">
        <v>932</v>
      </c>
      <c r="C11" s="99">
        <v>670555560</v>
      </c>
      <c r="D11" s="99">
        <v>1990732000</v>
      </c>
      <c r="E11" s="99">
        <v>1670000000</v>
      </c>
      <c r="F11" s="17">
        <f t="shared" si="0"/>
        <v>4331287560</v>
      </c>
    </row>
    <row r="12" spans="1:6" x14ac:dyDescent="0.2">
      <c r="A12" s="16" t="s">
        <v>704</v>
      </c>
      <c r="B12" s="13" t="s">
        <v>203</v>
      </c>
      <c r="C12" s="99">
        <v>0</v>
      </c>
      <c r="D12" s="99">
        <v>50705000</v>
      </c>
      <c r="E12" s="99">
        <v>25000000</v>
      </c>
      <c r="F12" s="17">
        <f t="shared" si="0"/>
        <v>75705000</v>
      </c>
    </row>
    <row r="13" spans="1:6" x14ac:dyDescent="0.2">
      <c r="A13" s="16" t="s">
        <v>705</v>
      </c>
      <c r="B13" s="13" t="s">
        <v>829</v>
      </c>
      <c r="C13" s="99">
        <v>22832780</v>
      </c>
      <c r="D13" s="99">
        <v>900000</v>
      </c>
      <c r="E13" s="99">
        <v>5000000</v>
      </c>
      <c r="F13" s="17">
        <f t="shared" si="0"/>
        <v>28732780</v>
      </c>
    </row>
    <row r="14" spans="1:6" x14ac:dyDescent="0.2">
      <c r="A14" s="16" t="s">
        <v>346</v>
      </c>
      <c r="B14" s="13" t="s">
        <v>830</v>
      </c>
      <c r="C14" s="99">
        <v>42564840</v>
      </c>
      <c r="D14" s="99">
        <v>460000000</v>
      </c>
      <c r="E14" s="99">
        <v>85000000</v>
      </c>
      <c r="F14" s="17">
        <f t="shared" si="0"/>
        <v>587564840</v>
      </c>
    </row>
    <row r="15" spans="1:6" x14ac:dyDescent="0.2">
      <c r="A15" s="16" t="s">
        <v>709</v>
      </c>
      <c r="B15" s="13" t="s">
        <v>896</v>
      </c>
      <c r="C15" s="99">
        <v>488000000</v>
      </c>
      <c r="D15" s="99">
        <v>1400000000</v>
      </c>
      <c r="E15" s="99">
        <v>300000000</v>
      </c>
      <c r="F15" s="17">
        <f t="shared" si="0"/>
        <v>2188000000</v>
      </c>
    </row>
    <row r="16" spans="1:6" x14ac:dyDescent="0.2">
      <c r="A16" s="16" t="s">
        <v>322</v>
      </c>
      <c r="B16" s="13" t="s">
        <v>897</v>
      </c>
      <c r="C16" s="99">
        <v>14479820</v>
      </c>
      <c r="D16" s="99">
        <v>100000000</v>
      </c>
      <c r="E16" s="99">
        <v>0</v>
      </c>
      <c r="F16" s="17">
        <f t="shared" si="0"/>
        <v>114479820</v>
      </c>
    </row>
    <row r="17" spans="1:6" x14ac:dyDescent="0.2">
      <c r="A17" s="16" t="s">
        <v>315</v>
      </c>
      <c r="B17" s="13" t="s">
        <v>933</v>
      </c>
      <c r="C17" s="99">
        <v>110176130</v>
      </c>
      <c r="D17" s="99">
        <v>47300000</v>
      </c>
      <c r="E17" s="99">
        <v>500000000</v>
      </c>
      <c r="F17" s="17">
        <f t="shared" si="0"/>
        <v>657476130</v>
      </c>
    </row>
    <row r="18" spans="1:6" x14ac:dyDescent="0.2">
      <c r="A18" s="16" t="s">
        <v>318</v>
      </c>
      <c r="B18" s="13" t="s">
        <v>923</v>
      </c>
      <c r="C18" s="99">
        <v>133342260</v>
      </c>
      <c r="D18" s="99">
        <v>22297000</v>
      </c>
      <c r="E18" s="99">
        <v>95000000</v>
      </c>
      <c r="F18" s="17">
        <f t="shared" si="0"/>
        <v>250639260</v>
      </c>
    </row>
    <row r="19" spans="1:6" x14ac:dyDescent="0.2">
      <c r="A19" s="16" t="s">
        <v>317</v>
      </c>
      <c r="B19" s="13" t="s">
        <v>924</v>
      </c>
      <c r="C19" s="99">
        <v>122907840</v>
      </c>
      <c r="D19" s="99">
        <v>32000000</v>
      </c>
      <c r="E19" s="99">
        <v>72000000</v>
      </c>
      <c r="F19" s="17">
        <f t="shared" si="0"/>
        <v>226907840</v>
      </c>
    </row>
    <row r="20" spans="1:6" x14ac:dyDescent="0.2">
      <c r="A20" s="16" t="s">
        <v>530</v>
      </c>
      <c r="B20" s="13" t="s">
        <v>831</v>
      </c>
      <c r="C20" s="99">
        <v>34772360</v>
      </c>
      <c r="D20" s="99">
        <v>8000000</v>
      </c>
      <c r="E20" s="99">
        <v>70000000</v>
      </c>
      <c r="F20" s="17">
        <f t="shared" si="0"/>
        <v>112772360</v>
      </c>
    </row>
    <row r="21" spans="1:6" x14ac:dyDescent="0.2">
      <c r="A21" s="16" t="s">
        <v>465</v>
      </c>
      <c r="B21" s="13" t="s">
        <v>832</v>
      </c>
      <c r="C21" s="99">
        <v>56843520</v>
      </c>
      <c r="D21" s="99">
        <v>7600000</v>
      </c>
      <c r="E21" s="99">
        <v>22000000</v>
      </c>
      <c r="F21" s="17">
        <f t="shared" si="0"/>
        <v>86443520</v>
      </c>
    </row>
    <row r="22" spans="1:6" x14ac:dyDescent="0.2">
      <c r="A22" s="16" t="s">
        <v>30</v>
      </c>
      <c r="B22" s="13" t="s">
        <v>833</v>
      </c>
      <c r="C22" s="99">
        <v>167712340</v>
      </c>
      <c r="D22" s="99">
        <v>18650000</v>
      </c>
      <c r="E22" s="99">
        <v>63000000</v>
      </c>
      <c r="F22" s="17">
        <f t="shared" si="0"/>
        <v>249362340</v>
      </c>
    </row>
    <row r="23" spans="1:6" x14ac:dyDescent="0.2">
      <c r="A23" s="16" t="s">
        <v>390</v>
      </c>
      <c r="B23" s="13" t="s">
        <v>925</v>
      </c>
      <c r="C23" s="99">
        <v>291576160</v>
      </c>
      <c r="D23" s="99">
        <v>780000000</v>
      </c>
      <c r="E23" s="99">
        <v>540000000</v>
      </c>
      <c r="F23" s="17">
        <f t="shared" si="0"/>
        <v>1611576160</v>
      </c>
    </row>
    <row r="24" spans="1:6" x14ac:dyDescent="0.2">
      <c r="A24" s="16" t="s">
        <v>541</v>
      </c>
      <c r="B24" s="13" t="s">
        <v>926</v>
      </c>
      <c r="C24" s="99">
        <v>63564760</v>
      </c>
      <c r="D24" s="99">
        <v>80000000</v>
      </c>
      <c r="E24" s="99">
        <v>34000000</v>
      </c>
      <c r="F24" s="17">
        <f t="shared" si="0"/>
        <v>177564760</v>
      </c>
    </row>
    <row r="25" spans="1:6" x14ac:dyDescent="0.2">
      <c r="A25" s="16" t="s">
        <v>348</v>
      </c>
      <c r="B25" s="13" t="s">
        <v>834</v>
      </c>
      <c r="C25" s="99">
        <v>85647220</v>
      </c>
      <c r="D25" s="99">
        <v>27800000</v>
      </c>
      <c r="E25" s="99">
        <v>30000000</v>
      </c>
      <c r="F25" s="17">
        <f t="shared" si="0"/>
        <v>143447220</v>
      </c>
    </row>
    <row r="26" spans="1:6" x14ac:dyDescent="0.2">
      <c r="A26" s="16" t="s">
        <v>424</v>
      </c>
      <c r="B26" s="13" t="s">
        <v>835</v>
      </c>
      <c r="C26" s="99">
        <v>65000000</v>
      </c>
      <c r="D26" s="99">
        <v>34470000</v>
      </c>
      <c r="E26" s="99">
        <v>20000000</v>
      </c>
      <c r="F26" s="17">
        <f t="shared" si="0"/>
        <v>119470000</v>
      </c>
    </row>
    <row r="27" spans="1:6" x14ac:dyDescent="0.2">
      <c r="A27" s="16" t="s">
        <v>425</v>
      </c>
      <c r="B27" s="13" t="s">
        <v>836</v>
      </c>
      <c r="C27" s="99">
        <v>47240780</v>
      </c>
      <c r="D27" s="99">
        <v>28400000</v>
      </c>
      <c r="E27" s="99">
        <v>23000000</v>
      </c>
      <c r="F27" s="17">
        <f t="shared" si="0"/>
        <v>98640780</v>
      </c>
    </row>
    <row r="28" spans="1:6" x14ac:dyDescent="0.2">
      <c r="A28" s="16" t="s">
        <v>432</v>
      </c>
      <c r="B28" s="13" t="s">
        <v>935</v>
      </c>
      <c r="C28" s="99">
        <v>11156490</v>
      </c>
      <c r="D28" s="99">
        <v>3000000</v>
      </c>
      <c r="E28" s="99">
        <v>100000000</v>
      </c>
      <c r="F28" s="17">
        <f t="shared" si="0"/>
        <v>114156490</v>
      </c>
    </row>
    <row r="29" spans="1:6" x14ac:dyDescent="0.2">
      <c r="A29" s="16" t="s">
        <v>328</v>
      </c>
      <c r="B29" s="13" t="s">
        <v>898</v>
      </c>
      <c r="C29" s="99">
        <v>117796850</v>
      </c>
      <c r="D29" s="99">
        <v>176000000</v>
      </c>
      <c r="E29" s="99">
        <v>180000000</v>
      </c>
      <c r="F29" s="17">
        <f t="shared" si="0"/>
        <v>473796850</v>
      </c>
    </row>
    <row r="30" spans="1:6" x14ac:dyDescent="0.2">
      <c r="A30" s="16" t="s">
        <v>435</v>
      </c>
      <c r="B30" s="13" t="s">
        <v>837</v>
      </c>
      <c r="C30" s="99">
        <v>61020000</v>
      </c>
      <c r="D30" s="99">
        <v>600000</v>
      </c>
      <c r="E30" s="99">
        <v>0</v>
      </c>
      <c r="F30" s="17">
        <f t="shared" si="0"/>
        <v>61620000</v>
      </c>
    </row>
    <row r="31" spans="1:6" x14ac:dyDescent="0.2">
      <c r="C31" s="101">
        <f>SUM(C6:C30)</f>
        <v>2891625366.5500002</v>
      </c>
      <c r="D31" s="101">
        <f>SUM(D6:D30)</f>
        <v>8631454000</v>
      </c>
      <c r="E31" s="101">
        <f>SUM(E6:E30)</f>
        <v>4404000000</v>
      </c>
      <c r="F31" s="18">
        <f t="shared" si="0"/>
        <v>15927079366.549999</v>
      </c>
    </row>
    <row r="32" spans="1:6" x14ac:dyDescent="0.2">
      <c r="B32" s="14" t="s">
        <v>1304</v>
      </c>
    </row>
    <row r="33" spans="1:7" x14ac:dyDescent="0.2">
      <c r="A33" s="16" t="s">
        <v>339</v>
      </c>
      <c r="B33" s="13" t="s">
        <v>899</v>
      </c>
      <c r="C33" s="99">
        <v>1328763200</v>
      </c>
      <c r="D33" s="99">
        <v>750000000</v>
      </c>
      <c r="E33" s="99">
        <v>1250000000</v>
      </c>
      <c r="F33" s="17">
        <f t="shared" si="0"/>
        <v>3328763200</v>
      </c>
      <c r="G33" s="13" t="s">
        <v>1051</v>
      </c>
    </row>
    <row r="34" spans="1:7" x14ac:dyDescent="0.2">
      <c r="A34" s="16" t="s">
        <v>387</v>
      </c>
      <c r="B34" s="13" t="s">
        <v>838</v>
      </c>
      <c r="C34" s="99">
        <v>0</v>
      </c>
      <c r="D34" s="99">
        <v>23600000</v>
      </c>
      <c r="E34" s="99">
        <v>50000000</v>
      </c>
      <c r="F34" s="17">
        <f t="shared" si="0"/>
        <v>73600000</v>
      </c>
      <c r="G34" s="13" t="s">
        <v>1051</v>
      </c>
    </row>
    <row r="35" spans="1:7" x14ac:dyDescent="0.2">
      <c r="A35" s="16" t="s">
        <v>438</v>
      </c>
      <c r="B35" s="13" t="s">
        <v>839</v>
      </c>
      <c r="C35" s="99">
        <v>0</v>
      </c>
      <c r="D35" s="99">
        <v>59250000</v>
      </c>
      <c r="E35" s="99">
        <v>70000000</v>
      </c>
      <c r="F35" s="17">
        <f t="shared" si="0"/>
        <v>129250000</v>
      </c>
      <c r="G35" s="13" t="s">
        <v>1051</v>
      </c>
    </row>
    <row r="36" spans="1:7" x14ac:dyDescent="0.2">
      <c r="A36" s="16" t="s">
        <v>345</v>
      </c>
      <c r="B36" s="13" t="s">
        <v>937</v>
      </c>
      <c r="C36" s="99">
        <v>0</v>
      </c>
      <c r="D36" s="99">
        <v>0</v>
      </c>
      <c r="E36" s="99">
        <v>600000000</v>
      </c>
      <c r="F36" s="17">
        <f t="shared" si="0"/>
        <v>600000000</v>
      </c>
      <c r="G36" s="13" t="s">
        <v>1051</v>
      </c>
    </row>
    <row r="37" spans="1:7" x14ac:dyDescent="0.2">
      <c r="A37" s="16" t="s">
        <v>236</v>
      </c>
      <c r="B37" s="13" t="s">
        <v>934</v>
      </c>
      <c r="C37" s="99">
        <v>298905340</v>
      </c>
      <c r="D37" s="99">
        <v>12000000</v>
      </c>
      <c r="E37" s="99">
        <v>180000000</v>
      </c>
      <c r="F37" s="17">
        <f t="shared" si="0"/>
        <v>490905340</v>
      </c>
      <c r="G37" s="13" t="s">
        <v>1051</v>
      </c>
    </row>
    <row r="38" spans="1:7" x14ac:dyDescent="0.2">
      <c r="A38" s="16" t="s">
        <v>565</v>
      </c>
      <c r="B38" s="13" t="s">
        <v>840</v>
      </c>
      <c r="C38" s="99">
        <v>0</v>
      </c>
      <c r="D38" s="99">
        <v>2100000</v>
      </c>
      <c r="E38" s="99">
        <v>20000000</v>
      </c>
      <c r="F38" s="17">
        <f t="shared" si="0"/>
        <v>22100000</v>
      </c>
      <c r="G38" s="13" t="s">
        <v>1051</v>
      </c>
    </row>
    <row r="39" spans="1:7" x14ac:dyDescent="0.2">
      <c r="A39" s="16" t="s">
        <v>566</v>
      </c>
      <c r="B39" s="13" t="s">
        <v>900</v>
      </c>
      <c r="C39" s="99">
        <v>636557250</v>
      </c>
      <c r="D39" s="99">
        <v>256720000</v>
      </c>
      <c r="E39" s="99">
        <v>95000000</v>
      </c>
      <c r="F39" s="17">
        <f t="shared" si="0"/>
        <v>988277250</v>
      </c>
    </row>
    <row r="40" spans="1:7" x14ac:dyDescent="0.2">
      <c r="A40" s="16" t="s">
        <v>798</v>
      </c>
      <c r="B40" s="13" t="s">
        <v>841</v>
      </c>
      <c r="C40" s="99">
        <v>0</v>
      </c>
      <c r="D40" s="99">
        <v>11298796228</v>
      </c>
      <c r="E40" s="99">
        <v>0</v>
      </c>
      <c r="F40" s="17">
        <f t="shared" si="0"/>
        <v>11298796228</v>
      </c>
    </row>
    <row r="41" spans="1:7" x14ac:dyDescent="0.2">
      <c r="A41" s="16" t="s">
        <v>797</v>
      </c>
      <c r="B41" s="13" t="s">
        <v>842</v>
      </c>
      <c r="C41" s="99">
        <v>0</v>
      </c>
      <c r="D41" s="99">
        <v>1585000000</v>
      </c>
      <c r="E41" s="99">
        <v>0</v>
      </c>
      <c r="F41" s="17">
        <f t="shared" si="0"/>
        <v>1585000000</v>
      </c>
    </row>
    <row r="42" spans="1:7" x14ac:dyDescent="0.2">
      <c r="A42" s="16" t="s">
        <v>573</v>
      </c>
      <c r="B42" s="13" t="s">
        <v>928</v>
      </c>
      <c r="C42" s="99">
        <v>102113580</v>
      </c>
      <c r="D42" s="99">
        <v>110000000</v>
      </c>
      <c r="E42" s="99">
        <v>90000000</v>
      </c>
      <c r="F42" s="17">
        <f t="shared" si="0"/>
        <v>302113580</v>
      </c>
    </row>
    <row r="43" spans="1:7" x14ac:dyDescent="0.2">
      <c r="A43" s="16" t="s">
        <v>49</v>
      </c>
      <c r="B43" s="13" t="s">
        <v>901</v>
      </c>
      <c r="C43" s="99">
        <v>125875220</v>
      </c>
      <c r="D43" s="99">
        <v>53600000</v>
      </c>
      <c r="E43" s="99">
        <v>4250000000</v>
      </c>
      <c r="F43" s="17">
        <f t="shared" si="0"/>
        <v>4429475220</v>
      </c>
    </row>
    <row r="44" spans="1:7" x14ac:dyDescent="0.2">
      <c r="A44" s="16" t="s">
        <v>447</v>
      </c>
      <c r="B44" s="13" t="s">
        <v>845</v>
      </c>
      <c r="C44" s="99">
        <v>19003000</v>
      </c>
      <c r="D44" s="99">
        <v>6675000</v>
      </c>
      <c r="E44" s="99">
        <v>29000000</v>
      </c>
      <c r="F44" s="17">
        <f t="shared" si="0"/>
        <v>54678000</v>
      </c>
    </row>
    <row r="45" spans="1:7" x14ac:dyDescent="0.2">
      <c r="A45" s="16" t="s">
        <v>427</v>
      </c>
      <c r="B45" s="13" t="s">
        <v>846</v>
      </c>
      <c r="C45" s="99">
        <v>22422590</v>
      </c>
      <c r="D45" s="99">
        <v>0</v>
      </c>
      <c r="E45" s="99">
        <v>20000000</v>
      </c>
      <c r="F45" s="17">
        <f t="shared" si="0"/>
        <v>42422590</v>
      </c>
    </row>
    <row r="46" spans="1:7" x14ac:dyDescent="0.2">
      <c r="A46" s="16" t="s">
        <v>57</v>
      </c>
      <c r="B46" s="13" t="s">
        <v>847</v>
      </c>
      <c r="C46" s="99">
        <v>4121110</v>
      </c>
      <c r="D46" s="99">
        <v>0</v>
      </c>
      <c r="E46" s="99">
        <v>20000000</v>
      </c>
      <c r="F46" s="17">
        <f t="shared" si="0"/>
        <v>24121110</v>
      </c>
    </row>
    <row r="47" spans="1:7" x14ac:dyDescent="0.2">
      <c r="A47" s="16" t="s">
        <v>0</v>
      </c>
      <c r="B47" s="13" t="s">
        <v>902</v>
      </c>
      <c r="C47" s="99">
        <v>397508010</v>
      </c>
      <c r="D47" s="99">
        <v>50173000</v>
      </c>
      <c r="E47" s="99">
        <v>14500000000</v>
      </c>
      <c r="F47" s="17">
        <f t="shared" si="0"/>
        <v>14947681010</v>
      </c>
      <c r="G47" s="117" t="s">
        <v>1052</v>
      </c>
    </row>
    <row r="48" spans="1:7" x14ac:dyDescent="0.2">
      <c r="A48" s="16" t="s">
        <v>252</v>
      </c>
      <c r="B48" s="13" t="s">
        <v>848</v>
      </c>
      <c r="C48" s="99">
        <v>195410900</v>
      </c>
      <c r="D48" s="99">
        <v>358000000</v>
      </c>
      <c r="E48" s="99">
        <v>577000000</v>
      </c>
      <c r="F48" s="17">
        <f t="shared" si="0"/>
        <v>1130410900</v>
      </c>
      <c r="G48" s="117" t="s">
        <v>1052</v>
      </c>
    </row>
    <row r="49" spans="1:7" x14ac:dyDescent="0.2">
      <c r="A49" s="16" t="s">
        <v>395</v>
      </c>
      <c r="B49" s="13" t="s">
        <v>903</v>
      </c>
      <c r="C49" s="99">
        <v>110899600</v>
      </c>
      <c r="D49" s="99">
        <f>104400000+67300000</f>
        <v>171700000</v>
      </c>
      <c r="E49" s="99">
        <f>145000000+35000000</f>
        <v>180000000</v>
      </c>
      <c r="F49" s="17">
        <f t="shared" si="0"/>
        <v>462599600</v>
      </c>
    </row>
    <row r="50" spans="1:7" x14ac:dyDescent="0.2">
      <c r="A50" s="16" t="s">
        <v>224</v>
      </c>
      <c r="B50" s="13" t="s">
        <v>852</v>
      </c>
      <c r="C50" s="99">
        <v>46643190</v>
      </c>
      <c r="D50" s="99">
        <v>82040000</v>
      </c>
      <c r="E50" s="99">
        <v>80000000</v>
      </c>
      <c r="F50" s="17">
        <f t="shared" si="0"/>
        <v>208683190</v>
      </c>
    </row>
    <row r="51" spans="1:7" x14ac:dyDescent="0.2">
      <c r="A51" s="16" t="s">
        <v>58</v>
      </c>
      <c r="B51" s="13" t="s">
        <v>905</v>
      </c>
      <c r="C51" s="99">
        <v>71314300</v>
      </c>
      <c r="D51" s="99">
        <v>30000000</v>
      </c>
      <c r="E51" s="99">
        <v>700000000</v>
      </c>
      <c r="F51" s="17">
        <f t="shared" si="0"/>
        <v>801314300</v>
      </c>
      <c r="G51" s="13" t="s">
        <v>1050</v>
      </c>
    </row>
    <row r="52" spans="1:7" x14ac:dyDescent="0.2">
      <c r="A52" s="16" t="s">
        <v>64</v>
      </c>
      <c r="B52" s="13" t="s">
        <v>853</v>
      </c>
      <c r="C52" s="99">
        <v>359386330</v>
      </c>
      <c r="D52" s="99">
        <v>162166000</v>
      </c>
      <c r="E52" s="99">
        <v>200000000</v>
      </c>
      <c r="F52" s="17">
        <f t="shared" si="0"/>
        <v>721552330</v>
      </c>
      <c r="G52" s="13" t="s">
        <v>1050</v>
      </c>
    </row>
    <row r="53" spans="1:7" x14ac:dyDescent="0.2">
      <c r="A53" s="16" t="s">
        <v>69</v>
      </c>
      <c r="B53" s="13" t="s">
        <v>936</v>
      </c>
      <c r="C53" s="99">
        <v>120429750</v>
      </c>
      <c r="D53" s="99">
        <v>25000000</v>
      </c>
      <c r="E53" s="99">
        <v>300000000</v>
      </c>
      <c r="F53" s="17">
        <f t="shared" si="0"/>
        <v>445429750</v>
      </c>
      <c r="G53" s="13" t="s">
        <v>1050</v>
      </c>
    </row>
    <row r="54" spans="1:7" x14ac:dyDescent="0.2">
      <c r="A54" s="16" t="s">
        <v>42</v>
      </c>
      <c r="B54" s="13" t="s">
        <v>906</v>
      </c>
      <c r="C54" s="99">
        <v>374167860</v>
      </c>
      <c r="D54" s="99">
        <v>15925000</v>
      </c>
      <c r="E54" s="99">
        <v>400000000</v>
      </c>
      <c r="F54" s="17">
        <f t="shared" si="0"/>
        <v>790092860</v>
      </c>
      <c r="G54" s="117" t="s">
        <v>1052</v>
      </c>
    </row>
    <row r="55" spans="1:7" x14ac:dyDescent="0.2">
      <c r="A55" s="16" t="s">
        <v>599</v>
      </c>
      <c r="B55" s="13" t="s">
        <v>854</v>
      </c>
      <c r="C55" s="99">
        <v>43996550</v>
      </c>
      <c r="D55" s="99">
        <v>12100000</v>
      </c>
      <c r="E55" s="99">
        <v>8000000000</v>
      </c>
      <c r="F55" s="17">
        <f t="shared" si="0"/>
        <v>8056096550</v>
      </c>
      <c r="G55" s="117" t="s">
        <v>1052</v>
      </c>
    </row>
    <row r="56" spans="1:7" x14ac:dyDescent="0.2">
      <c r="B56" s="14" t="s">
        <v>1074</v>
      </c>
      <c r="C56" s="101">
        <f>SUM(C33:C55)</f>
        <v>4257517780</v>
      </c>
      <c r="D56" s="101">
        <f>SUM(D33:D55)</f>
        <v>15064845228</v>
      </c>
      <c r="E56" s="101">
        <f>SUM(E33:E55)</f>
        <v>31611000000</v>
      </c>
      <c r="F56" s="18">
        <f>SUM(F33:F55)</f>
        <v>50933363008</v>
      </c>
    </row>
    <row r="57" spans="1:7" x14ac:dyDescent="0.2">
      <c r="B57" s="14" t="s">
        <v>1073</v>
      </c>
      <c r="C57" s="101"/>
      <c r="D57" s="101"/>
      <c r="E57" s="101"/>
      <c r="F57" s="18"/>
    </row>
    <row r="58" spans="1:7" x14ac:dyDescent="0.2">
      <c r="A58" s="16" t="s">
        <v>258</v>
      </c>
      <c r="B58" s="13" t="s">
        <v>855</v>
      </c>
      <c r="C58" s="99">
        <v>142338190</v>
      </c>
      <c r="D58" s="99">
        <v>44600000</v>
      </c>
      <c r="E58" s="99">
        <v>100000000</v>
      </c>
      <c r="F58" s="17">
        <f t="shared" si="0"/>
        <v>286938190</v>
      </c>
    </row>
    <row r="59" spans="1:7" x14ac:dyDescent="0.2">
      <c r="A59" s="16" t="s">
        <v>264</v>
      </c>
      <c r="B59" s="13" t="s">
        <v>907</v>
      </c>
      <c r="C59" s="99">
        <v>225948000</v>
      </c>
      <c r="D59" s="99">
        <v>67968000</v>
      </c>
      <c r="E59" s="99">
        <v>70000000</v>
      </c>
      <c r="F59" s="17">
        <f t="shared" si="0"/>
        <v>363916000</v>
      </c>
    </row>
    <row r="60" spans="1:7" x14ac:dyDescent="0.2">
      <c r="A60" s="16" t="s">
        <v>262</v>
      </c>
      <c r="B60" s="13" t="s">
        <v>908</v>
      </c>
      <c r="C60" s="99">
        <v>25000000</v>
      </c>
      <c r="D60" s="99">
        <v>16700000</v>
      </c>
      <c r="E60" s="99">
        <v>10000000</v>
      </c>
      <c r="F60" s="17">
        <f t="shared" si="0"/>
        <v>51700000</v>
      </c>
    </row>
    <row r="61" spans="1:7" x14ac:dyDescent="0.2">
      <c r="A61" s="16" t="s">
        <v>272</v>
      </c>
      <c r="B61" s="13" t="s">
        <v>909</v>
      </c>
      <c r="C61" s="99">
        <v>510128330</v>
      </c>
      <c r="D61" s="99">
        <v>310804000</v>
      </c>
      <c r="E61" s="99">
        <v>300000000</v>
      </c>
      <c r="F61" s="17">
        <f t="shared" si="0"/>
        <v>1120932330</v>
      </c>
    </row>
    <row r="62" spans="1:7" x14ac:dyDescent="0.2">
      <c r="A62" s="16" t="s">
        <v>274</v>
      </c>
      <c r="B62" s="13" t="s">
        <v>859</v>
      </c>
      <c r="C62" s="99">
        <v>303127020</v>
      </c>
      <c r="D62" s="99">
        <v>6000000</v>
      </c>
      <c r="E62" s="99">
        <v>0</v>
      </c>
      <c r="F62" s="17">
        <f t="shared" si="0"/>
        <v>309127020</v>
      </c>
    </row>
    <row r="63" spans="1:7" x14ac:dyDescent="0.2">
      <c r="A63" s="16" t="s">
        <v>254</v>
      </c>
      <c r="B63" s="13" t="s">
        <v>911</v>
      </c>
      <c r="C63" s="99">
        <v>139193400</v>
      </c>
      <c r="D63" s="99">
        <v>281000000</v>
      </c>
      <c r="E63" s="99">
        <v>300000000</v>
      </c>
      <c r="F63" s="17">
        <f t="shared" si="0"/>
        <v>720193400</v>
      </c>
    </row>
    <row r="64" spans="1:7" s="14" customFormat="1" x14ac:dyDescent="0.2">
      <c r="A64" s="20"/>
      <c r="B64" s="14" t="s">
        <v>1074</v>
      </c>
      <c r="C64" s="101">
        <f>SUM(C58:C63)</f>
        <v>1345734940</v>
      </c>
      <c r="D64" s="101">
        <f>SUM(D58:D63)</f>
        <v>727072000</v>
      </c>
      <c r="E64" s="101">
        <f>SUM(E58:E63)</f>
        <v>780000000</v>
      </c>
      <c r="F64" s="18">
        <f t="shared" si="0"/>
        <v>2852806940</v>
      </c>
    </row>
    <row r="65" spans="1:7" x14ac:dyDescent="0.2">
      <c r="B65" s="14" t="s">
        <v>1075</v>
      </c>
    </row>
    <row r="66" spans="1:7" x14ac:dyDescent="0.2">
      <c r="A66" s="16" t="s">
        <v>296</v>
      </c>
      <c r="B66" s="13" t="s">
        <v>912</v>
      </c>
      <c r="C66" s="99">
        <v>293258730</v>
      </c>
      <c r="D66" s="99">
        <f>100000000+600000</f>
        <v>100600000</v>
      </c>
      <c r="E66" s="99">
        <v>90000000</v>
      </c>
      <c r="F66" s="17">
        <f t="shared" si="0"/>
        <v>483858730</v>
      </c>
    </row>
    <row r="67" spans="1:7" x14ac:dyDescent="0.2">
      <c r="A67" s="16" t="s">
        <v>300</v>
      </c>
      <c r="B67" s="13" t="s">
        <v>860</v>
      </c>
      <c r="C67" s="99">
        <v>141425150</v>
      </c>
      <c r="D67" s="99">
        <v>40000500</v>
      </c>
      <c r="E67" s="99">
        <v>0</v>
      </c>
      <c r="F67" s="17">
        <f t="shared" si="0"/>
        <v>181425650</v>
      </c>
    </row>
    <row r="68" spans="1:7" x14ac:dyDescent="0.2">
      <c r="A68" s="16" t="s">
        <v>301</v>
      </c>
      <c r="B68" s="13" t="s">
        <v>861</v>
      </c>
      <c r="C68" s="99">
        <v>127125000</v>
      </c>
      <c r="D68" s="99">
        <v>155400000</v>
      </c>
      <c r="E68" s="99">
        <v>0</v>
      </c>
      <c r="F68" s="17">
        <f t="shared" si="0"/>
        <v>282525000</v>
      </c>
    </row>
    <row r="69" spans="1:7" x14ac:dyDescent="0.2">
      <c r="A69" s="16" t="s">
        <v>291</v>
      </c>
      <c r="B69" s="13" t="s">
        <v>913</v>
      </c>
      <c r="C69" s="99">
        <v>83798540</v>
      </c>
      <c r="D69" s="99">
        <v>85500000</v>
      </c>
      <c r="E69" s="99">
        <v>100000000</v>
      </c>
      <c r="F69" s="17">
        <f t="shared" si="0"/>
        <v>269298540</v>
      </c>
    </row>
    <row r="70" spans="1:7" x14ac:dyDescent="0.2">
      <c r="A70" s="16" t="s">
        <v>70</v>
      </c>
      <c r="B70" s="13" t="s">
        <v>914</v>
      </c>
      <c r="C70" s="99">
        <v>188729165</v>
      </c>
      <c r="D70" s="99">
        <v>1568048000</v>
      </c>
      <c r="E70" s="99">
        <v>4500000000</v>
      </c>
      <c r="F70" s="17">
        <f t="shared" si="0"/>
        <v>6256777165</v>
      </c>
      <c r="G70" s="13" t="s">
        <v>1048</v>
      </c>
    </row>
    <row r="71" spans="1:7" x14ac:dyDescent="0.2">
      <c r="A71" s="16" t="s">
        <v>302</v>
      </c>
      <c r="B71" s="13" t="s">
        <v>480</v>
      </c>
      <c r="C71" s="99">
        <v>1120000000</v>
      </c>
      <c r="D71" s="99">
        <v>100000000</v>
      </c>
      <c r="E71" s="99">
        <v>1600000000</v>
      </c>
      <c r="F71" s="17">
        <f t="shared" ref="F71:F95" si="1">C71+D71+E71</f>
        <v>2820000000</v>
      </c>
      <c r="G71" s="13" t="s">
        <v>1048</v>
      </c>
    </row>
    <row r="72" spans="1:7" x14ac:dyDescent="0.2">
      <c r="A72" s="16" t="s">
        <v>90</v>
      </c>
      <c r="B72" s="13" t="s">
        <v>864</v>
      </c>
      <c r="C72" s="99">
        <v>84430210</v>
      </c>
      <c r="D72" s="99">
        <v>6900000</v>
      </c>
      <c r="E72" s="99">
        <v>52000000</v>
      </c>
      <c r="F72" s="17">
        <f t="shared" si="1"/>
        <v>143330210</v>
      </c>
      <c r="G72" s="13" t="s">
        <v>1048</v>
      </c>
    </row>
    <row r="73" spans="1:7" x14ac:dyDescent="0.2">
      <c r="A73" s="16" t="s">
        <v>78</v>
      </c>
      <c r="B73" s="13" t="s">
        <v>865</v>
      </c>
      <c r="C73" s="99">
        <v>296307470</v>
      </c>
      <c r="D73" s="99">
        <v>27400000</v>
      </c>
      <c r="E73" s="99">
        <v>30000000</v>
      </c>
      <c r="F73" s="17">
        <f t="shared" si="1"/>
        <v>353707470</v>
      </c>
      <c r="G73" s="13" t="s">
        <v>1048</v>
      </c>
    </row>
    <row r="74" spans="1:7" x14ac:dyDescent="0.2">
      <c r="A74" s="16" t="s">
        <v>632</v>
      </c>
      <c r="B74" s="13" t="s">
        <v>866</v>
      </c>
      <c r="C74" s="99">
        <v>416425340</v>
      </c>
      <c r="D74" s="99">
        <v>20000000</v>
      </c>
      <c r="E74" s="99">
        <v>90000000</v>
      </c>
      <c r="F74" s="17">
        <f t="shared" si="1"/>
        <v>526425340</v>
      </c>
      <c r="G74" s="13" t="s">
        <v>1048</v>
      </c>
    </row>
    <row r="75" spans="1:7" x14ac:dyDescent="0.2">
      <c r="A75" s="16" t="s">
        <v>204</v>
      </c>
      <c r="B75" s="13" t="s">
        <v>867</v>
      </c>
      <c r="C75" s="99">
        <v>2413685650</v>
      </c>
      <c r="D75" s="99">
        <v>300000000</v>
      </c>
      <c r="E75" s="99">
        <v>600000000</v>
      </c>
      <c r="F75" s="17">
        <f t="shared" si="1"/>
        <v>3313685650</v>
      </c>
      <c r="G75" s="13" t="s">
        <v>1048</v>
      </c>
    </row>
    <row r="76" spans="1:7" x14ac:dyDescent="0.2">
      <c r="A76" s="16" t="s">
        <v>88</v>
      </c>
      <c r="B76" s="13" t="s">
        <v>869</v>
      </c>
      <c r="C76" s="99">
        <v>27355040</v>
      </c>
      <c r="D76" s="99">
        <v>126000000</v>
      </c>
      <c r="E76" s="99">
        <v>10000000</v>
      </c>
      <c r="F76" s="17">
        <f t="shared" si="1"/>
        <v>163355040</v>
      </c>
      <c r="G76" s="13" t="s">
        <v>1048</v>
      </c>
    </row>
    <row r="77" spans="1:7" x14ac:dyDescent="0.2">
      <c r="A77" s="16" t="s">
        <v>101</v>
      </c>
      <c r="B77" s="13" t="s">
        <v>870</v>
      </c>
      <c r="C77" s="99">
        <v>2667365000</v>
      </c>
      <c r="D77" s="99">
        <v>235500286.07999998</v>
      </c>
      <c r="E77" s="99">
        <v>100000000</v>
      </c>
      <c r="F77" s="17">
        <f t="shared" si="1"/>
        <v>3002865286.0799999</v>
      </c>
      <c r="G77" s="13" t="s">
        <v>1048</v>
      </c>
    </row>
    <row r="78" spans="1:7" x14ac:dyDescent="0.2">
      <c r="A78" s="16" t="s">
        <v>237</v>
      </c>
      <c r="B78" s="13" t="s">
        <v>871</v>
      </c>
      <c r="C78" s="99">
        <v>1348328430</v>
      </c>
      <c r="D78" s="99">
        <v>107800000</v>
      </c>
      <c r="E78" s="99">
        <v>250000000</v>
      </c>
      <c r="F78" s="17">
        <f t="shared" si="1"/>
        <v>1706128430</v>
      </c>
      <c r="G78" s="13" t="s">
        <v>1048</v>
      </c>
    </row>
    <row r="79" spans="1:7" x14ac:dyDescent="0.2">
      <c r="A79" s="16" t="s">
        <v>84</v>
      </c>
      <c r="B79" s="13" t="s">
        <v>872</v>
      </c>
      <c r="C79" s="99">
        <v>24776875.32</v>
      </c>
      <c r="D79" s="99">
        <v>14000000</v>
      </c>
      <c r="E79" s="99">
        <v>602000000</v>
      </c>
      <c r="F79" s="17">
        <f t="shared" si="1"/>
        <v>640776875.32000005</v>
      </c>
      <c r="G79" s="13" t="s">
        <v>1048</v>
      </c>
    </row>
    <row r="80" spans="1:7" x14ac:dyDescent="0.2">
      <c r="A80" s="16" t="s">
        <v>187</v>
      </c>
      <c r="B80" s="13" t="s">
        <v>915</v>
      </c>
      <c r="C80" s="99">
        <v>1365368830</v>
      </c>
      <c r="D80" s="99">
        <v>40550000</v>
      </c>
      <c r="E80" s="99">
        <v>160000000</v>
      </c>
      <c r="F80" s="17">
        <f t="shared" si="1"/>
        <v>1565918830</v>
      </c>
      <c r="G80" s="13" t="s">
        <v>1048</v>
      </c>
    </row>
    <row r="81" spans="1:7" x14ac:dyDescent="0.2">
      <c r="A81" s="16" t="s">
        <v>190</v>
      </c>
      <c r="B81" s="13" t="s">
        <v>874</v>
      </c>
      <c r="C81" s="99">
        <v>806638069.99999988</v>
      </c>
      <c r="D81" s="99">
        <v>29900000</v>
      </c>
      <c r="E81" s="99">
        <v>100000000</v>
      </c>
      <c r="F81" s="17">
        <f t="shared" si="1"/>
        <v>936538069.99999988</v>
      </c>
      <c r="G81" s="13" t="s">
        <v>1048</v>
      </c>
    </row>
    <row r="82" spans="1:7" x14ac:dyDescent="0.2">
      <c r="A82" s="16" t="s">
        <v>192</v>
      </c>
      <c r="B82" s="13" t="s">
        <v>916</v>
      </c>
      <c r="C82" s="99">
        <v>539098140</v>
      </c>
      <c r="D82" s="99">
        <v>65755000</v>
      </c>
      <c r="E82" s="99">
        <v>85000000</v>
      </c>
      <c r="F82" s="17">
        <f t="shared" si="1"/>
        <v>689853140</v>
      </c>
      <c r="G82" s="13" t="s">
        <v>1048</v>
      </c>
    </row>
    <row r="83" spans="1:7" x14ac:dyDescent="0.2">
      <c r="A83" s="16" t="s">
        <v>196</v>
      </c>
      <c r="B83" s="13" t="s">
        <v>917</v>
      </c>
      <c r="C83" s="99">
        <v>579587170</v>
      </c>
      <c r="D83" s="99">
        <v>34000000</v>
      </c>
      <c r="E83" s="99">
        <v>120000000</v>
      </c>
      <c r="F83" s="17">
        <f t="shared" si="1"/>
        <v>733587170</v>
      </c>
      <c r="G83" s="13" t="s">
        <v>1048</v>
      </c>
    </row>
    <row r="84" spans="1:7" x14ac:dyDescent="0.2">
      <c r="A84" s="16" t="s">
        <v>105</v>
      </c>
      <c r="B84" s="13" t="s">
        <v>918</v>
      </c>
      <c r="C84" s="99">
        <v>1076383000</v>
      </c>
      <c r="D84" s="99">
        <v>339450000</v>
      </c>
      <c r="E84" s="99">
        <v>3350000000</v>
      </c>
      <c r="F84" s="17">
        <f t="shared" si="1"/>
        <v>4765833000</v>
      </c>
      <c r="G84" s="13" t="s">
        <v>1049</v>
      </c>
    </row>
    <row r="85" spans="1:7" x14ac:dyDescent="0.2">
      <c r="A85" s="16" t="s">
        <v>135</v>
      </c>
      <c r="B85" s="13" t="s">
        <v>876</v>
      </c>
      <c r="C85" s="99">
        <v>0</v>
      </c>
      <c r="D85" s="99">
        <v>108200000</v>
      </c>
      <c r="E85" s="99">
        <v>400000000</v>
      </c>
      <c r="F85" s="17">
        <f t="shared" si="1"/>
        <v>508200000</v>
      </c>
      <c r="G85" s="13" t="s">
        <v>1049</v>
      </c>
    </row>
    <row r="86" spans="1:7" x14ac:dyDescent="0.2">
      <c r="A86" s="16" t="s">
        <v>130</v>
      </c>
      <c r="B86" s="13" t="s">
        <v>877</v>
      </c>
      <c r="C86" s="99">
        <v>4303762400</v>
      </c>
      <c r="D86" s="99">
        <v>187420000</v>
      </c>
      <c r="E86" s="99">
        <v>150000000</v>
      </c>
      <c r="F86" s="17">
        <f t="shared" si="1"/>
        <v>4641182400</v>
      </c>
      <c r="G86" s="13" t="s">
        <v>1049</v>
      </c>
    </row>
    <row r="87" spans="1:7" x14ac:dyDescent="0.2">
      <c r="A87" s="16" t="s">
        <v>112</v>
      </c>
      <c r="B87" s="13" t="s">
        <v>878</v>
      </c>
      <c r="C87" s="99">
        <v>1150121810.97</v>
      </c>
      <c r="D87" s="99">
        <v>202000000</v>
      </c>
      <c r="E87" s="99">
        <v>550000000</v>
      </c>
      <c r="F87" s="17">
        <f t="shared" si="1"/>
        <v>1902121810.97</v>
      </c>
      <c r="G87" s="13" t="s">
        <v>1049</v>
      </c>
    </row>
    <row r="88" spans="1:7" x14ac:dyDescent="0.2">
      <c r="A88" s="16" t="s">
        <v>132</v>
      </c>
      <c r="B88" s="13" t="s">
        <v>919</v>
      </c>
      <c r="C88" s="99">
        <v>268613800</v>
      </c>
      <c r="D88" s="99">
        <v>68000000</v>
      </c>
      <c r="E88" s="99">
        <v>180000000</v>
      </c>
      <c r="F88" s="17">
        <f t="shared" si="1"/>
        <v>516613800</v>
      </c>
      <c r="G88" s="13" t="s">
        <v>1049</v>
      </c>
    </row>
    <row r="89" spans="1:7" x14ac:dyDescent="0.2">
      <c r="A89" s="16" t="s">
        <v>139</v>
      </c>
      <c r="B89" s="13" t="s">
        <v>920</v>
      </c>
      <c r="C89" s="99">
        <v>147126000</v>
      </c>
      <c r="D89" s="99">
        <v>56540000</v>
      </c>
      <c r="E89" s="99">
        <v>120000000</v>
      </c>
      <c r="F89" s="17">
        <f t="shared" si="1"/>
        <v>323666000</v>
      </c>
      <c r="G89" s="13" t="s">
        <v>1049</v>
      </c>
    </row>
    <row r="90" spans="1:7" x14ac:dyDescent="0.2">
      <c r="A90" s="16" t="s">
        <v>199</v>
      </c>
      <c r="B90" s="13" t="s">
        <v>921</v>
      </c>
      <c r="C90" s="99">
        <v>623595000</v>
      </c>
      <c r="D90" s="99">
        <v>162900000</v>
      </c>
      <c r="E90" s="99">
        <v>172000000</v>
      </c>
      <c r="F90" s="17">
        <f t="shared" si="1"/>
        <v>958495000</v>
      </c>
    </row>
    <row r="91" spans="1:7" x14ac:dyDescent="0.2">
      <c r="A91" s="16" t="s">
        <v>143</v>
      </c>
      <c r="B91" s="13" t="s">
        <v>146</v>
      </c>
      <c r="C91" s="99">
        <v>81263950</v>
      </c>
      <c r="D91" s="99">
        <v>7370000</v>
      </c>
      <c r="E91" s="99">
        <v>20000000</v>
      </c>
      <c r="F91" s="17">
        <f t="shared" si="1"/>
        <v>108633950</v>
      </c>
    </row>
    <row r="92" spans="1:7" x14ac:dyDescent="0.2">
      <c r="A92" s="16" t="s">
        <v>140</v>
      </c>
      <c r="B92" s="13" t="s">
        <v>880</v>
      </c>
      <c r="C92" s="99">
        <v>0</v>
      </c>
      <c r="D92" s="99">
        <v>6200000</v>
      </c>
      <c r="E92" s="99">
        <v>20000000</v>
      </c>
      <c r="F92" s="17">
        <f t="shared" si="1"/>
        <v>26200000</v>
      </c>
    </row>
    <row r="93" spans="1:7" x14ac:dyDescent="0.2">
      <c r="A93" s="16" t="s">
        <v>707</v>
      </c>
      <c r="B93" s="13" t="s">
        <v>218</v>
      </c>
      <c r="C93" s="99">
        <v>330862870</v>
      </c>
      <c r="D93" s="99">
        <v>80000000</v>
      </c>
      <c r="E93" s="99">
        <v>100000000</v>
      </c>
      <c r="F93" s="17">
        <f t="shared" si="1"/>
        <v>510862870</v>
      </c>
    </row>
    <row r="94" spans="1:7" x14ac:dyDescent="0.2">
      <c r="A94" s="16" t="s">
        <v>693</v>
      </c>
      <c r="B94" s="13" t="s">
        <v>992</v>
      </c>
      <c r="C94" s="99">
        <v>73069190</v>
      </c>
      <c r="D94" s="99">
        <v>12000000</v>
      </c>
      <c r="E94" s="99">
        <v>20000000</v>
      </c>
      <c r="F94" s="17">
        <f t="shared" si="1"/>
        <v>105069190</v>
      </c>
    </row>
    <row r="95" spans="1:7" x14ac:dyDescent="0.2">
      <c r="A95" s="16" t="s">
        <v>769</v>
      </c>
      <c r="B95" s="13" t="s">
        <v>881</v>
      </c>
      <c r="C95" s="99">
        <v>263917150</v>
      </c>
      <c r="D95" s="99">
        <v>0</v>
      </c>
      <c r="E95" s="99">
        <v>0</v>
      </c>
      <c r="F95" s="17">
        <f t="shared" si="1"/>
        <v>263917150</v>
      </c>
    </row>
    <row r="96" spans="1:7" x14ac:dyDescent="0.2">
      <c r="B96" s="14" t="s">
        <v>1074</v>
      </c>
      <c r="C96" s="101">
        <f>SUM(C66:C95)</f>
        <v>20842417981.290001</v>
      </c>
      <c r="D96" s="101">
        <f>SUM(D66:D95)</f>
        <v>4287433786.0799999</v>
      </c>
      <c r="E96" s="101">
        <f>SUM(E66:E95)</f>
        <v>13571000000</v>
      </c>
      <c r="F96" s="18">
        <f>SUM(F66:F95)</f>
        <v>38700851767.370003</v>
      </c>
    </row>
    <row r="97" spans="2:6" x14ac:dyDescent="0.2">
      <c r="B97" s="14"/>
    </row>
    <row r="98" spans="2:6" x14ac:dyDescent="0.2">
      <c r="B98" s="14" t="s">
        <v>1076</v>
      </c>
      <c r="C98" s="101">
        <f>C31+C56+C64+C96</f>
        <v>29337296067.84</v>
      </c>
      <c r="D98" s="101">
        <f>D31+D56+D64+D96</f>
        <v>28710805014.080002</v>
      </c>
      <c r="E98" s="101">
        <f>E31+E56+E64+E96</f>
        <v>50366000000</v>
      </c>
      <c r="F98" s="101">
        <f>F31+F56+F64+F96</f>
        <v>108414101081.92001</v>
      </c>
    </row>
    <row r="100" spans="2:6" x14ac:dyDescent="0.2">
      <c r="B100" s="127" t="s">
        <v>1051</v>
      </c>
      <c r="C100" s="106">
        <f t="shared" ref="C100:E103" si="2">SUMIF($G$1:$G$97,$B100,C$1:C$97)</f>
        <v>1627668540</v>
      </c>
      <c r="D100" s="106">
        <f>SUMIF($G$1:$G$97,$B100,D$1:D$97)</f>
        <v>846950000</v>
      </c>
      <c r="E100" s="106">
        <f t="shared" si="2"/>
        <v>2170000000</v>
      </c>
      <c r="F100" s="106">
        <f>C100+D100+E100</f>
        <v>4644618540</v>
      </c>
    </row>
    <row r="101" spans="2:6" x14ac:dyDescent="0.2">
      <c r="B101" s="127" t="s">
        <v>1048</v>
      </c>
      <c r="C101" s="106">
        <f t="shared" si="2"/>
        <v>11878095390.32</v>
      </c>
      <c r="D101" s="106">
        <f t="shared" si="2"/>
        <v>2675853286.0799999</v>
      </c>
      <c r="E101" s="106">
        <f t="shared" si="2"/>
        <v>8299000000</v>
      </c>
      <c r="F101" s="106">
        <f>C101+D101+E101</f>
        <v>22852948676.400002</v>
      </c>
    </row>
    <row r="102" spans="2:6" x14ac:dyDescent="0.2">
      <c r="B102" s="127" t="s">
        <v>1049</v>
      </c>
      <c r="C102" s="106">
        <f t="shared" si="2"/>
        <v>6946007010.9700003</v>
      </c>
      <c r="D102" s="106">
        <f t="shared" si="2"/>
        <v>961610000</v>
      </c>
      <c r="E102" s="106">
        <f t="shared" si="2"/>
        <v>4750000000</v>
      </c>
      <c r="F102" s="106">
        <f>C102+D102+E102</f>
        <v>12657617010.970001</v>
      </c>
    </row>
    <row r="103" spans="2:6" x14ac:dyDescent="0.2">
      <c r="B103" s="127" t="s">
        <v>1052</v>
      </c>
      <c r="C103" s="106">
        <f t="shared" si="2"/>
        <v>1011083320</v>
      </c>
      <c r="D103" s="106">
        <f t="shared" si="2"/>
        <v>436198000</v>
      </c>
      <c r="E103" s="106">
        <f t="shared" si="2"/>
        <v>23477000000</v>
      </c>
      <c r="F103" s="106">
        <f>C103+D103+E103</f>
        <v>24924281320</v>
      </c>
    </row>
    <row r="104" spans="2:6" x14ac:dyDescent="0.2">
      <c r="B104" s="127" t="s">
        <v>1050</v>
      </c>
      <c r="C104" s="106">
        <f ca="1">SUMIF($G$1:$H$97,$B104,C$1:C$97)</f>
        <v>551130380</v>
      </c>
      <c r="D104" s="106">
        <f ca="1">SUMIF($G$1:$H$97,$B104,D$1:D$97)</f>
        <v>217166000</v>
      </c>
      <c r="E104" s="106">
        <f ca="1">SUMIF($G$1:$H$97,$B104,E$1:E$97)</f>
        <v>1200000000</v>
      </c>
      <c r="F104" s="106">
        <f ca="1">C104+D104+E104</f>
        <v>1968296380</v>
      </c>
    </row>
    <row r="105" spans="2:6" x14ac:dyDescent="0.2">
      <c r="B105" s="14"/>
    </row>
  </sheetData>
  <mergeCells count="4">
    <mergeCell ref="F2:F3"/>
    <mergeCell ref="B2:B4"/>
    <mergeCell ref="A2:A4"/>
    <mergeCell ref="A1:F1"/>
  </mergeCells>
  <printOptions horizontalCentered="1" gridLines="1"/>
  <pageMargins left="0.45" right="0.45" top="0.75" bottom="0.5" header="0.3" footer="0.3"/>
  <pageSetup paperSize="9" orientation="landscape" r:id="rId1"/>
  <headerFooter>
    <oddHeader>&amp;C&amp;"Tahoma,Bold"YOBE STATE GOVERNMENT OF NIGERIAPROPOSED BUDGET 2020</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topLeftCell="A91" zoomScale="85" zoomScaleNormal="115" zoomScalePageLayoutView="115" workbookViewId="0">
      <selection activeCell="B106" sqref="B106:F110"/>
    </sheetView>
  </sheetViews>
  <sheetFormatPr defaultColWidth="9.140625" defaultRowHeight="12.75" x14ac:dyDescent="0.2"/>
  <cols>
    <col min="1" max="1" width="13.7109375" style="23" bestFit="1" customWidth="1"/>
    <col min="2" max="2" width="41.28515625" style="19" bestFit="1" customWidth="1"/>
    <col min="3" max="5" width="21.42578125" style="35" bestFit="1" customWidth="1"/>
    <col min="6" max="6" width="23" style="35" bestFit="1" customWidth="1"/>
    <col min="7" max="7" width="8.42578125" style="87" hidden="1" customWidth="1"/>
    <col min="8" max="8" width="17.28515625" style="19" hidden="1" customWidth="1"/>
    <col min="9" max="16384" width="9.140625" style="19"/>
  </cols>
  <sheetData>
    <row r="1" spans="1:8" x14ac:dyDescent="0.2">
      <c r="A1" s="1159" t="s">
        <v>1059</v>
      </c>
      <c r="B1" s="1159"/>
      <c r="C1" s="1159"/>
      <c r="D1" s="1159"/>
      <c r="E1" s="1159"/>
      <c r="F1" s="1159"/>
      <c r="G1" s="1159"/>
    </row>
    <row r="2" spans="1:8" ht="15" customHeight="1" x14ac:dyDescent="0.2">
      <c r="A2" s="1133" t="s">
        <v>275</v>
      </c>
      <c r="B2" s="1134" t="s">
        <v>1033</v>
      </c>
      <c r="C2" s="82" t="s">
        <v>1030</v>
      </c>
      <c r="D2" s="82" t="s">
        <v>1031</v>
      </c>
      <c r="E2" s="82" t="s">
        <v>1032</v>
      </c>
      <c r="F2" s="1158" t="s">
        <v>528</v>
      </c>
      <c r="G2" s="1160" t="s">
        <v>1060</v>
      </c>
    </row>
    <row r="3" spans="1:8" s="30" customFormat="1" ht="40.5" customHeight="1" x14ac:dyDescent="0.25">
      <c r="A3" s="1133"/>
      <c r="B3" s="1134"/>
      <c r="C3" s="83" t="s">
        <v>1022</v>
      </c>
      <c r="D3" s="83" t="s">
        <v>1022</v>
      </c>
      <c r="E3" s="83" t="s">
        <v>1022</v>
      </c>
      <c r="F3" s="1158"/>
      <c r="G3" s="1160"/>
    </row>
    <row r="4" spans="1:8" s="30" customFormat="1" x14ac:dyDescent="0.25">
      <c r="A4" s="1133"/>
      <c r="B4" s="1134"/>
      <c r="C4" s="84" t="s">
        <v>940</v>
      </c>
      <c r="D4" s="84" t="s">
        <v>940</v>
      </c>
      <c r="E4" s="84" t="s">
        <v>940</v>
      </c>
      <c r="F4" s="84" t="s">
        <v>940</v>
      </c>
      <c r="G4" s="1160"/>
    </row>
    <row r="5" spans="1:8" s="94" customFormat="1" x14ac:dyDescent="0.25">
      <c r="A5" s="91"/>
      <c r="B5" s="37" t="s">
        <v>1057</v>
      </c>
      <c r="C5" s="92"/>
      <c r="D5" s="92"/>
      <c r="E5" s="92"/>
      <c r="F5" s="92"/>
      <c r="G5" s="93"/>
    </row>
    <row r="6" spans="1:8" x14ac:dyDescent="0.2">
      <c r="A6" s="25" t="s">
        <v>367</v>
      </c>
      <c r="B6" s="19" t="s">
        <v>819</v>
      </c>
      <c r="C6" s="35">
        <v>267747600</v>
      </c>
      <c r="D6" s="35">
        <v>2536000000</v>
      </c>
      <c r="E6" s="35">
        <v>0</v>
      </c>
      <c r="F6" s="35">
        <f>C6+D6+E6</f>
        <v>2803747600</v>
      </c>
      <c r="H6" s="19" t="s">
        <v>1053</v>
      </c>
    </row>
    <row r="7" spans="1:8" x14ac:dyDescent="0.2">
      <c r="A7" s="25" t="s">
        <v>374</v>
      </c>
      <c r="B7" s="19" t="s">
        <v>882</v>
      </c>
      <c r="C7" s="35">
        <v>0</v>
      </c>
      <c r="D7" s="35">
        <v>400000000</v>
      </c>
      <c r="E7" s="35">
        <v>0</v>
      </c>
      <c r="F7" s="35">
        <f t="shared" ref="F7:F51" si="0">C7+D7+E7</f>
        <v>400000000</v>
      </c>
      <c r="H7" s="19" t="s">
        <v>1053</v>
      </c>
    </row>
    <row r="8" spans="1:8" x14ac:dyDescent="0.2">
      <c r="A8" s="22" t="s">
        <v>416</v>
      </c>
      <c r="B8" s="19" t="s">
        <v>922</v>
      </c>
      <c r="C8" s="35">
        <v>0</v>
      </c>
      <c r="D8" s="35">
        <v>62500000</v>
      </c>
      <c r="E8" s="35">
        <v>1000000000</v>
      </c>
      <c r="F8" s="35">
        <f t="shared" si="0"/>
        <v>1062500000</v>
      </c>
      <c r="H8" s="19" t="s">
        <v>1053</v>
      </c>
    </row>
    <row r="9" spans="1:8" x14ac:dyDescent="0.2">
      <c r="A9" s="25" t="s">
        <v>375</v>
      </c>
      <c r="B9" s="19" t="s">
        <v>820</v>
      </c>
      <c r="C9" s="35">
        <v>0</v>
      </c>
      <c r="D9" s="35">
        <v>370000000</v>
      </c>
      <c r="E9" s="35">
        <v>0</v>
      </c>
      <c r="F9" s="35">
        <f t="shared" si="0"/>
        <v>370000000</v>
      </c>
      <c r="H9" s="19" t="s">
        <v>1053</v>
      </c>
    </row>
    <row r="10" spans="1:8" x14ac:dyDescent="0.2">
      <c r="A10" s="22" t="s">
        <v>418</v>
      </c>
      <c r="B10" s="19" t="s">
        <v>895</v>
      </c>
      <c r="C10" s="35">
        <v>16688056.550000001</v>
      </c>
      <c r="D10" s="35">
        <v>45000000</v>
      </c>
      <c r="E10" s="35">
        <v>70000000</v>
      </c>
      <c r="F10" s="35">
        <f t="shared" si="0"/>
        <v>131688056.55</v>
      </c>
      <c r="H10" s="19" t="s">
        <v>1053</v>
      </c>
    </row>
    <row r="11" spans="1:8" x14ac:dyDescent="0.2">
      <c r="A11" s="25" t="s">
        <v>380</v>
      </c>
      <c r="B11" s="19" t="s">
        <v>932</v>
      </c>
      <c r="C11" s="35">
        <v>670555560</v>
      </c>
      <c r="D11" s="35">
        <v>1991372000</v>
      </c>
      <c r="E11" s="35">
        <v>2030000000</v>
      </c>
      <c r="F11" s="35">
        <f t="shared" si="0"/>
        <v>4691927560</v>
      </c>
      <c r="H11" s="19" t="s">
        <v>1053</v>
      </c>
    </row>
    <row r="12" spans="1:8" x14ac:dyDescent="0.2">
      <c r="A12" s="22" t="s">
        <v>704</v>
      </c>
      <c r="B12" s="19" t="s">
        <v>203</v>
      </c>
      <c r="C12" s="35">
        <v>0</v>
      </c>
      <c r="D12" s="35">
        <v>53705000</v>
      </c>
      <c r="E12" s="35">
        <v>30000000</v>
      </c>
      <c r="F12" s="35">
        <f t="shared" si="0"/>
        <v>83705000</v>
      </c>
      <c r="H12" s="19" t="s">
        <v>1053</v>
      </c>
    </row>
    <row r="13" spans="1:8" x14ac:dyDescent="0.2">
      <c r="A13" s="22" t="s">
        <v>705</v>
      </c>
      <c r="B13" s="19" t="s">
        <v>829</v>
      </c>
      <c r="C13" s="35">
        <v>22832780</v>
      </c>
      <c r="D13" s="35">
        <v>900000</v>
      </c>
      <c r="E13" s="35">
        <v>5000000</v>
      </c>
      <c r="F13" s="35">
        <f t="shared" si="0"/>
        <v>28732780</v>
      </c>
      <c r="H13" s="19" t="s">
        <v>1053</v>
      </c>
    </row>
    <row r="14" spans="1:8" x14ac:dyDescent="0.2">
      <c r="A14" s="22" t="s">
        <v>346</v>
      </c>
      <c r="B14" s="19" t="s">
        <v>830</v>
      </c>
      <c r="C14" s="35">
        <v>42564840</v>
      </c>
      <c r="D14" s="35">
        <v>461533000</v>
      </c>
      <c r="E14" s="35">
        <v>90000000</v>
      </c>
      <c r="F14" s="35">
        <f t="shared" si="0"/>
        <v>594097840</v>
      </c>
      <c r="H14" s="19" t="s">
        <v>1053</v>
      </c>
    </row>
    <row r="15" spans="1:8" x14ac:dyDescent="0.2">
      <c r="A15" s="25" t="s">
        <v>709</v>
      </c>
      <c r="B15" s="19" t="s">
        <v>896</v>
      </c>
      <c r="C15" s="35">
        <v>488000000</v>
      </c>
      <c r="D15" s="35">
        <v>1528000000</v>
      </c>
      <c r="E15" s="35">
        <v>300000000</v>
      </c>
      <c r="F15" s="35">
        <f t="shared" si="0"/>
        <v>2316000000</v>
      </c>
      <c r="H15" s="19" t="s">
        <v>1053</v>
      </c>
    </row>
    <row r="16" spans="1:8" x14ac:dyDescent="0.2">
      <c r="A16" s="25" t="s">
        <v>322</v>
      </c>
      <c r="B16" s="19" t="s">
        <v>897</v>
      </c>
      <c r="C16" s="35">
        <v>14479820</v>
      </c>
      <c r="D16" s="35">
        <v>100000000</v>
      </c>
      <c r="E16" s="35">
        <v>0</v>
      </c>
      <c r="F16" s="35">
        <f t="shared" si="0"/>
        <v>114479820</v>
      </c>
      <c r="H16" s="19" t="s">
        <v>1053</v>
      </c>
    </row>
    <row r="17" spans="1:8" x14ac:dyDescent="0.2">
      <c r="A17" s="25" t="s">
        <v>315</v>
      </c>
      <c r="B17" s="19" t="s">
        <v>933</v>
      </c>
      <c r="C17" s="35">
        <v>110176130</v>
      </c>
      <c r="D17" s="35">
        <v>47300000</v>
      </c>
      <c r="E17" s="35">
        <v>650000000</v>
      </c>
      <c r="F17" s="35">
        <f t="shared" si="0"/>
        <v>807476130</v>
      </c>
      <c r="H17" s="19" t="s">
        <v>1053</v>
      </c>
    </row>
    <row r="18" spans="1:8" x14ac:dyDescent="0.2">
      <c r="A18" s="25" t="s">
        <v>318</v>
      </c>
      <c r="B18" s="19" t="s">
        <v>923</v>
      </c>
      <c r="C18" s="35">
        <v>133342260</v>
      </c>
      <c r="D18" s="35">
        <v>22297000</v>
      </c>
      <c r="E18" s="35">
        <v>100000000</v>
      </c>
      <c r="F18" s="35">
        <f t="shared" si="0"/>
        <v>255639260</v>
      </c>
      <c r="H18" s="19" t="s">
        <v>1053</v>
      </c>
    </row>
    <row r="19" spans="1:8" x14ac:dyDescent="0.2">
      <c r="A19" s="25" t="s">
        <v>317</v>
      </c>
      <c r="B19" s="19" t="s">
        <v>924</v>
      </c>
      <c r="C19" s="35">
        <v>122907840</v>
      </c>
      <c r="D19" s="35">
        <v>32373000</v>
      </c>
      <c r="E19" s="35">
        <v>72000000</v>
      </c>
      <c r="F19" s="35">
        <f t="shared" si="0"/>
        <v>227280840</v>
      </c>
      <c r="H19" s="19" t="s">
        <v>1053</v>
      </c>
    </row>
    <row r="20" spans="1:8" x14ac:dyDescent="0.2">
      <c r="A20" s="22" t="s">
        <v>530</v>
      </c>
      <c r="B20" s="19" t="s">
        <v>831</v>
      </c>
      <c r="C20" s="35">
        <v>34772360</v>
      </c>
      <c r="D20" s="35">
        <v>8154000</v>
      </c>
      <c r="E20" s="35">
        <v>100000000</v>
      </c>
      <c r="F20" s="35">
        <f t="shared" si="0"/>
        <v>142926360</v>
      </c>
      <c r="H20" s="19" t="s">
        <v>1053</v>
      </c>
    </row>
    <row r="21" spans="1:8" x14ac:dyDescent="0.2">
      <c r="A21" s="25" t="s">
        <v>465</v>
      </c>
      <c r="B21" s="19" t="s">
        <v>832</v>
      </c>
      <c r="C21" s="35">
        <v>56843520</v>
      </c>
      <c r="D21" s="35">
        <v>7642000</v>
      </c>
      <c r="E21" s="35">
        <v>22000000</v>
      </c>
      <c r="F21" s="35">
        <f t="shared" si="0"/>
        <v>86485520</v>
      </c>
      <c r="H21" s="19" t="s">
        <v>1053</v>
      </c>
    </row>
    <row r="22" spans="1:8" x14ac:dyDescent="0.2">
      <c r="A22" s="25" t="s">
        <v>30</v>
      </c>
      <c r="B22" s="19" t="s">
        <v>833</v>
      </c>
      <c r="C22" s="35">
        <v>167712340</v>
      </c>
      <c r="D22" s="35">
        <v>18650000</v>
      </c>
      <c r="E22" s="35">
        <v>100000000</v>
      </c>
      <c r="F22" s="35">
        <f t="shared" si="0"/>
        <v>286362340</v>
      </c>
      <c r="H22" s="19" t="s">
        <v>1053</v>
      </c>
    </row>
    <row r="23" spans="1:8" x14ac:dyDescent="0.2">
      <c r="A23" s="25" t="s">
        <v>390</v>
      </c>
      <c r="B23" s="19" t="s">
        <v>925</v>
      </c>
      <c r="C23" s="35">
        <v>291576160</v>
      </c>
      <c r="D23" s="35">
        <v>780000000</v>
      </c>
      <c r="E23" s="35">
        <v>620000000</v>
      </c>
      <c r="F23" s="35">
        <f t="shared" si="0"/>
        <v>1691576160</v>
      </c>
      <c r="H23" s="19" t="s">
        <v>1053</v>
      </c>
    </row>
    <row r="24" spans="1:8" x14ac:dyDescent="0.2">
      <c r="A24" s="25" t="s">
        <v>541</v>
      </c>
      <c r="B24" s="19" t="s">
        <v>926</v>
      </c>
      <c r="C24" s="35">
        <v>63564760</v>
      </c>
      <c r="D24" s="35">
        <v>80000000</v>
      </c>
      <c r="E24" s="35">
        <v>34000000</v>
      </c>
      <c r="F24" s="35">
        <f t="shared" si="0"/>
        <v>177564760</v>
      </c>
      <c r="H24" s="19" t="s">
        <v>1053</v>
      </c>
    </row>
    <row r="25" spans="1:8" x14ac:dyDescent="0.2">
      <c r="A25" s="26" t="s">
        <v>348</v>
      </c>
      <c r="B25" s="19" t="s">
        <v>834</v>
      </c>
      <c r="C25" s="35">
        <v>85647220</v>
      </c>
      <c r="D25" s="35">
        <v>27812000</v>
      </c>
      <c r="E25" s="35">
        <v>30000000</v>
      </c>
      <c r="F25" s="35">
        <f t="shared" si="0"/>
        <v>143459220</v>
      </c>
      <c r="H25" s="19" t="s">
        <v>1053</v>
      </c>
    </row>
    <row r="26" spans="1:8" x14ac:dyDescent="0.2">
      <c r="A26" s="22" t="s">
        <v>424</v>
      </c>
      <c r="B26" s="19" t="s">
        <v>835</v>
      </c>
      <c r="C26" s="35">
        <v>65000000</v>
      </c>
      <c r="D26" s="35">
        <v>34470000</v>
      </c>
      <c r="E26" s="35">
        <v>20000000</v>
      </c>
      <c r="F26" s="35">
        <f t="shared" si="0"/>
        <v>119470000</v>
      </c>
      <c r="H26" s="19" t="s">
        <v>1053</v>
      </c>
    </row>
    <row r="27" spans="1:8" x14ac:dyDescent="0.2">
      <c r="A27" s="22" t="s">
        <v>425</v>
      </c>
      <c r="B27" s="19" t="s">
        <v>836</v>
      </c>
      <c r="C27" s="35">
        <v>47240780</v>
      </c>
      <c r="D27" s="35">
        <v>28400000</v>
      </c>
      <c r="E27" s="35">
        <v>25000000</v>
      </c>
      <c r="F27" s="35">
        <f t="shared" si="0"/>
        <v>100640780</v>
      </c>
      <c r="H27" s="19" t="s">
        <v>1053</v>
      </c>
    </row>
    <row r="28" spans="1:8" x14ac:dyDescent="0.2">
      <c r="A28" s="25" t="s">
        <v>432</v>
      </c>
      <c r="B28" s="19" t="s">
        <v>935</v>
      </c>
      <c r="C28" s="35">
        <v>11156490</v>
      </c>
      <c r="D28" s="35">
        <v>3000000</v>
      </c>
      <c r="E28" s="35">
        <v>200000000</v>
      </c>
      <c r="F28" s="35">
        <f t="shared" si="0"/>
        <v>214156490</v>
      </c>
      <c r="H28" s="19" t="s">
        <v>1053</v>
      </c>
    </row>
    <row r="29" spans="1:8" x14ac:dyDescent="0.2">
      <c r="A29" s="25" t="s">
        <v>328</v>
      </c>
      <c r="B29" s="19" t="s">
        <v>898</v>
      </c>
      <c r="C29" s="35">
        <v>117796850</v>
      </c>
      <c r="D29" s="35">
        <v>176484000</v>
      </c>
      <c r="E29" s="35">
        <v>180000000</v>
      </c>
      <c r="F29" s="35">
        <f t="shared" si="0"/>
        <v>474280850</v>
      </c>
      <c r="H29" s="19" t="s">
        <v>1053</v>
      </c>
    </row>
    <row r="30" spans="1:8" x14ac:dyDescent="0.2">
      <c r="A30" s="25" t="s">
        <v>435</v>
      </c>
      <c r="B30" s="19" t="s">
        <v>837</v>
      </c>
      <c r="C30" s="35">
        <v>61020000</v>
      </c>
      <c r="D30" s="35">
        <v>600000</v>
      </c>
      <c r="E30" s="35">
        <v>0</v>
      </c>
      <c r="F30" s="35">
        <f t="shared" si="0"/>
        <v>61620000</v>
      </c>
      <c r="H30" s="19" t="s">
        <v>1053</v>
      </c>
    </row>
    <row r="31" spans="1:8" s="24" customFormat="1" x14ac:dyDescent="0.2">
      <c r="A31" s="90"/>
      <c r="B31" s="95" t="s">
        <v>1058</v>
      </c>
      <c r="C31" s="85">
        <f>SUM(C6:C30)</f>
        <v>2891625366.5500002</v>
      </c>
      <c r="D31" s="85">
        <f>SUM(D6:D30)</f>
        <v>8816192000</v>
      </c>
      <c r="E31" s="85">
        <f>SUM(E6:E30)</f>
        <v>5678000000</v>
      </c>
      <c r="F31" s="85">
        <f>SUM(F6:F30)</f>
        <v>17385817366.549999</v>
      </c>
      <c r="G31" s="88">
        <f>F31/$F$103*100</f>
        <v>16.650677411859931</v>
      </c>
    </row>
    <row r="32" spans="1:8" s="24" customFormat="1" x14ac:dyDescent="0.2">
      <c r="A32" s="90"/>
      <c r="B32" s="96" t="s">
        <v>1056</v>
      </c>
      <c r="C32" s="85"/>
      <c r="D32" s="85"/>
      <c r="E32" s="85"/>
      <c r="F32" s="85"/>
      <c r="G32" s="87"/>
    </row>
    <row r="33" spans="1:8" x14ac:dyDescent="0.2">
      <c r="A33" s="25" t="s">
        <v>339</v>
      </c>
      <c r="B33" s="19" t="s">
        <v>899</v>
      </c>
      <c r="C33" s="35">
        <v>1128763200</v>
      </c>
      <c r="D33" s="35">
        <v>1280000000</v>
      </c>
      <c r="E33" s="35">
        <v>1300000000</v>
      </c>
      <c r="F33" s="35">
        <f t="shared" si="0"/>
        <v>3708763200</v>
      </c>
      <c r="H33" s="19" t="s">
        <v>1051</v>
      </c>
    </row>
    <row r="34" spans="1:8" x14ac:dyDescent="0.2">
      <c r="A34" s="22" t="s">
        <v>387</v>
      </c>
      <c r="B34" s="19" t="s">
        <v>838</v>
      </c>
      <c r="C34" s="35">
        <v>0</v>
      </c>
      <c r="D34" s="35">
        <v>23600000</v>
      </c>
      <c r="E34" s="35">
        <v>50000000</v>
      </c>
      <c r="F34" s="35">
        <f t="shared" si="0"/>
        <v>73600000</v>
      </c>
      <c r="H34" s="19" t="s">
        <v>1051</v>
      </c>
    </row>
    <row r="35" spans="1:8" x14ac:dyDescent="0.2">
      <c r="A35" s="22" t="s">
        <v>438</v>
      </c>
      <c r="B35" s="19" t="s">
        <v>839</v>
      </c>
      <c r="C35" s="35">
        <v>0</v>
      </c>
      <c r="D35" s="35">
        <v>59250000</v>
      </c>
      <c r="E35" s="35">
        <v>100000000</v>
      </c>
      <c r="F35" s="35">
        <f t="shared" si="0"/>
        <v>159250000</v>
      </c>
      <c r="H35" s="19" t="s">
        <v>1051</v>
      </c>
    </row>
    <row r="36" spans="1:8" x14ac:dyDescent="0.2">
      <c r="A36" s="86" t="s">
        <v>345</v>
      </c>
      <c r="B36" s="21" t="s">
        <v>937</v>
      </c>
      <c r="C36" s="35">
        <v>0</v>
      </c>
      <c r="D36" s="35">
        <v>0</v>
      </c>
      <c r="E36" s="35">
        <v>800000000</v>
      </c>
      <c r="F36" s="35">
        <f t="shared" si="0"/>
        <v>800000000</v>
      </c>
      <c r="H36" s="19" t="s">
        <v>1051</v>
      </c>
    </row>
    <row r="37" spans="1:8" x14ac:dyDescent="0.2">
      <c r="A37" s="22" t="s">
        <v>236</v>
      </c>
      <c r="B37" s="19" t="s">
        <v>934</v>
      </c>
      <c r="C37" s="35">
        <v>298905340</v>
      </c>
      <c r="D37" s="35">
        <v>12000000</v>
      </c>
      <c r="E37" s="35">
        <v>200000000</v>
      </c>
      <c r="F37" s="35">
        <f t="shared" si="0"/>
        <v>510905340</v>
      </c>
      <c r="H37" s="19" t="s">
        <v>1051</v>
      </c>
    </row>
    <row r="38" spans="1:8" x14ac:dyDescent="0.2">
      <c r="A38" s="22" t="s">
        <v>565</v>
      </c>
      <c r="B38" s="19" t="s">
        <v>840</v>
      </c>
      <c r="C38" s="35">
        <v>0</v>
      </c>
      <c r="D38" s="35">
        <v>2100000</v>
      </c>
      <c r="E38" s="35">
        <v>20000000</v>
      </c>
      <c r="F38" s="35">
        <f t="shared" si="0"/>
        <v>22100000</v>
      </c>
      <c r="H38" s="19" t="s">
        <v>1051</v>
      </c>
    </row>
    <row r="39" spans="1:8" x14ac:dyDescent="0.2">
      <c r="A39" s="22" t="s">
        <v>566</v>
      </c>
      <c r="B39" s="19" t="s">
        <v>900</v>
      </c>
      <c r="C39" s="35">
        <v>636557250</v>
      </c>
      <c r="D39" s="35">
        <v>230000000</v>
      </c>
      <c r="E39" s="35">
        <v>105000000</v>
      </c>
      <c r="F39" s="35">
        <f t="shared" si="0"/>
        <v>971557250</v>
      </c>
    </row>
    <row r="40" spans="1:8" x14ac:dyDescent="0.2">
      <c r="A40" s="22" t="s">
        <v>798</v>
      </c>
      <c r="B40" s="19" t="s">
        <v>841</v>
      </c>
      <c r="C40" s="35">
        <v>0</v>
      </c>
      <c r="D40" s="35">
        <v>15557578000</v>
      </c>
      <c r="E40" s="35">
        <v>0</v>
      </c>
      <c r="F40" s="35">
        <f t="shared" si="0"/>
        <v>15557578000</v>
      </c>
    </row>
    <row r="41" spans="1:8" x14ac:dyDescent="0.2">
      <c r="A41" s="22" t="s">
        <v>797</v>
      </c>
      <c r="B41" s="19" t="s">
        <v>842</v>
      </c>
      <c r="C41" s="35">
        <v>0</v>
      </c>
      <c r="D41" s="35">
        <v>1585000000</v>
      </c>
      <c r="E41" s="35">
        <v>0</v>
      </c>
      <c r="F41" s="35">
        <f t="shared" si="0"/>
        <v>1585000000</v>
      </c>
    </row>
    <row r="42" spans="1:8" x14ac:dyDescent="0.2">
      <c r="A42" s="22" t="s">
        <v>802</v>
      </c>
      <c r="B42" s="19" t="s">
        <v>843</v>
      </c>
      <c r="C42" s="35">
        <v>0</v>
      </c>
      <c r="D42" s="35">
        <v>300000</v>
      </c>
      <c r="E42" s="35">
        <v>0</v>
      </c>
      <c r="F42" s="35">
        <f t="shared" si="0"/>
        <v>300000</v>
      </c>
    </row>
    <row r="43" spans="1:8" x14ac:dyDescent="0.2">
      <c r="A43" s="22" t="s">
        <v>800</v>
      </c>
      <c r="B43" s="19" t="s">
        <v>927</v>
      </c>
      <c r="C43" s="35">
        <v>0</v>
      </c>
      <c r="D43" s="35">
        <v>300000</v>
      </c>
      <c r="E43" s="35">
        <v>0</v>
      </c>
      <c r="F43" s="35">
        <f t="shared" si="0"/>
        <v>300000</v>
      </c>
    </row>
    <row r="44" spans="1:8" x14ac:dyDescent="0.2">
      <c r="A44" s="22" t="s">
        <v>799</v>
      </c>
      <c r="B44" s="19" t="s">
        <v>929</v>
      </c>
      <c r="C44" s="35">
        <v>0</v>
      </c>
      <c r="D44" s="35">
        <v>25820000</v>
      </c>
      <c r="E44" s="35">
        <v>0</v>
      </c>
      <c r="F44" s="35">
        <f t="shared" si="0"/>
        <v>25820000</v>
      </c>
    </row>
    <row r="45" spans="1:8" x14ac:dyDescent="0.2">
      <c r="A45" s="22" t="s">
        <v>801</v>
      </c>
      <c r="B45" s="19" t="s">
        <v>844</v>
      </c>
      <c r="C45" s="35">
        <v>0</v>
      </c>
      <c r="D45" s="35">
        <v>300000</v>
      </c>
      <c r="E45" s="35">
        <v>0</v>
      </c>
      <c r="F45" s="35">
        <f t="shared" si="0"/>
        <v>300000</v>
      </c>
    </row>
    <row r="46" spans="1:8" x14ac:dyDescent="0.2">
      <c r="A46" s="22" t="s">
        <v>573</v>
      </c>
      <c r="B46" s="19" t="s">
        <v>928</v>
      </c>
      <c r="C46" s="35">
        <v>102113580</v>
      </c>
      <c r="D46" s="35">
        <v>110000000</v>
      </c>
      <c r="E46" s="35">
        <v>100000000</v>
      </c>
      <c r="F46" s="35">
        <f t="shared" si="0"/>
        <v>312113580</v>
      </c>
    </row>
    <row r="47" spans="1:8" x14ac:dyDescent="0.2">
      <c r="A47" s="25" t="s">
        <v>49</v>
      </c>
      <c r="B47" s="19" t="s">
        <v>901</v>
      </c>
      <c r="C47" s="35">
        <v>125875220</v>
      </c>
      <c r="D47" s="35">
        <v>53600000</v>
      </c>
      <c r="E47" s="35">
        <v>1950000000</v>
      </c>
      <c r="F47" s="35">
        <f t="shared" si="0"/>
        <v>2129475220</v>
      </c>
    </row>
    <row r="48" spans="1:8" x14ac:dyDescent="0.2">
      <c r="A48" s="25" t="s">
        <v>447</v>
      </c>
      <c r="B48" s="19" t="s">
        <v>845</v>
      </c>
      <c r="C48" s="35">
        <v>17003000</v>
      </c>
      <c r="D48" s="35">
        <v>6675000</v>
      </c>
      <c r="E48" s="35">
        <v>30000000</v>
      </c>
      <c r="F48" s="35">
        <f t="shared" si="0"/>
        <v>53678000</v>
      </c>
    </row>
    <row r="49" spans="1:8" x14ac:dyDescent="0.2">
      <c r="A49" s="25" t="s">
        <v>427</v>
      </c>
      <c r="B49" s="19" t="s">
        <v>846</v>
      </c>
      <c r="C49" s="35">
        <v>22422590</v>
      </c>
      <c r="D49" s="35">
        <v>0</v>
      </c>
      <c r="E49" s="35">
        <v>20000000</v>
      </c>
      <c r="F49" s="35">
        <f t="shared" si="0"/>
        <v>42422590</v>
      </c>
    </row>
    <row r="50" spans="1:8" x14ac:dyDescent="0.2">
      <c r="A50" s="25" t="s">
        <v>57</v>
      </c>
      <c r="B50" s="19" t="s">
        <v>847</v>
      </c>
      <c r="C50" s="35">
        <v>4121110</v>
      </c>
      <c r="D50" s="35">
        <v>0</v>
      </c>
      <c r="E50" s="35">
        <v>20000000</v>
      </c>
      <c r="F50" s="35">
        <f t="shared" si="0"/>
        <v>24121110</v>
      </c>
    </row>
    <row r="51" spans="1:8" x14ac:dyDescent="0.2">
      <c r="A51" s="25" t="s">
        <v>0</v>
      </c>
      <c r="B51" s="28" t="s">
        <v>902</v>
      </c>
      <c r="C51" s="35">
        <v>397508010</v>
      </c>
      <c r="D51" s="35">
        <v>50173000</v>
      </c>
      <c r="E51" s="35">
        <v>12261000000</v>
      </c>
      <c r="F51" s="35">
        <f t="shared" si="0"/>
        <v>12708681010</v>
      </c>
      <c r="H51" s="19" t="s">
        <v>1052</v>
      </c>
    </row>
    <row r="52" spans="1:8" x14ac:dyDescent="0.2">
      <c r="A52" s="22" t="s">
        <v>252</v>
      </c>
      <c r="B52" s="19" t="s">
        <v>848</v>
      </c>
      <c r="C52" s="35">
        <v>195410900</v>
      </c>
      <c r="D52" s="35">
        <v>358000000</v>
      </c>
      <c r="E52" s="35">
        <v>577000000</v>
      </c>
      <c r="F52" s="35">
        <f t="shared" ref="F52:F100" si="1">C52+D52+E52</f>
        <v>1130410900</v>
      </c>
      <c r="H52" s="19" t="s">
        <v>1052</v>
      </c>
    </row>
    <row r="53" spans="1:8" x14ac:dyDescent="0.2">
      <c r="A53" s="25" t="s">
        <v>395</v>
      </c>
      <c r="B53" s="19" t="s">
        <v>903</v>
      </c>
      <c r="C53" s="35">
        <v>110899600</v>
      </c>
      <c r="D53" s="35">
        <f>104400000+67300000</f>
        <v>171700000</v>
      </c>
      <c r="E53" s="35">
        <v>195000000</v>
      </c>
      <c r="F53" s="35">
        <f t="shared" si="1"/>
        <v>477599600</v>
      </c>
    </row>
    <row r="54" spans="1:8" x14ac:dyDescent="0.2">
      <c r="A54" s="25" t="s">
        <v>224</v>
      </c>
      <c r="B54" s="19" t="s">
        <v>852</v>
      </c>
      <c r="C54" s="35">
        <v>46643190</v>
      </c>
      <c r="D54" s="35">
        <v>82040000</v>
      </c>
      <c r="E54" s="35">
        <v>84160000</v>
      </c>
      <c r="F54" s="35">
        <f t="shared" si="1"/>
        <v>212843190</v>
      </c>
    </row>
    <row r="55" spans="1:8" x14ac:dyDescent="0.2">
      <c r="A55" s="25" t="s">
        <v>58</v>
      </c>
      <c r="B55" s="19" t="s">
        <v>905</v>
      </c>
      <c r="C55" s="35">
        <v>71314300</v>
      </c>
      <c r="D55" s="35">
        <v>30000000</v>
      </c>
      <c r="E55" s="35">
        <v>788000000</v>
      </c>
      <c r="F55" s="35">
        <f t="shared" si="1"/>
        <v>889314300</v>
      </c>
      <c r="H55" s="19" t="s">
        <v>1050</v>
      </c>
    </row>
    <row r="56" spans="1:8" x14ac:dyDescent="0.2">
      <c r="A56" s="25" t="s">
        <v>64</v>
      </c>
      <c r="B56" s="19" t="s">
        <v>853</v>
      </c>
      <c r="C56" s="35">
        <v>359386330</v>
      </c>
      <c r="D56" s="35">
        <v>162166000</v>
      </c>
      <c r="E56" s="35">
        <v>200000000</v>
      </c>
      <c r="F56" s="35">
        <f t="shared" si="1"/>
        <v>721552330</v>
      </c>
      <c r="H56" s="19" t="s">
        <v>1050</v>
      </c>
    </row>
    <row r="57" spans="1:8" x14ac:dyDescent="0.2">
      <c r="A57" s="25" t="s">
        <v>69</v>
      </c>
      <c r="B57" s="19" t="s">
        <v>936</v>
      </c>
      <c r="C57" s="35">
        <v>120429750</v>
      </c>
      <c r="D57" s="35">
        <v>25000000</v>
      </c>
      <c r="E57" s="35">
        <v>398500000</v>
      </c>
      <c r="F57" s="35">
        <f t="shared" si="1"/>
        <v>543929750</v>
      </c>
      <c r="H57" s="19" t="s">
        <v>1050</v>
      </c>
    </row>
    <row r="58" spans="1:8" x14ac:dyDescent="0.2">
      <c r="A58" s="25" t="s">
        <v>42</v>
      </c>
      <c r="B58" s="19" t="s">
        <v>906</v>
      </c>
      <c r="C58" s="35">
        <v>374167860</v>
      </c>
      <c r="D58" s="35">
        <v>15925000</v>
      </c>
      <c r="E58" s="35">
        <v>550000000</v>
      </c>
      <c r="F58" s="35">
        <f t="shared" si="1"/>
        <v>940092860</v>
      </c>
      <c r="H58" s="19" t="s">
        <v>1052</v>
      </c>
    </row>
    <row r="59" spans="1:8" x14ac:dyDescent="0.2">
      <c r="A59" s="22" t="s">
        <v>599</v>
      </c>
      <c r="B59" s="19" t="s">
        <v>854</v>
      </c>
      <c r="C59" s="35">
        <v>43996550</v>
      </c>
      <c r="D59" s="35">
        <v>12100000</v>
      </c>
      <c r="E59" s="35">
        <v>40000000</v>
      </c>
      <c r="F59" s="35">
        <f t="shared" si="1"/>
        <v>96096550</v>
      </c>
      <c r="H59" s="19" t="s">
        <v>1052</v>
      </c>
    </row>
    <row r="60" spans="1:8" s="24" customFormat="1" x14ac:dyDescent="0.2">
      <c r="A60" s="89"/>
      <c r="B60" s="95" t="s">
        <v>1058</v>
      </c>
      <c r="C60" s="85">
        <f>SUM(C33:C59)</f>
        <v>4055517780</v>
      </c>
      <c r="D60" s="85">
        <f>SUM(D33:D59)</f>
        <v>19853627000</v>
      </c>
      <c r="E60" s="85">
        <f>SUM(E33:E59)</f>
        <v>19788660000</v>
      </c>
      <c r="F60" s="85">
        <f>SUM(F33:F59)</f>
        <v>43697804780</v>
      </c>
      <c r="G60" s="88">
        <f>F60/$F$103*100</f>
        <v>41.850091695895557</v>
      </c>
    </row>
    <row r="61" spans="1:8" x14ac:dyDescent="0.2">
      <c r="A61" s="22"/>
      <c r="B61" s="96" t="s">
        <v>1054</v>
      </c>
    </row>
    <row r="62" spans="1:8" x14ac:dyDescent="0.2">
      <c r="A62" s="25" t="s">
        <v>258</v>
      </c>
      <c r="B62" s="19" t="s">
        <v>855</v>
      </c>
      <c r="C62" s="35">
        <v>142338190</v>
      </c>
      <c r="D62" s="35">
        <v>44600000</v>
      </c>
      <c r="E62" s="35">
        <v>100000000</v>
      </c>
      <c r="F62" s="35">
        <f t="shared" si="1"/>
        <v>286938190</v>
      </c>
    </row>
    <row r="63" spans="1:8" x14ac:dyDescent="0.2">
      <c r="A63" s="25" t="s">
        <v>264</v>
      </c>
      <c r="B63" s="19" t="s">
        <v>907</v>
      </c>
      <c r="C63" s="35">
        <v>225948000</v>
      </c>
      <c r="D63" s="35">
        <f>64488000+3480000</f>
        <v>67968000</v>
      </c>
      <c r="E63" s="35">
        <v>80000000</v>
      </c>
      <c r="F63" s="35">
        <f t="shared" si="1"/>
        <v>373916000</v>
      </c>
    </row>
    <row r="64" spans="1:8" x14ac:dyDescent="0.2">
      <c r="A64" s="25" t="s">
        <v>262</v>
      </c>
      <c r="B64" s="19" t="s">
        <v>908</v>
      </c>
      <c r="C64" s="35">
        <v>25000000</v>
      </c>
      <c r="D64" s="35">
        <v>16700000</v>
      </c>
      <c r="E64" s="35">
        <v>10000000</v>
      </c>
      <c r="F64" s="35">
        <f t="shared" si="1"/>
        <v>51700000</v>
      </c>
    </row>
    <row r="65" spans="1:8" x14ac:dyDescent="0.2">
      <c r="A65" s="25" t="s">
        <v>272</v>
      </c>
      <c r="B65" s="19" t="s">
        <v>909</v>
      </c>
      <c r="C65" s="35">
        <v>510128330</v>
      </c>
      <c r="D65" s="35">
        <v>270804000</v>
      </c>
      <c r="E65" s="35">
        <v>300000000</v>
      </c>
      <c r="F65" s="35">
        <f t="shared" si="1"/>
        <v>1080932330</v>
      </c>
    </row>
    <row r="66" spans="1:8" x14ac:dyDescent="0.2">
      <c r="A66" s="22" t="s">
        <v>273</v>
      </c>
      <c r="B66" s="19" t="s">
        <v>910</v>
      </c>
      <c r="C66" s="35">
        <v>0</v>
      </c>
      <c r="D66" s="35">
        <v>40000000</v>
      </c>
      <c r="E66" s="35">
        <v>0</v>
      </c>
      <c r="F66" s="35">
        <f t="shared" si="1"/>
        <v>40000000</v>
      </c>
    </row>
    <row r="67" spans="1:8" x14ac:dyDescent="0.2">
      <c r="A67" s="25" t="s">
        <v>274</v>
      </c>
      <c r="B67" s="19" t="s">
        <v>859</v>
      </c>
      <c r="C67" s="35">
        <v>303127020</v>
      </c>
      <c r="D67" s="35">
        <v>6000000</v>
      </c>
      <c r="E67" s="35">
        <v>0</v>
      </c>
      <c r="F67" s="35">
        <f t="shared" si="1"/>
        <v>309127020</v>
      </c>
    </row>
    <row r="68" spans="1:8" x14ac:dyDescent="0.2">
      <c r="A68" s="25" t="s">
        <v>254</v>
      </c>
      <c r="B68" s="19" t="s">
        <v>911</v>
      </c>
      <c r="C68" s="35">
        <v>139193400</v>
      </c>
      <c r="D68" s="35">
        <v>281000000</v>
      </c>
      <c r="E68" s="35">
        <v>300000000</v>
      </c>
      <c r="F68" s="35">
        <f t="shared" si="1"/>
        <v>720193400</v>
      </c>
    </row>
    <row r="69" spans="1:8" s="24" customFormat="1" x14ac:dyDescent="0.2">
      <c r="A69" s="90"/>
      <c r="B69" s="95" t="s">
        <v>1058</v>
      </c>
      <c r="C69" s="85">
        <f>SUM(C62:C68)</f>
        <v>1345734940</v>
      </c>
      <c r="D69" s="85">
        <f>SUM(D62:D68)</f>
        <v>727072000</v>
      </c>
      <c r="E69" s="85">
        <f>SUM(E62:E68)</f>
        <v>790000000</v>
      </c>
      <c r="F69" s="85">
        <f>SUM(F62:F68)</f>
        <v>2862806940</v>
      </c>
      <c r="G69" s="88">
        <f>F69/$F$103*100</f>
        <v>2.7417563319217653</v>
      </c>
    </row>
    <row r="70" spans="1:8" x14ac:dyDescent="0.2">
      <c r="A70" s="25"/>
      <c r="B70" s="96" t="s">
        <v>1055</v>
      </c>
    </row>
    <row r="71" spans="1:8" x14ac:dyDescent="0.2">
      <c r="A71" s="25" t="s">
        <v>296</v>
      </c>
      <c r="B71" s="19" t="s">
        <v>912</v>
      </c>
      <c r="C71" s="35">
        <v>293258730</v>
      </c>
      <c r="D71" s="35">
        <v>100600000</v>
      </c>
      <c r="E71" s="35">
        <v>200000000</v>
      </c>
      <c r="F71" s="35">
        <f t="shared" si="1"/>
        <v>593858730</v>
      </c>
    </row>
    <row r="72" spans="1:8" x14ac:dyDescent="0.2">
      <c r="A72" s="25" t="s">
        <v>300</v>
      </c>
      <c r="B72" s="19" t="s">
        <v>860</v>
      </c>
      <c r="C72" s="35">
        <v>141425150</v>
      </c>
      <c r="D72" s="35">
        <v>70000000</v>
      </c>
      <c r="E72" s="35">
        <v>0</v>
      </c>
      <c r="F72" s="35">
        <f t="shared" si="1"/>
        <v>211425150</v>
      </c>
    </row>
    <row r="73" spans="1:8" x14ac:dyDescent="0.2">
      <c r="A73" s="25" t="s">
        <v>301</v>
      </c>
      <c r="B73" s="19" t="s">
        <v>861</v>
      </c>
      <c r="C73" s="35">
        <v>127125000</v>
      </c>
      <c r="D73" s="35">
        <v>155400000</v>
      </c>
      <c r="E73" s="35">
        <v>0</v>
      </c>
      <c r="F73" s="35">
        <f t="shared" si="1"/>
        <v>282525000</v>
      </c>
    </row>
    <row r="74" spans="1:8" x14ac:dyDescent="0.2">
      <c r="A74" s="25" t="s">
        <v>291</v>
      </c>
      <c r="B74" s="19" t="s">
        <v>913</v>
      </c>
      <c r="C74" s="35">
        <v>83798540</v>
      </c>
      <c r="D74" s="35">
        <v>85500000</v>
      </c>
      <c r="E74" s="35">
        <v>150000000</v>
      </c>
      <c r="F74" s="35">
        <f t="shared" si="1"/>
        <v>319298540</v>
      </c>
    </row>
    <row r="75" spans="1:8" x14ac:dyDescent="0.2">
      <c r="A75" s="25" t="s">
        <v>70</v>
      </c>
      <c r="B75" s="19" t="s">
        <v>914</v>
      </c>
      <c r="C75" s="35">
        <v>188729165</v>
      </c>
      <c r="D75" s="35">
        <f>2963848000+4200000</f>
        <v>2968048000</v>
      </c>
      <c r="E75" s="35">
        <v>4100000000</v>
      </c>
      <c r="F75" s="35">
        <f t="shared" si="1"/>
        <v>7256777165</v>
      </c>
      <c r="H75" s="19" t="s">
        <v>1048</v>
      </c>
    </row>
    <row r="76" spans="1:8" x14ac:dyDescent="0.2">
      <c r="A76" s="25" t="s">
        <v>302</v>
      </c>
      <c r="B76" s="19" t="s">
        <v>480</v>
      </c>
      <c r="C76" s="35">
        <v>1120000000</v>
      </c>
      <c r="D76" s="35">
        <v>100000000</v>
      </c>
      <c r="E76" s="35">
        <v>1600000000</v>
      </c>
      <c r="F76" s="35">
        <f t="shared" si="1"/>
        <v>2820000000</v>
      </c>
      <c r="H76" s="19" t="s">
        <v>1048</v>
      </c>
    </row>
    <row r="77" spans="1:8" x14ac:dyDescent="0.2">
      <c r="A77" s="25" t="s">
        <v>90</v>
      </c>
      <c r="B77" s="19" t="s">
        <v>864</v>
      </c>
      <c r="C77" s="35">
        <v>84430210</v>
      </c>
      <c r="D77" s="35">
        <v>6900000</v>
      </c>
      <c r="E77" s="35">
        <v>53000000</v>
      </c>
      <c r="F77" s="35">
        <f t="shared" si="1"/>
        <v>144330210</v>
      </c>
      <c r="H77" s="19" t="s">
        <v>1048</v>
      </c>
    </row>
    <row r="78" spans="1:8" x14ac:dyDescent="0.2">
      <c r="A78" s="25" t="s">
        <v>78</v>
      </c>
      <c r="B78" s="19" t="s">
        <v>865</v>
      </c>
      <c r="C78" s="35">
        <v>296307470</v>
      </c>
      <c r="D78" s="35">
        <v>27400000</v>
      </c>
      <c r="E78" s="35">
        <v>30000000</v>
      </c>
      <c r="F78" s="35">
        <f t="shared" si="1"/>
        <v>353707470</v>
      </c>
      <c r="H78" s="19" t="s">
        <v>1048</v>
      </c>
    </row>
    <row r="79" spans="1:8" x14ac:dyDescent="0.2">
      <c r="A79" s="22" t="s">
        <v>632</v>
      </c>
      <c r="B79" s="19" t="s">
        <v>866</v>
      </c>
      <c r="C79" s="35">
        <v>416425340</v>
      </c>
      <c r="D79" s="35">
        <v>20000000</v>
      </c>
      <c r="E79" s="35">
        <v>100000000</v>
      </c>
      <c r="F79" s="35">
        <f t="shared" si="1"/>
        <v>536425340</v>
      </c>
      <c r="H79" s="19" t="s">
        <v>1048</v>
      </c>
    </row>
    <row r="80" spans="1:8" x14ac:dyDescent="0.2">
      <c r="A80" s="25" t="s">
        <v>204</v>
      </c>
      <c r="B80" s="19" t="s">
        <v>867</v>
      </c>
      <c r="C80" s="35">
        <v>2413685650</v>
      </c>
      <c r="D80" s="35">
        <v>300000000</v>
      </c>
      <c r="E80" s="35">
        <v>700000000</v>
      </c>
      <c r="F80" s="35">
        <f t="shared" si="1"/>
        <v>3413685650</v>
      </c>
      <c r="H80" s="19" t="s">
        <v>1048</v>
      </c>
    </row>
    <row r="81" spans="1:8" x14ac:dyDescent="0.2">
      <c r="A81" s="25" t="s">
        <v>88</v>
      </c>
      <c r="B81" s="19" t="s">
        <v>869</v>
      </c>
      <c r="C81" s="35">
        <v>27355040</v>
      </c>
      <c r="D81" s="35">
        <v>106000000</v>
      </c>
      <c r="E81" s="35">
        <v>10000000</v>
      </c>
      <c r="F81" s="35">
        <f t="shared" si="1"/>
        <v>143355040</v>
      </c>
      <c r="H81" s="19" t="s">
        <v>1048</v>
      </c>
    </row>
    <row r="82" spans="1:8" x14ac:dyDescent="0.2">
      <c r="A82" s="25" t="s">
        <v>101</v>
      </c>
      <c r="B82" s="19" t="s">
        <v>870</v>
      </c>
      <c r="C82" s="35">
        <v>2667365000</v>
      </c>
      <c r="D82" s="35">
        <v>235500286.07999998</v>
      </c>
      <c r="E82" s="35">
        <v>100000000</v>
      </c>
      <c r="F82" s="35">
        <f t="shared" si="1"/>
        <v>3002865286.0799999</v>
      </c>
      <c r="H82" s="19" t="s">
        <v>1048</v>
      </c>
    </row>
    <row r="83" spans="1:8" x14ac:dyDescent="0.2">
      <c r="A83" s="22" t="s">
        <v>237</v>
      </c>
      <c r="B83" s="19" t="s">
        <v>871</v>
      </c>
      <c r="C83" s="35">
        <v>1348328430</v>
      </c>
      <c r="D83" s="35">
        <v>107800000</v>
      </c>
      <c r="E83" s="35">
        <v>200000000</v>
      </c>
      <c r="F83" s="35">
        <f t="shared" si="1"/>
        <v>1656128430</v>
      </c>
      <c r="H83" s="19" t="s">
        <v>1048</v>
      </c>
    </row>
    <row r="84" spans="1:8" x14ac:dyDescent="0.2">
      <c r="A84" s="25" t="s">
        <v>84</v>
      </c>
      <c r="B84" s="19" t="s">
        <v>872</v>
      </c>
      <c r="C84" s="35">
        <v>24776875.32</v>
      </c>
      <c r="D84" s="35">
        <v>11000000</v>
      </c>
      <c r="E84" s="35">
        <v>602000000</v>
      </c>
      <c r="F84" s="35">
        <f t="shared" si="1"/>
        <v>637776875.32000005</v>
      </c>
      <c r="H84" s="19" t="s">
        <v>1048</v>
      </c>
    </row>
    <row r="85" spans="1:8" x14ac:dyDescent="0.2">
      <c r="A85" s="25" t="s">
        <v>187</v>
      </c>
      <c r="B85" s="19" t="s">
        <v>915</v>
      </c>
      <c r="C85" s="35">
        <v>1365368830</v>
      </c>
      <c r="D85" s="35">
        <v>40550000</v>
      </c>
      <c r="E85" s="35">
        <v>165000000</v>
      </c>
      <c r="F85" s="35">
        <f t="shared" si="1"/>
        <v>1570918830</v>
      </c>
      <c r="H85" s="19" t="s">
        <v>1048</v>
      </c>
    </row>
    <row r="86" spans="1:8" x14ac:dyDescent="0.2">
      <c r="A86" s="25" t="s">
        <v>190</v>
      </c>
      <c r="B86" s="19" t="s">
        <v>874</v>
      </c>
      <c r="C86" s="35">
        <v>806638069.99999988</v>
      </c>
      <c r="D86" s="35">
        <v>29900000</v>
      </c>
      <c r="E86" s="35">
        <v>150000000</v>
      </c>
      <c r="F86" s="35">
        <f t="shared" si="1"/>
        <v>986538069.99999988</v>
      </c>
      <c r="H86" s="19" t="s">
        <v>1048</v>
      </c>
    </row>
    <row r="87" spans="1:8" x14ac:dyDescent="0.2">
      <c r="A87" s="25" t="s">
        <v>192</v>
      </c>
      <c r="B87" s="19" t="s">
        <v>916</v>
      </c>
      <c r="C87" s="35">
        <v>539098140</v>
      </c>
      <c r="D87" s="35">
        <v>31550000</v>
      </c>
      <c r="E87" s="35">
        <v>86000000</v>
      </c>
      <c r="F87" s="35">
        <f t="shared" si="1"/>
        <v>656648140</v>
      </c>
      <c r="H87" s="19" t="s">
        <v>1048</v>
      </c>
    </row>
    <row r="88" spans="1:8" x14ac:dyDescent="0.2">
      <c r="A88" s="25" t="s">
        <v>196</v>
      </c>
      <c r="B88" s="19" t="s">
        <v>917</v>
      </c>
      <c r="C88" s="35">
        <v>579587170</v>
      </c>
      <c r="D88" s="35">
        <v>34000000</v>
      </c>
      <c r="E88" s="35">
        <v>120000000</v>
      </c>
      <c r="F88" s="35">
        <f t="shared" si="1"/>
        <v>733587170</v>
      </c>
      <c r="H88" s="19" t="s">
        <v>1048</v>
      </c>
    </row>
    <row r="89" spans="1:8" x14ac:dyDescent="0.2">
      <c r="A89" s="25" t="s">
        <v>105</v>
      </c>
      <c r="B89" s="19" t="s">
        <v>918</v>
      </c>
      <c r="C89" s="35">
        <v>1076383000</v>
      </c>
      <c r="D89" s="35">
        <f>486750000+1200000+1500000</f>
        <v>489450000</v>
      </c>
      <c r="E89" s="35">
        <v>3200000000</v>
      </c>
      <c r="F89" s="35">
        <f t="shared" si="1"/>
        <v>4765833000</v>
      </c>
      <c r="H89" s="19" t="s">
        <v>1049</v>
      </c>
    </row>
    <row r="90" spans="1:8" x14ac:dyDescent="0.2">
      <c r="A90" s="25" t="s">
        <v>135</v>
      </c>
      <c r="B90" s="19" t="s">
        <v>876</v>
      </c>
      <c r="C90" s="35">
        <v>0</v>
      </c>
      <c r="D90" s="35">
        <v>198200000</v>
      </c>
      <c r="E90" s="35">
        <v>600000000.11000001</v>
      </c>
      <c r="F90" s="35">
        <f t="shared" si="1"/>
        <v>798200000.11000001</v>
      </c>
      <c r="H90" s="19" t="s">
        <v>1049</v>
      </c>
    </row>
    <row r="91" spans="1:8" x14ac:dyDescent="0.2">
      <c r="A91" s="25" t="s">
        <v>130</v>
      </c>
      <c r="B91" s="19" t="s">
        <v>877</v>
      </c>
      <c r="C91" s="35">
        <v>4303762400</v>
      </c>
      <c r="D91" s="35">
        <v>187420000</v>
      </c>
      <c r="E91" s="35">
        <v>200000000</v>
      </c>
      <c r="F91" s="35">
        <f t="shared" si="1"/>
        <v>4691182400</v>
      </c>
      <c r="H91" s="19" t="s">
        <v>1049</v>
      </c>
    </row>
    <row r="92" spans="1:8" x14ac:dyDescent="0.2">
      <c r="A92" s="25" t="s">
        <v>112</v>
      </c>
      <c r="B92" s="19" t="s">
        <v>878</v>
      </c>
      <c r="C92" s="35">
        <v>1150121810.97</v>
      </c>
      <c r="D92" s="35">
        <v>202000000</v>
      </c>
      <c r="E92" s="35">
        <v>700000000</v>
      </c>
      <c r="F92" s="35">
        <f t="shared" si="1"/>
        <v>2052121810.97</v>
      </c>
      <c r="H92" s="19" t="s">
        <v>1049</v>
      </c>
    </row>
    <row r="93" spans="1:8" x14ac:dyDescent="0.2">
      <c r="A93" s="25" t="s">
        <v>132</v>
      </c>
      <c r="B93" s="19" t="s">
        <v>919</v>
      </c>
      <c r="C93" s="35">
        <v>268613800</v>
      </c>
      <c r="D93" s="35">
        <v>68000000</v>
      </c>
      <c r="E93" s="35">
        <v>180000000</v>
      </c>
      <c r="F93" s="35">
        <f t="shared" si="1"/>
        <v>516613800</v>
      </c>
      <c r="H93" s="19" t="s">
        <v>1049</v>
      </c>
    </row>
    <row r="94" spans="1:8" x14ac:dyDescent="0.2">
      <c r="A94" s="25" t="s">
        <v>139</v>
      </c>
      <c r="B94" s="19" t="s">
        <v>920</v>
      </c>
      <c r="C94" s="35">
        <v>147126000</v>
      </c>
      <c r="D94" s="35">
        <v>56540000</v>
      </c>
      <c r="E94" s="35">
        <v>120000000</v>
      </c>
      <c r="F94" s="35">
        <f t="shared" si="1"/>
        <v>323666000</v>
      </c>
      <c r="H94" s="19" t="s">
        <v>1049</v>
      </c>
    </row>
    <row r="95" spans="1:8" x14ac:dyDescent="0.2">
      <c r="A95" s="25" t="s">
        <v>199</v>
      </c>
      <c r="B95" s="19" t="s">
        <v>921</v>
      </c>
      <c r="C95" s="35">
        <v>623595000</v>
      </c>
      <c r="D95" s="35">
        <v>162900000</v>
      </c>
      <c r="E95" s="35">
        <v>150000000</v>
      </c>
      <c r="F95" s="35">
        <f t="shared" si="1"/>
        <v>936495000</v>
      </c>
    </row>
    <row r="96" spans="1:8" x14ac:dyDescent="0.2">
      <c r="A96" s="25" t="s">
        <v>143</v>
      </c>
      <c r="B96" s="19" t="s">
        <v>146</v>
      </c>
      <c r="C96" s="35">
        <v>81263950</v>
      </c>
      <c r="D96" s="35">
        <v>7370000</v>
      </c>
      <c r="E96" s="35">
        <v>20000000</v>
      </c>
      <c r="F96" s="35">
        <f t="shared" si="1"/>
        <v>108633950</v>
      </c>
    </row>
    <row r="97" spans="1:7" x14ac:dyDescent="0.2">
      <c r="A97" s="25" t="s">
        <v>140</v>
      </c>
      <c r="B97" s="19" t="s">
        <v>880</v>
      </c>
      <c r="C97" s="35">
        <v>0</v>
      </c>
      <c r="D97" s="35">
        <v>6200000</v>
      </c>
      <c r="E97" s="35">
        <v>20000000</v>
      </c>
      <c r="F97" s="35">
        <f t="shared" si="1"/>
        <v>26200000</v>
      </c>
    </row>
    <row r="98" spans="1:7" x14ac:dyDescent="0.2">
      <c r="A98" s="22" t="s">
        <v>707</v>
      </c>
      <c r="B98" s="19" t="s">
        <v>218</v>
      </c>
      <c r="C98" s="35">
        <v>330862870</v>
      </c>
      <c r="D98" s="35">
        <v>80000000</v>
      </c>
      <c r="E98" s="35">
        <v>150000000</v>
      </c>
      <c r="F98" s="35">
        <f t="shared" si="1"/>
        <v>560862870</v>
      </c>
    </row>
    <row r="99" spans="1:7" x14ac:dyDescent="0.2">
      <c r="A99" s="25" t="s">
        <v>693</v>
      </c>
      <c r="B99" s="29" t="s">
        <v>992</v>
      </c>
      <c r="C99" s="35">
        <v>73069190</v>
      </c>
      <c r="D99" s="35">
        <v>12000000</v>
      </c>
      <c r="E99" s="35">
        <v>20000000</v>
      </c>
      <c r="F99" s="35">
        <f t="shared" si="1"/>
        <v>105069190</v>
      </c>
    </row>
    <row r="100" spans="1:7" x14ac:dyDescent="0.2">
      <c r="A100" s="22" t="s">
        <v>769</v>
      </c>
      <c r="B100" s="29" t="s">
        <v>881</v>
      </c>
      <c r="C100" s="35">
        <v>263917150</v>
      </c>
      <c r="D100" s="35">
        <v>0</v>
      </c>
      <c r="E100" s="35">
        <v>0</v>
      </c>
      <c r="F100" s="35">
        <f t="shared" si="1"/>
        <v>263917150</v>
      </c>
    </row>
    <row r="101" spans="1:7" s="24" customFormat="1" x14ac:dyDescent="0.2">
      <c r="A101" s="89"/>
      <c r="B101" s="95" t="s">
        <v>1058</v>
      </c>
      <c r="C101" s="85">
        <f>SUM(C71:C100)</f>
        <v>20842417981.290001</v>
      </c>
      <c r="D101" s="85">
        <f>SUM(D71:D100)</f>
        <v>5900228286.0799999</v>
      </c>
      <c r="E101" s="85">
        <f>SUM(E71:E100)</f>
        <v>13726000000.110001</v>
      </c>
      <c r="F101" s="85">
        <f>SUM(F71:F100)</f>
        <v>40468646267.480003</v>
      </c>
      <c r="G101" s="88">
        <f>F101/$F$103*100</f>
        <v>38.757474560322748</v>
      </c>
    </row>
    <row r="102" spans="1:7" x14ac:dyDescent="0.2">
      <c r="A102" s="22"/>
      <c r="B102" s="29"/>
    </row>
    <row r="103" spans="1:7" s="24" customFormat="1" x14ac:dyDescent="0.2">
      <c r="A103" s="36"/>
      <c r="B103" s="95" t="s">
        <v>770</v>
      </c>
      <c r="C103" s="85">
        <f>C31+C60+C69+C101</f>
        <v>29135296067.84</v>
      </c>
      <c r="D103" s="85">
        <f>D31+D60+D69+D101</f>
        <v>35297119286.080002</v>
      </c>
      <c r="E103" s="85">
        <f>E31+E60+E69+E101</f>
        <v>39982660000.110001</v>
      </c>
      <c r="F103" s="85">
        <f>F31+F60+F69+F101</f>
        <v>104415075354.03</v>
      </c>
      <c r="G103" s="88"/>
    </row>
    <row r="105" spans="1:7" x14ac:dyDescent="0.2">
      <c r="E105" s="85"/>
    </row>
    <row r="106" spans="1:7" x14ac:dyDescent="0.2">
      <c r="B106" s="95" t="s">
        <v>1051</v>
      </c>
      <c r="C106" s="35">
        <f t="shared" ref="C106:E110" si="2">SUMIF($H$1:$H$100,$B106,C$1:C$100)</f>
        <v>1427668540</v>
      </c>
      <c r="D106" s="35">
        <f t="shared" si="2"/>
        <v>1376950000</v>
      </c>
      <c r="E106" s="35">
        <f t="shared" si="2"/>
        <v>2470000000</v>
      </c>
      <c r="F106" s="35">
        <f>C106+D106+E106</f>
        <v>5274618540</v>
      </c>
      <c r="G106" s="87">
        <f>F106/F103*100</f>
        <v>5.0515871602983253</v>
      </c>
    </row>
    <row r="107" spans="1:7" x14ac:dyDescent="0.2">
      <c r="B107" s="95" t="s">
        <v>1048</v>
      </c>
      <c r="C107" s="35">
        <f t="shared" si="2"/>
        <v>11878095390.32</v>
      </c>
      <c r="D107" s="35">
        <f t="shared" si="2"/>
        <v>4018648286.0799999</v>
      </c>
      <c r="E107" s="35">
        <f t="shared" si="2"/>
        <v>8016000000</v>
      </c>
      <c r="F107" s="35">
        <f>C107+D107+E107</f>
        <v>23912743676.400002</v>
      </c>
      <c r="G107" s="87">
        <f>F107/$F$103*100</f>
        <v>22.901619900499423</v>
      </c>
    </row>
    <row r="108" spans="1:7" x14ac:dyDescent="0.2">
      <c r="B108" s="95" t="s">
        <v>1049</v>
      </c>
      <c r="C108" s="35">
        <f t="shared" si="2"/>
        <v>6946007010.9700003</v>
      </c>
      <c r="D108" s="35">
        <f t="shared" si="2"/>
        <v>1201610000</v>
      </c>
      <c r="E108" s="35">
        <f t="shared" si="2"/>
        <v>5000000000.1100006</v>
      </c>
      <c r="F108" s="35">
        <f>C108+D108+E108</f>
        <v>13147617011.080002</v>
      </c>
      <c r="G108" s="87">
        <f>F108/$F$103*100</f>
        <v>12.591684645633459</v>
      </c>
    </row>
    <row r="109" spans="1:7" x14ac:dyDescent="0.2">
      <c r="B109" s="95" t="s">
        <v>1052</v>
      </c>
      <c r="C109" s="35">
        <f t="shared" si="2"/>
        <v>1011083320</v>
      </c>
      <c r="D109" s="35">
        <f t="shared" si="2"/>
        <v>436198000</v>
      </c>
      <c r="E109" s="35">
        <f t="shared" si="2"/>
        <v>13428000000</v>
      </c>
      <c r="F109" s="35">
        <f>C109+D109+E109</f>
        <v>14875281320</v>
      </c>
      <c r="G109" s="87">
        <f>F109/$F$103*100</f>
        <v>14.24629659037628</v>
      </c>
    </row>
    <row r="110" spans="1:7" x14ac:dyDescent="0.2">
      <c r="B110" s="95" t="s">
        <v>1050</v>
      </c>
      <c r="C110" s="35">
        <f t="shared" si="2"/>
        <v>551130380</v>
      </c>
      <c r="D110" s="35">
        <f t="shared" si="2"/>
        <v>217166000</v>
      </c>
      <c r="E110" s="35">
        <f t="shared" si="2"/>
        <v>1386500000</v>
      </c>
      <c r="F110" s="35">
        <f>C110+D110+E110</f>
        <v>2154796380</v>
      </c>
      <c r="G110" s="87">
        <f>F110/$F$103*100</f>
        <v>2.0636832111588697</v>
      </c>
    </row>
  </sheetData>
  <mergeCells count="5">
    <mergeCell ref="A2:A4"/>
    <mergeCell ref="B2:B4"/>
    <mergeCell ref="F2:F3"/>
    <mergeCell ref="A1:G1"/>
    <mergeCell ref="G2:G4"/>
  </mergeCells>
  <printOptions horizontalCentered="1" gridLines="1"/>
  <pageMargins left="0.5" right="0.5" top="0.66666666666666696" bottom="0.45" header="0.3" footer="0.3"/>
  <pageSetup paperSize="9" scale="95" fitToHeight="0" orientation="landscape" horizontalDpi="4294967295" verticalDpi="4294967295" r:id="rId1"/>
  <headerFooter>
    <oddHeader>&amp;C&amp;"Tahoma,Bold"YOBE STATE GOVERNMENT OF NIGERIAPROPOSED BUDGET 2020</oddHeader>
    <oddFooter>&amp;CPage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7"/>
  <sheetViews>
    <sheetView topLeftCell="A7" zoomScale="70" zoomScaleNormal="70" workbookViewId="0">
      <selection activeCell="A5" sqref="A5:L5"/>
    </sheetView>
  </sheetViews>
  <sheetFormatPr defaultColWidth="9.140625" defaultRowHeight="49.5" x14ac:dyDescent="0.75"/>
  <cols>
    <col min="1" max="1" width="18.42578125" style="97" bestFit="1" customWidth="1"/>
    <col min="2" max="2" width="15.28515625" style="97" bestFit="1" customWidth="1"/>
    <col min="3" max="16384" width="9.140625" style="97"/>
  </cols>
  <sheetData>
    <row r="3" spans="1:13" x14ac:dyDescent="0.75">
      <c r="A3" s="1161" t="s">
        <v>1034</v>
      </c>
      <c r="B3" s="1161"/>
      <c r="C3" s="1161"/>
      <c r="D3" s="1161"/>
      <c r="E3" s="1161"/>
      <c r="F3" s="1161"/>
      <c r="G3" s="1161"/>
      <c r="H3" s="1161"/>
      <c r="I3" s="1161"/>
      <c r="J3" s="1161"/>
      <c r="K3" s="1161"/>
      <c r="L3" s="1161"/>
      <c r="M3" s="1161"/>
    </row>
    <row r="4" spans="1:13" x14ac:dyDescent="0.75">
      <c r="A4" s="118"/>
      <c r="B4" s="118"/>
      <c r="C4" s="118"/>
      <c r="D4" s="118"/>
      <c r="E4" s="118"/>
      <c r="F4" s="118"/>
      <c r="G4" s="118"/>
      <c r="H4" s="118"/>
      <c r="I4" s="118"/>
      <c r="J4" s="118"/>
      <c r="K4" s="118"/>
      <c r="L4" s="118"/>
      <c r="M4" s="118"/>
    </row>
    <row r="5" spans="1:13" x14ac:dyDescent="0.75">
      <c r="A5" s="118"/>
      <c r="B5" s="118"/>
      <c r="C5" s="118"/>
      <c r="D5" s="118"/>
      <c r="E5" s="118"/>
      <c r="F5" s="118"/>
      <c r="G5" s="118"/>
      <c r="H5" s="118"/>
      <c r="I5" s="118"/>
      <c r="J5" s="118"/>
      <c r="K5" s="118"/>
      <c r="L5" s="118"/>
      <c r="M5" s="118"/>
    </row>
    <row r="6" spans="1:13" x14ac:dyDescent="0.75">
      <c r="A6" s="118"/>
      <c r="B6" s="118"/>
      <c r="C6" s="118"/>
      <c r="D6" s="118"/>
      <c r="E6" s="118"/>
      <c r="F6" s="118"/>
      <c r="G6" s="118"/>
      <c r="H6" s="118"/>
      <c r="I6" s="118"/>
      <c r="J6" s="118"/>
      <c r="K6" s="118"/>
      <c r="L6" s="118"/>
      <c r="M6" s="118"/>
    </row>
    <row r="7" spans="1:13" ht="60" customHeight="1" x14ac:dyDescent="0.75">
      <c r="A7" s="119"/>
    </row>
    <row r="8" spans="1:13" ht="60" customHeight="1" x14ac:dyDescent="0.75">
      <c r="A8" s="119"/>
    </row>
    <row r="9" spans="1:13" ht="60" customHeight="1" x14ac:dyDescent="0.75">
      <c r="A9" s="119"/>
    </row>
    <row r="10" spans="1:13" x14ac:dyDescent="0.75">
      <c r="A10" s="1161" t="s">
        <v>1307</v>
      </c>
      <c r="B10" s="1161"/>
      <c r="C10" s="1161"/>
      <c r="D10" s="1161"/>
      <c r="E10" s="1161"/>
      <c r="F10" s="1161"/>
      <c r="G10" s="1161"/>
      <c r="H10" s="1161"/>
      <c r="I10" s="1161"/>
      <c r="J10" s="1161"/>
      <c r="K10" s="1161"/>
      <c r="L10" s="1161"/>
    </row>
    <row r="11" spans="1:13" x14ac:dyDescent="0.75">
      <c r="A11" s="118"/>
      <c r="B11" s="118"/>
      <c r="C11" s="118"/>
      <c r="D11" s="118"/>
      <c r="E11" s="118"/>
      <c r="F11" s="118"/>
      <c r="G11" s="118"/>
      <c r="H11" s="118"/>
      <c r="I11" s="118"/>
      <c r="J11" s="118"/>
      <c r="K11" s="118"/>
      <c r="L11" s="118"/>
    </row>
    <row r="12" spans="1:13" x14ac:dyDescent="0.75">
      <c r="A12" s="118"/>
      <c r="B12" s="118"/>
      <c r="C12" s="118"/>
      <c r="D12" s="118"/>
      <c r="E12" s="118"/>
      <c r="F12" s="118"/>
      <c r="G12" s="118"/>
      <c r="H12" s="118"/>
      <c r="I12" s="118"/>
      <c r="J12" s="118"/>
      <c r="K12" s="118"/>
      <c r="L12" s="118"/>
    </row>
    <row r="13" spans="1:13" x14ac:dyDescent="0.75">
      <c r="A13" s="118"/>
      <c r="B13" s="118"/>
      <c r="C13" s="118"/>
      <c r="D13" s="118"/>
      <c r="E13" s="118"/>
      <c r="F13" s="118"/>
      <c r="G13" s="118"/>
      <c r="H13" s="118"/>
      <c r="I13" s="118"/>
      <c r="J13" s="118"/>
      <c r="K13" s="118"/>
      <c r="L13" s="118"/>
    </row>
    <row r="14" spans="1:13" x14ac:dyDescent="0.75">
      <c r="A14" s="118"/>
      <c r="B14" s="118"/>
      <c r="C14" s="118"/>
      <c r="D14" s="118"/>
      <c r="E14" s="118"/>
      <c r="F14" s="118"/>
      <c r="G14" s="118"/>
      <c r="H14" s="118"/>
      <c r="I14" s="118"/>
      <c r="J14" s="118"/>
      <c r="K14" s="118"/>
      <c r="L14" s="118"/>
    </row>
    <row r="15" spans="1:13" x14ac:dyDescent="0.75">
      <c r="A15" s="118"/>
      <c r="B15" s="118"/>
      <c r="C15" s="118"/>
      <c r="D15" s="118"/>
      <c r="E15" s="118"/>
      <c r="F15" s="118"/>
      <c r="G15" s="118"/>
      <c r="H15" s="118"/>
      <c r="I15" s="118"/>
      <c r="J15" s="118"/>
      <c r="K15" s="118"/>
      <c r="L15" s="118"/>
    </row>
    <row r="16" spans="1:13" ht="60" customHeight="1" x14ac:dyDescent="0.75">
      <c r="A16" s="119"/>
    </row>
    <row r="17" spans="1:13" x14ac:dyDescent="0.75">
      <c r="A17" s="1161">
        <v>2020</v>
      </c>
      <c r="B17" s="1161"/>
      <c r="C17" s="1161"/>
      <c r="D17" s="1161"/>
      <c r="E17" s="1161"/>
      <c r="F17" s="1161"/>
      <c r="G17" s="1161"/>
      <c r="H17" s="1161"/>
      <c r="I17" s="1161"/>
      <c r="J17" s="1161"/>
      <c r="K17" s="1161"/>
      <c r="L17" s="1161"/>
      <c r="M17" s="1161"/>
    </row>
  </sheetData>
  <mergeCells count="3">
    <mergeCell ref="A3:M3"/>
    <mergeCell ref="A10:L10"/>
    <mergeCell ref="A17:M17"/>
  </mergeCells>
  <printOptions horizontalCentered="1" verticalCentered="1"/>
  <pageMargins left="0.7" right="0.7" top="0.75" bottom="0.75" header="0.3" footer="0.3"/>
  <pageSetup paperSize="9" scale="65"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34"/>
  <sheetViews>
    <sheetView workbookViewId="0">
      <selection activeCell="A5" sqref="A5:L5"/>
    </sheetView>
  </sheetViews>
  <sheetFormatPr defaultColWidth="9.140625" defaultRowHeight="14.1" customHeight="1" x14ac:dyDescent="0.2"/>
  <cols>
    <col min="1" max="1" width="15.140625" style="16" bestFit="1" customWidth="1"/>
    <col min="2" max="2" width="58.5703125" style="135" customWidth="1"/>
    <col min="3" max="3" width="17.28515625" style="135" bestFit="1" customWidth="1"/>
    <col min="4" max="16384" width="9.140625" style="135"/>
  </cols>
  <sheetData>
    <row r="1" spans="1:3" ht="14.1" customHeight="1" x14ac:dyDescent="0.2">
      <c r="A1" s="128" t="s">
        <v>1100</v>
      </c>
      <c r="B1" s="108" t="s">
        <v>939</v>
      </c>
      <c r="C1" s="108"/>
    </row>
    <row r="2" spans="1:3" ht="14.1" customHeight="1" x14ac:dyDescent="0.2">
      <c r="A2" s="131"/>
      <c r="B2" s="138" t="s">
        <v>1248</v>
      </c>
      <c r="C2" s="108"/>
    </row>
    <row r="3" spans="1:3" s="108" customFormat="1" ht="14.1" customHeight="1" x14ac:dyDescent="0.2">
      <c r="A3" s="125" t="s">
        <v>1130</v>
      </c>
      <c r="B3" s="126" t="s">
        <v>575</v>
      </c>
      <c r="C3" s="134">
        <f>SUMIF('4.Revenue Details'!$B$12:$B$314,'Codes used in the Budget'!A3,'4.Revenue Details'!$E$12:$E$314)</f>
        <v>4242900180</v>
      </c>
    </row>
    <row r="4" spans="1:3" ht="14.1" customHeight="1" x14ac:dyDescent="0.2">
      <c r="A4" s="125" t="s">
        <v>1131</v>
      </c>
      <c r="B4" s="126" t="s">
        <v>577</v>
      </c>
      <c r="C4" s="134">
        <f>SUMIF('4.Revenue Details'!$B$12:$B$314,'Codes used in the Budget'!A4,'4.Revenue Details'!$E$12:$E$314)</f>
        <v>30000000</v>
      </c>
    </row>
    <row r="5" spans="1:3" ht="14.1" customHeight="1" x14ac:dyDescent="0.2">
      <c r="A5" s="125" t="s">
        <v>1132</v>
      </c>
      <c r="B5" s="126" t="s">
        <v>576</v>
      </c>
      <c r="C5" s="134">
        <f>SUMIF('4.Revenue Details'!$B$12:$B$314,'Codes used in the Budget'!A5,'4.Revenue Details'!$E$12:$E$314)</f>
        <v>5000000</v>
      </c>
    </row>
    <row r="6" spans="1:3" ht="14.1" customHeight="1" x14ac:dyDescent="0.2">
      <c r="A6" s="125" t="s">
        <v>1133</v>
      </c>
      <c r="B6" s="126" t="s">
        <v>578</v>
      </c>
      <c r="C6" s="134">
        <f>SUMIF('4.Revenue Details'!$B$12:$B$314,'Codes used in the Budget'!A6,'4.Revenue Details'!$E$12:$E$314)</f>
        <v>150000000</v>
      </c>
    </row>
    <row r="7" spans="1:3" ht="14.1" customHeight="1" x14ac:dyDescent="0.2">
      <c r="A7" s="125" t="s">
        <v>1134</v>
      </c>
      <c r="B7" s="126" t="s">
        <v>579</v>
      </c>
      <c r="C7" s="134">
        <f>SUMIF('4.Revenue Details'!$B$12:$B$314,'Codes used in the Budget'!A7,'4.Revenue Details'!$E$12:$E$314)</f>
        <v>2000000</v>
      </c>
    </row>
    <row r="8" spans="1:3" ht="14.1" customHeight="1" x14ac:dyDescent="0.2">
      <c r="A8" s="125" t="s">
        <v>1135</v>
      </c>
      <c r="B8" s="126" t="s">
        <v>1088</v>
      </c>
      <c r="C8" s="134">
        <f>SUMIF('4.Revenue Details'!$B$12:$B$314,'Codes used in the Budget'!A8,'4.Revenue Details'!$E$12:$E$314)</f>
        <v>2670000</v>
      </c>
    </row>
    <row r="9" spans="1:3" ht="14.1" customHeight="1" x14ac:dyDescent="0.2">
      <c r="A9" s="125" t="s">
        <v>1136</v>
      </c>
      <c r="B9" s="126" t="s">
        <v>546</v>
      </c>
      <c r="C9" s="134">
        <f>SUMIF('4.Revenue Details'!$B$12:$B$314,'Codes used in the Budget'!A9,'4.Revenue Details'!$E$12:$E$314)</f>
        <v>1000000</v>
      </c>
    </row>
    <row r="10" spans="1:3" ht="14.1" customHeight="1" x14ac:dyDescent="0.2">
      <c r="A10" s="125" t="s">
        <v>1137</v>
      </c>
      <c r="B10" s="126" t="s">
        <v>547</v>
      </c>
      <c r="C10" s="134">
        <f>SUMIF('4.Revenue Details'!$B$12:$B$314,'Codes used in the Budget'!A10,'4.Revenue Details'!$E$12:$E$314)</f>
        <v>1000000</v>
      </c>
    </row>
    <row r="11" spans="1:3" ht="14.1" customHeight="1" x14ac:dyDescent="0.2">
      <c r="A11" s="125" t="s">
        <v>1138</v>
      </c>
      <c r="B11" s="126" t="s">
        <v>548</v>
      </c>
      <c r="C11" s="134">
        <f>SUMIF('4.Revenue Details'!$B$12:$B$314,'Codes used in the Budget'!A11,'4.Revenue Details'!$E$12:$E$314)</f>
        <v>2000000</v>
      </c>
    </row>
    <row r="12" spans="1:3" ht="14.1" customHeight="1" x14ac:dyDescent="0.2">
      <c r="A12" s="125" t="s">
        <v>1139</v>
      </c>
      <c r="B12" s="126" t="s">
        <v>549</v>
      </c>
      <c r="C12" s="134">
        <f>SUMIF('4.Revenue Details'!$B$12:$B$314,'Codes used in the Budget'!A12,'4.Revenue Details'!$E$12:$E$314)</f>
        <v>2000000</v>
      </c>
    </row>
    <row r="13" spans="1:3" ht="14.1" customHeight="1" x14ac:dyDescent="0.2">
      <c r="A13" s="125" t="s">
        <v>1308</v>
      </c>
      <c r="B13" s="126" t="s">
        <v>550</v>
      </c>
      <c r="C13" s="134">
        <f>SUMIF('4.Revenue Details'!$B$12:$B$314,'Codes used in the Budget'!A13,'4.Revenue Details'!$E$12:$E$314)</f>
        <v>0</v>
      </c>
    </row>
    <row r="14" spans="1:3" ht="14.1" customHeight="1" x14ac:dyDescent="0.2">
      <c r="A14" s="125" t="s">
        <v>1309</v>
      </c>
      <c r="B14" s="126" t="s">
        <v>562</v>
      </c>
      <c r="C14" s="134">
        <f>SUMIF('4.Revenue Details'!$B$12:$B$314,'Codes used in the Budget'!A14,'4.Revenue Details'!$E$12:$E$314)</f>
        <v>0</v>
      </c>
    </row>
    <row r="15" spans="1:3" ht="14.1" customHeight="1" x14ac:dyDescent="0.2">
      <c r="A15" s="125" t="s">
        <v>1310</v>
      </c>
      <c r="B15" s="126" t="s">
        <v>529</v>
      </c>
      <c r="C15" s="134">
        <f>SUMIF('4.Revenue Details'!$B$12:$B$314,'Codes used in the Budget'!A15,'4.Revenue Details'!$E$12:$E$314)</f>
        <v>0</v>
      </c>
    </row>
    <row r="16" spans="1:3" ht="14.1" customHeight="1" x14ac:dyDescent="0.2">
      <c r="A16" s="125" t="s">
        <v>1140</v>
      </c>
      <c r="B16" s="126" t="s">
        <v>580</v>
      </c>
      <c r="C16" s="134">
        <f>SUMIF('4.Revenue Details'!$B$12:$B$314,'Codes used in the Budget'!A16,'4.Revenue Details'!$E$12:$E$314)</f>
        <v>18000000</v>
      </c>
    </row>
    <row r="17" spans="1:3" ht="14.1" customHeight="1" x14ac:dyDescent="0.2">
      <c r="A17" s="125" t="s">
        <v>1141</v>
      </c>
      <c r="B17" s="126" t="s">
        <v>581</v>
      </c>
      <c r="C17" s="134">
        <f>SUMIF('4.Revenue Details'!$B$12:$B$314,'Codes used in the Budget'!A17,'4.Revenue Details'!$E$12:$E$314)</f>
        <v>12000000</v>
      </c>
    </row>
    <row r="18" spans="1:3" ht="14.1" customHeight="1" x14ac:dyDescent="0.2">
      <c r="A18" s="125" t="s">
        <v>1142</v>
      </c>
      <c r="B18" s="126" t="s">
        <v>642</v>
      </c>
      <c r="C18" s="134">
        <f>SUMIF('4.Revenue Details'!$B$12:$B$314,'Codes used in the Budget'!A18,'4.Revenue Details'!$E$12:$E$314)</f>
        <v>1000000</v>
      </c>
    </row>
    <row r="19" spans="1:3" ht="14.1" customHeight="1" x14ac:dyDescent="0.2">
      <c r="A19" s="125" t="s">
        <v>1143</v>
      </c>
      <c r="B19" s="126" t="s">
        <v>551</v>
      </c>
      <c r="C19" s="134">
        <f>SUMIF('4.Revenue Details'!$B$12:$B$314,'Codes used in the Budget'!A19,'4.Revenue Details'!$E$12:$E$314)</f>
        <v>100000</v>
      </c>
    </row>
    <row r="20" spans="1:3" ht="14.1" customHeight="1" x14ac:dyDescent="0.2">
      <c r="A20" s="125" t="s">
        <v>1144</v>
      </c>
      <c r="B20" s="126" t="s">
        <v>582</v>
      </c>
      <c r="C20" s="134">
        <f>SUMIF('4.Revenue Details'!$B$12:$B$314,'Codes used in the Budget'!A20,'4.Revenue Details'!$E$12:$E$314)</f>
        <v>100000</v>
      </c>
    </row>
    <row r="21" spans="1:3" ht="14.1" customHeight="1" x14ac:dyDescent="0.2">
      <c r="A21" s="125" t="s">
        <v>1145</v>
      </c>
      <c r="B21" s="126" t="s">
        <v>583</v>
      </c>
      <c r="C21" s="134">
        <f>SUMIF('4.Revenue Details'!$B$12:$B$314,'Codes used in the Budget'!A21,'4.Revenue Details'!$E$12:$E$314)</f>
        <v>400000</v>
      </c>
    </row>
    <row r="22" spans="1:3" ht="14.1" customHeight="1" x14ac:dyDescent="0.2">
      <c r="A22" s="125" t="s">
        <v>1146</v>
      </c>
      <c r="B22" s="126" t="s">
        <v>1005</v>
      </c>
      <c r="C22" s="134">
        <f>SUMIF('4.Revenue Details'!$B$12:$B$314,'Codes used in the Budget'!A22,'4.Revenue Details'!$E$12:$E$314)</f>
        <v>400000</v>
      </c>
    </row>
    <row r="23" spans="1:3" ht="14.1" customHeight="1" x14ac:dyDescent="0.2">
      <c r="A23" s="125" t="s">
        <v>1147</v>
      </c>
      <c r="B23" s="126" t="s">
        <v>1006</v>
      </c>
      <c r="C23" s="134">
        <f>SUMIF('4.Revenue Details'!$B$12:$B$314,'Codes used in the Budget'!A23,'4.Revenue Details'!$E$12:$E$314)</f>
        <v>100000</v>
      </c>
    </row>
    <row r="24" spans="1:3" ht="14.1" customHeight="1" x14ac:dyDescent="0.2">
      <c r="A24" s="125" t="s">
        <v>1148</v>
      </c>
      <c r="B24" s="126" t="s">
        <v>584</v>
      </c>
      <c r="C24" s="134">
        <f>SUMIF('4.Revenue Details'!$B$12:$B$314,'Codes used in the Budget'!A24,'4.Revenue Details'!$E$12:$E$314)</f>
        <v>300000</v>
      </c>
    </row>
    <row r="25" spans="1:3" ht="14.1" customHeight="1" x14ac:dyDescent="0.2">
      <c r="A25" s="125" t="s">
        <v>1149</v>
      </c>
      <c r="B25" s="126" t="s">
        <v>1080</v>
      </c>
      <c r="C25" s="134">
        <f>SUMIF('4.Revenue Details'!$B$12:$B$314,'Codes used in the Budget'!A25,'4.Revenue Details'!$E$12:$E$314)</f>
        <v>300000</v>
      </c>
    </row>
    <row r="26" spans="1:3" ht="14.1" customHeight="1" x14ac:dyDescent="0.2">
      <c r="A26" s="125" t="s">
        <v>1150</v>
      </c>
      <c r="B26" s="126" t="s">
        <v>1011</v>
      </c>
      <c r="C26" s="134">
        <f>SUMIF('4.Revenue Details'!$B$12:$B$314,'Codes used in the Budget'!A26,'4.Revenue Details'!$E$12:$E$314)</f>
        <v>200000</v>
      </c>
    </row>
    <row r="27" spans="1:3" ht="14.1" customHeight="1" x14ac:dyDescent="0.2">
      <c r="A27" s="125" t="s">
        <v>1151</v>
      </c>
      <c r="B27" s="126" t="s">
        <v>585</v>
      </c>
      <c r="C27" s="134">
        <f>SUMIF('4.Revenue Details'!$B$12:$B$314,'Codes used in the Budget'!A27,'4.Revenue Details'!$E$12:$E$314)</f>
        <v>6050000</v>
      </c>
    </row>
    <row r="28" spans="1:3" ht="14.1" customHeight="1" x14ac:dyDescent="0.2">
      <c r="A28" s="125" t="s">
        <v>1152</v>
      </c>
      <c r="B28" s="126" t="s">
        <v>586</v>
      </c>
      <c r="C28" s="134">
        <f>SUMIF('4.Revenue Details'!$B$12:$B$314,'Codes used in the Budget'!A28,'4.Revenue Details'!$E$12:$E$314)</f>
        <v>18000000</v>
      </c>
    </row>
    <row r="29" spans="1:3" ht="14.1" customHeight="1" x14ac:dyDescent="0.2">
      <c r="A29" s="125" t="s">
        <v>1153</v>
      </c>
      <c r="B29" s="126" t="s">
        <v>593</v>
      </c>
      <c r="C29" s="134">
        <f>SUMIF('4.Revenue Details'!$B$12:$B$314,'Codes used in the Budget'!A29,'4.Revenue Details'!$E$12:$E$314)</f>
        <v>5000000</v>
      </c>
    </row>
    <row r="30" spans="1:3" ht="14.1" customHeight="1" x14ac:dyDescent="0.2">
      <c r="A30" s="125" t="s">
        <v>1311</v>
      </c>
      <c r="B30" s="126" t="s">
        <v>552</v>
      </c>
      <c r="C30" s="134">
        <f>SUMIF('4.Revenue Details'!$B$12:$B$314,'Codes used in the Budget'!A30,'4.Revenue Details'!$E$12:$E$314)</f>
        <v>0</v>
      </c>
    </row>
    <row r="31" spans="1:3" ht="14.1" customHeight="1" x14ac:dyDescent="0.2">
      <c r="A31" s="125" t="s">
        <v>1312</v>
      </c>
      <c r="B31" s="126" t="s">
        <v>563</v>
      </c>
      <c r="C31" s="134">
        <f>SUMIF('4.Revenue Details'!$B$12:$B$314,'Codes used in the Budget'!A31,'4.Revenue Details'!$E$12:$E$314)</f>
        <v>0</v>
      </c>
    </row>
    <row r="32" spans="1:3" ht="14.1" customHeight="1" x14ac:dyDescent="0.2">
      <c r="A32" s="125" t="s">
        <v>1154</v>
      </c>
      <c r="B32" s="126" t="s">
        <v>1007</v>
      </c>
      <c r="C32" s="134">
        <f>SUMIF('4.Revenue Details'!$B$12:$B$314,'Codes used in the Budget'!A32,'4.Revenue Details'!$E$12:$E$314)</f>
        <v>600000</v>
      </c>
    </row>
    <row r="33" spans="1:3" ht="14.1" customHeight="1" x14ac:dyDescent="0.2">
      <c r="A33" s="125" t="s">
        <v>1155</v>
      </c>
      <c r="B33" s="126" t="s">
        <v>616</v>
      </c>
      <c r="C33" s="134">
        <f>SUMIF('4.Revenue Details'!$B$12:$B$314,'Codes used in the Budget'!A33,'4.Revenue Details'!$E$12:$E$314)</f>
        <v>2020000</v>
      </c>
    </row>
    <row r="34" spans="1:3" ht="14.1" customHeight="1" x14ac:dyDescent="0.2">
      <c r="A34" s="125" t="s">
        <v>1156</v>
      </c>
      <c r="B34" s="126" t="s">
        <v>997</v>
      </c>
      <c r="C34" s="134">
        <f>SUMIF('4.Revenue Details'!$B$12:$B$314,'Codes used in the Budget'!A34,'4.Revenue Details'!$E$12:$E$314)</f>
        <v>5000000</v>
      </c>
    </row>
    <row r="35" spans="1:3" ht="14.1" customHeight="1" x14ac:dyDescent="0.2">
      <c r="A35" s="125" t="s">
        <v>1157</v>
      </c>
      <c r="B35" s="126" t="s">
        <v>527</v>
      </c>
      <c r="C35" s="134">
        <f>SUMIF('4.Revenue Details'!$B$12:$B$314,'Codes used in the Budget'!A35,'4.Revenue Details'!$E$12:$E$314)</f>
        <v>6500000</v>
      </c>
    </row>
    <row r="36" spans="1:3" ht="14.1" customHeight="1" x14ac:dyDescent="0.2">
      <c r="A36" s="125" t="s">
        <v>1158</v>
      </c>
      <c r="B36" s="126" t="s">
        <v>617</v>
      </c>
      <c r="C36" s="134">
        <f>SUMIF('4.Revenue Details'!$B$12:$B$314,'Codes used in the Budget'!A36,'4.Revenue Details'!$E$12:$E$314)</f>
        <v>200000</v>
      </c>
    </row>
    <row r="37" spans="1:3" ht="14.1" customHeight="1" x14ac:dyDescent="0.2">
      <c r="A37" s="125" t="s">
        <v>1159</v>
      </c>
      <c r="B37" s="129" t="s">
        <v>618</v>
      </c>
      <c r="C37" s="134">
        <f>SUMIF('4.Revenue Details'!$B$12:$B$314,'Codes used in the Budget'!A37,'4.Revenue Details'!$E$12:$E$314)</f>
        <v>200000</v>
      </c>
    </row>
    <row r="38" spans="1:3" ht="14.1" customHeight="1" x14ac:dyDescent="0.2">
      <c r="A38" s="125" t="s">
        <v>1160</v>
      </c>
      <c r="B38" s="129" t="s">
        <v>526</v>
      </c>
      <c r="C38" s="134">
        <f>SUMIF('4.Revenue Details'!$B$12:$B$314,'Codes used in the Budget'!A38,'4.Revenue Details'!$E$12:$E$314)</f>
        <v>80000000</v>
      </c>
    </row>
    <row r="39" spans="1:3" ht="14.1" customHeight="1" x14ac:dyDescent="0.2">
      <c r="A39" s="125" t="s">
        <v>1161</v>
      </c>
      <c r="B39" s="126" t="s">
        <v>1082</v>
      </c>
      <c r="C39" s="134">
        <f>SUMIF('4.Revenue Details'!$B$12:$B$314,'Codes used in the Budget'!A39,'4.Revenue Details'!$E$12:$E$314)</f>
        <v>500000</v>
      </c>
    </row>
    <row r="40" spans="1:3" ht="14.1" customHeight="1" x14ac:dyDescent="0.2">
      <c r="A40" s="125" t="s">
        <v>1162</v>
      </c>
      <c r="B40" s="126" t="s">
        <v>543</v>
      </c>
      <c r="C40" s="134">
        <f>SUMIF('4.Revenue Details'!$B$12:$B$314,'Codes used in the Budget'!A40,'4.Revenue Details'!$E$12:$E$314)</f>
        <v>1000000</v>
      </c>
    </row>
    <row r="41" spans="1:3" ht="14.1" customHeight="1" x14ac:dyDescent="0.2">
      <c r="A41" s="125" t="s">
        <v>1163</v>
      </c>
      <c r="B41" s="126" t="s">
        <v>646</v>
      </c>
      <c r="C41" s="134">
        <f>SUMIF('4.Revenue Details'!$B$12:$B$314,'Codes used in the Budget'!A41,'4.Revenue Details'!$E$12:$E$314)</f>
        <v>0</v>
      </c>
    </row>
    <row r="42" spans="1:3" ht="14.1" customHeight="1" x14ac:dyDescent="0.2">
      <c r="A42" s="125" t="s">
        <v>1164</v>
      </c>
      <c r="B42" s="126" t="s">
        <v>602</v>
      </c>
      <c r="C42" s="134">
        <f>SUMIF('4.Revenue Details'!$B$12:$B$314,'Codes used in the Budget'!A42,'4.Revenue Details'!$E$12:$E$314)</f>
        <v>2000000</v>
      </c>
    </row>
    <row r="43" spans="1:3" ht="14.1" customHeight="1" x14ac:dyDescent="0.2">
      <c r="A43" s="125" t="s">
        <v>1165</v>
      </c>
      <c r="B43" s="129" t="s">
        <v>603</v>
      </c>
      <c r="C43" s="134">
        <f>SUMIF('4.Revenue Details'!$B$12:$B$314,'Codes used in the Budget'!A43,'4.Revenue Details'!$E$12:$E$314)</f>
        <v>415000</v>
      </c>
    </row>
    <row r="44" spans="1:3" ht="14.1" customHeight="1" x14ac:dyDescent="0.2">
      <c r="A44" s="125" t="s">
        <v>1166</v>
      </c>
      <c r="B44" s="126" t="s">
        <v>634</v>
      </c>
      <c r="C44" s="134">
        <f>SUMIF('4.Revenue Details'!$B$12:$B$314,'Codes used in the Budget'!A44,'4.Revenue Details'!$E$12:$E$314)</f>
        <v>1200000</v>
      </c>
    </row>
    <row r="45" spans="1:3" ht="14.1" customHeight="1" x14ac:dyDescent="0.2">
      <c r="A45" s="125" t="s">
        <v>1167</v>
      </c>
      <c r="B45" s="126" t="s">
        <v>553</v>
      </c>
      <c r="C45" s="134">
        <f>SUMIF('4.Revenue Details'!$B$12:$B$314,'Codes used in the Budget'!A45,'4.Revenue Details'!$E$12:$E$314)</f>
        <v>0</v>
      </c>
    </row>
    <row r="46" spans="1:3" ht="14.1" customHeight="1" x14ac:dyDescent="0.2">
      <c r="A46" s="125" t="s">
        <v>1168</v>
      </c>
      <c r="B46" s="126" t="s">
        <v>1078</v>
      </c>
      <c r="C46" s="134">
        <f>SUMIF('4.Revenue Details'!$B$12:$B$314,'Codes used in the Budget'!A46,'4.Revenue Details'!$E$12:$E$314)</f>
        <v>300000</v>
      </c>
    </row>
    <row r="47" spans="1:3" ht="14.1" customHeight="1" x14ac:dyDescent="0.2">
      <c r="A47" s="125" t="s">
        <v>1169</v>
      </c>
      <c r="B47" s="126" t="s">
        <v>554</v>
      </c>
      <c r="C47" s="134">
        <f>SUMIF('4.Revenue Details'!$B$12:$B$314,'Codes used in the Budget'!A47,'4.Revenue Details'!$E$12:$E$314)</f>
        <v>2000000</v>
      </c>
    </row>
    <row r="48" spans="1:3" ht="14.1" customHeight="1" x14ac:dyDescent="0.2">
      <c r="A48" s="125" t="s">
        <v>1170</v>
      </c>
      <c r="B48" s="129" t="s">
        <v>604</v>
      </c>
      <c r="C48" s="134">
        <f>SUMIF('4.Revenue Details'!$B$12:$B$314,'Codes used in the Budget'!A48,'4.Revenue Details'!$E$12:$E$314)</f>
        <v>2000000</v>
      </c>
    </row>
    <row r="49" spans="1:3" ht="14.1" customHeight="1" x14ac:dyDescent="0.2">
      <c r="A49" s="125" t="s">
        <v>1171</v>
      </c>
      <c r="B49" s="126" t="s">
        <v>647</v>
      </c>
      <c r="C49" s="134">
        <f>SUMIF('4.Revenue Details'!$B$12:$B$314,'Codes used in the Budget'!A49,'4.Revenue Details'!$E$12:$E$314)</f>
        <v>11000000</v>
      </c>
    </row>
    <row r="50" spans="1:3" ht="14.1" customHeight="1" x14ac:dyDescent="0.2">
      <c r="A50" s="125" t="s">
        <v>1172</v>
      </c>
      <c r="B50" s="126" t="s">
        <v>555</v>
      </c>
      <c r="C50" s="134">
        <f>SUMIF('4.Revenue Details'!$B$12:$B$314,'Codes used in the Budget'!A50,'4.Revenue Details'!$E$12:$E$314)</f>
        <v>7030000</v>
      </c>
    </row>
    <row r="51" spans="1:3" ht="14.1" customHeight="1" x14ac:dyDescent="0.2">
      <c r="A51" s="125" t="s">
        <v>1173</v>
      </c>
      <c r="B51" s="126" t="s">
        <v>648</v>
      </c>
      <c r="C51" s="134">
        <f>SUMIF('4.Revenue Details'!$B$12:$B$314,'Codes used in the Budget'!A51,'4.Revenue Details'!$E$12:$E$314)</f>
        <v>0</v>
      </c>
    </row>
    <row r="52" spans="1:3" ht="14.1" customHeight="1" x14ac:dyDescent="0.2">
      <c r="A52" s="125" t="s">
        <v>1174</v>
      </c>
      <c r="B52" s="126" t="s">
        <v>635</v>
      </c>
      <c r="C52" s="134">
        <f>SUMIF('4.Revenue Details'!$B$12:$B$314,'Codes used in the Budget'!A52,'4.Revenue Details'!$E$12:$E$314)</f>
        <v>60500000</v>
      </c>
    </row>
    <row r="53" spans="1:3" ht="14.1" customHeight="1" x14ac:dyDescent="0.2">
      <c r="A53" s="125" t="s">
        <v>1175</v>
      </c>
      <c r="B53" s="129" t="s">
        <v>605</v>
      </c>
      <c r="C53" s="134">
        <f>SUMIF('4.Revenue Details'!$B$12:$B$314,'Codes used in the Budget'!A53,'4.Revenue Details'!$E$12:$E$314)</f>
        <v>5900000</v>
      </c>
    </row>
    <row r="54" spans="1:3" ht="14.1" customHeight="1" x14ac:dyDescent="0.2">
      <c r="A54" s="125" t="s">
        <v>1176</v>
      </c>
      <c r="B54" s="126" t="s">
        <v>649</v>
      </c>
      <c r="C54" s="134">
        <f>SUMIF('4.Revenue Details'!$B$12:$B$314,'Codes used in the Budget'!A54,'4.Revenue Details'!$E$12:$E$314)</f>
        <v>100000</v>
      </c>
    </row>
    <row r="55" spans="1:3" ht="14.1" customHeight="1" x14ac:dyDescent="0.2">
      <c r="A55" s="125" t="s">
        <v>1177</v>
      </c>
      <c r="B55" s="129" t="s">
        <v>613</v>
      </c>
      <c r="C55" s="134">
        <f>SUMIF('4.Revenue Details'!$B$12:$B$314,'Codes used in the Budget'!A55,'4.Revenue Details'!$E$12:$E$314)</f>
        <v>300000000</v>
      </c>
    </row>
    <row r="56" spans="1:3" ht="14.1" customHeight="1" x14ac:dyDescent="0.2">
      <c r="A56" s="125" t="s">
        <v>1178</v>
      </c>
      <c r="B56" s="126" t="s">
        <v>1013</v>
      </c>
      <c r="C56" s="134">
        <f>SUMIF('4.Revenue Details'!$B$12:$B$314,'Codes used in the Budget'!A56,'4.Revenue Details'!$E$12:$E$314)</f>
        <v>18000000</v>
      </c>
    </row>
    <row r="57" spans="1:3" ht="14.1" customHeight="1" x14ac:dyDescent="0.2">
      <c r="A57" s="125" t="s">
        <v>1179</v>
      </c>
      <c r="B57" s="126" t="s">
        <v>1002</v>
      </c>
      <c r="C57" s="134">
        <f>SUMIF('4.Revenue Details'!$B$12:$B$314,'Codes used in the Budget'!A57,'4.Revenue Details'!$E$12:$E$314)</f>
        <v>700000</v>
      </c>
    </row>
    <row r="58" spans="1:3" ht="14.1" customHeight="1" x14ac:dyDescent="0.2">
      <c r="A58" s="125" t="s">
        <v>1180</v>
      </c>
      <c r="B58" s="126" t="s">
        <v>606</v>
      </c>
      <c r="C58" s="134">
        <f>SUMIF('4.Revenue Details'!$B$12:$B$314,'Codes used in the Budget'!A58,'4.Revenue Details'!$E$12:$E$314)</f>
        <v>200000</v>
      </c>
    </row>
    <row r="59" spans="1:3" ht="14.1" customHeight="1" x14ac:dyDescent="0.2">
      <c r="A59" s="125" t="s">
        <v>1181</v>
      </c>
      <c r="B59" s="126" t="s">
        <v>1001</v>
      </c>
      <c r="C59" s="134">
        <f>SUMIF('4.Revenue Details'!$B$12:$B$314,'Codes used in the Budget'!A59,'4.Revenue Details'!$E$12:$E$314)</f>
        <v>0</v>
      </c>
    </row>
    <row r="60" spans="1:3" ht="14.1" customHeight="1" x14ac:dyDescent="0.2">
      <c r="A60" s="125" t="s">
        <v>1182</v>
      </c>
      <c r="B60" s="126" t="s">
        <v>607</v>
      </c>
      <c r="C60" s="134">
        <f>SUMIF('4.Revenue Details'!$B$12:$B$314,'Codes used in the Budget'!A60,'4.Revenue Details'!$E$12:$E$314)</f>
        <v>530000</v>
      </c>
    </row>
    <row r="61" spans="1:3" ht="14.1" customHeight="1" x14ac:dyDescent="0.2">
      <c r="A61" s="125" t="s">
        <v>1183</v>
      </c>
      <c r="B61" s="126" t="s">
        <v>619</v>
      </c>
      <c r="C61" s="134">
        <f>SUMIF('4.Revenue Details'!$B$12:$B$314,'Codes used in the Budget'!A61,'4.Revenue Details'!$E$12:$E$314)</f>
        <v>2000000</v>
      </c>
    </row>
    <row r="62" spans="1:3" ht="14.1" customHeight="1" x14ac:dyDescent="0.2">
      <c r="A62" s="125" t="s">
        <v>1184</v>
      </c>
      <c r="B62" s="126" t="s">
        <v>620</v>
      </c>
      <c r="C62" s="134">
        <f>SUMIF('4.Revenue Details'!$B$12:$B$314,'Codes used in the Budget'!A62,'4.Revenue Details'!$E$12:$E$314)</f>
        <v>3500000</v>
      </c>
    </row>
    <row r="63" spans="1:3" ht="14.1" customHeight="1" x14ac:dyDescent="0.2">
      <c r="A63" s="125" t="s">
        <v>1185</v>
      </c>
      <c r="B63" s="126" t="s">
        <v>621</v>
      </c>
      <c r="C63" s="134">
        <f>SUMIF('4.Revenue Details'!$B$12:$B$314,'Codes used in the Budget'!A63,'4.Revenue Details'!$E$12:$E$314)</f>
        <v>2000000</v>
      </c>
    </row>
    <row r="64" spans="1:3" ht="14.1" customHeight="1" x14ac:dyDescent="0.2">
      <c r="A64" s="125" t="s">
        <v>1186</v>
      </c>
      <c r="B64" s="129" t="s">
        <v>622</v>
      </c>
      <c r="C64" s="134">
        <f>SUMIF('4.Revenue Details'!$B$12:$B$314,'Codes used in the Budget'!A64,'4.Revenue Details'!$E$12:$E$314)</f>
        <v>350000</v>
      </c>
    </row>
    <row r="65" spans="1:3" ht="14.1" customHeight="1" x14ac:dyDescent="0.2">
      <c r="A65" s="125" t="s">
        <v>1187</v>
      </c>
      <c r="B65" s="126" t="s">
        <v>532</v>
      </c>
      <c r="C65" s="134">
        <f>SUMIF('4.Revenue Details'!$B$12:$B$314,'Codes used in the Budget'!A65,'4.Revenue Details'!$E$12:$E$314)</f>
        <v>1030000</v>
      </c>
    </row>
    <row r="66" spans="1:3" ht="14.1" customHeight="1" x14ac:dyDescent="0.2">
      <c r="A66" s="125" t="s">
        <v>1188</v>
      </c>
      <c r="B66" s="126" t="s">
        <v>650</v>
      </c>
      <c r="C66" s="134">
        <f>SUMIF('4.Revenue Details'!$B$12:$B$314,'Codes used in the Budget'!A66,'4.Revenue Details'!$E$12:$E$314)</f>
        <v>0</v>
      </c>
    </row>
    <row r="67" spans="1:3" ht="14.1" customHeight="1" x14ac:dyDescent="0.2">
      <c r="A67" s="125" t="s">
        <v>1189</v>
      </c>
      <c r="B67" s="126" t="s">
        <v>651</v>
      </c>
      <c r="C67" s="134">
        <f>SUMIF('4.Revenue Details'!$B$12:$B$314,'Codes used in the Budget'!A67,'4.Revenue Details'!$E$12:$E$314)</f>
        <v>500000</v>
      </c>
    </row>
    <row r="68" spans="1:3" ht="14.1" customHeight="1" x14ac:dyDescent="0.2">
      <c r="A68" s="125" t="s">
        <v>1190</v>
      </c>
      <c r="B68" s="126" t="s">
        <v>533</v>
      </c>
      <c r="C68" s="134">
        <f>SUMIF('4.Revenue Details'!$B$12:$B$314,'Codes used in the Budget'!A68,'4.Revenue Details'!$E$12:$E$314)</f>
        <v>450000</v>
      </c>
    </row>
    <row r="69" spans="1:3" ht="14.1" customHeight="1" x14ac:dyDescent="0.2">
      <c r="A69" s="125" t="s">
        <v>1191</v>
      </c>
      <c r="B69" s="126" t="s">
        <v>601</v>
      </c>
      <c r="C69" s="134">
        <f>SUMIF('4.Revenue Details'!$B$12:$B$314,'Codes used in the Budget'!A69,'4.Revenue Details'!$E$12:$E$314)</f>
        <v>4000000</v>
      </c>
    </row>
    <row r="70" spans="1:3" ht="14.1" customHeight="1" x14ac:dyDescent="0.2">
      <c r="A70" s="125" t="s">
        <v>1192</v>
      </c>
      <c r="B70" s="126" t="s">
        <v>594</v>
      </c>
      <c r="C70" s="134">
        <f>SUMIF('4.Revenue Details'!$B$12:$B$314,'Codes used in the Budget'!A70,'4.Revenue Details'!$E$12:$E$314)</f>
        <v>300000</v>
      </c>
    </row>
    <row r="71" spans="1:3" ht="14.1" customHeight="1" x14ac:dyDescent="0.2">
      <c r="A71" s="125" t="s">
        <v>1193</v>
      </c>
      <c r="B71" s="126" t="s">
        <v>623</v>
      </c>
      <c r="C71" s="134">
        <f>SUMIF('4.Revenue Details'!$B$12:$B$314,'Codes used in the Budget'!A71,'4.Revenue Details'!$E$12:$E$314)</f>
        <v>3230000</v>
      </c>
    </row>
    <row r="72" spans="1:3" ht="14.1" customHeight="1" x14ac:dyDescent="0.2">
      <c r="A72" s="125" t="s">
        <v>1194</v>
      </c>
      <c r="B72" s="126" t="s">
        <v>630</v>
      </c>
      <c r="C72" s="134">
        <f>SUMIF('4.Revenue Details'!$B$12:$B$314,'Codes used in the Budget'!A72,'4.Revenue Details'!$E$12:$E$314)</f>
        <v>1500000</v>
      </c>
    </row>
    <row r="73" spans="1:3" ht="14.1" customHeight="1" x14ac:dyDescent="0.2">
      <c r="A73" s="125" t="s">
        <v>1195</v>
      </c>
      <c r="B73" s="126" t="s">
        <v>615</v>
      </c>
      <c r="C73" s="134">
        <f>SUMIF('4.Revenue Details'!$B$12:$B$314,'Codes used in the Budget'!A73,'4.Revenue Details'!$E$12:$E$314)</f>
        <v>200000</v>
      </c>
    </row>
    <row r="74" spans="1:3" ht="14.1" customHeight="1" x14ac:dyDescent="0.2">
      <c r="A74" s="125" t="s">
        <v>1196</v>
      </c>
      <c r="B74" s="126" t="s">
        <v>998</v>
      </c>
      <c r="C74" s="134">
        <f>SUMIF('4.Revenue Details'!$B$12:$B$314,'Codes used in the Budget'!A74,'4.Revenue Details'!$E$12:$E$314)</f>
        <v>1000000</v>
      </c>
    </row>
    <row r="75" spans="1:3" ht="14.1" customHeight="1" x14ac:dyDescent="0.2">
      <c r="A75" s="125" t="s">
        <v>1197</v>
      </c>
      <c r="B75" s="126" t="s">
        <v>1079</v>
      </c>
      <c r="C75" s="134">
        <f>SUMIF('4.Revenue Details'!$B$12:$B$314,'Codes used in the Budget'!A75,'4.Revenue Details'!$E$12:$E$314)</f>
        <v>350000</v>
      </c>
    </row>
    <row r="76" spans="1:3" ht="14.1" customHeight="1" x14ac:dyDescent="0.2">
      <c r="A76" s="125" t="s">
        <v>1198</v>
      </c>
      <c r="B76" s="126" t="s">
        <v>539</v>
      </c>
      <c r="C76" s="134">
        <f>SUMIF('4.Revenue Details'!$B$12:$B$314,'Codes used in the Budget'!A76,'4.Revenue Details'!$E$12:$E$314)</f>
        <v>34000000</v>
      </c>
    </row>
    <row r="77" spans="1:3" ht="14.1" customHeight="1" x14ac:dyDescent="0.2">
      <c r="A77" s="125" t="s">
        <v>1199</v>
      </c>
      <c r="B77" s="126" t="s">
        <v>614</v>
      </c>
      <c r="C77" s="134">
        <f>SUMIF('4.Revenue Details'!$B$12:$B$314,'Codes used in the Budget'!A77,'4.Revenue Details'!$E$12:$E$314)</f>
        <v>2600000</v>
      </c>
    </row>
    <row r="78" spans="1:3" ht="14.1" customHeight="1" x14ac:dyDescent="0.2">
      <c r="A78" s="125" t="s">
        <v>1200</v>
      </c>
      <c r="B78" s="126" t="s">
        <v>652</v>
      </c>
      <c r="C78" s="134">
        <f>SUMIF('4.Revenue Details'!$B$12:$B$314,'Codes used in the Budget'!A78,'4.Revenue Details'!$E$12:$E$314)</f>
        <v>200000</v>
      </c>
    </row>
    <row r="79" spans="1:3" ht="14.1" customHeight="1" x14ac:dyDescent="0.2">
      <c r="A79" s="125" t="s">
        <v>1081</v>
      </c>
      <c r="B79" s="126" t="s">
        <v>624</v>
      </c>
      <c r="C79" s="134">
        <f>SUMIF('4.Revenue Details'!$B$12:$B$314,'Codes used in the Budget'!A79,'4.Revenue Details'!$E$12:$E$314)</f>
        <v>800000</v>
      </c>
    </row>
    <row r="80" spans="1:3" ht="14.1" customHeight="1" x14ac:dyDescent="0.2">
      <c r="A80" s="125" t="s">
        <v>1201</v>
      </c>
      <c r="B80" s="126" t="s">
        <v>625</v>
      </c>
      <c r="C80" s="134">
        <f>SUMIF('4.Revenue Details'!$B$12:$B$314,'Codes used in the Budget'!A80,'4.Revenue Details'!$E$12:$E$314)</f>
        <v>200000</v>
      </c>
    </row>
    <row r="81" spans="1:3" ht="14.1" customHeight="1" x14ac:dyDescent="0.2">
      <c r="A81" s="125" t="s">
        <v>1202</v>
      </c>
      <c r="B81" s="126" t="s">
        <v>631</v>
      </c>
      <c r="C81" s="134">
        <f>SUMIF('4.Revenue Details'!$B$12:$B$314,'Codes used in the Budget'!A81,'4.Revenue Details'!$E$12:$E$314)</f>
        <v>0</v>
      </c>
    </row>
    <row r="82" spans="1:3" ht="14.1" customHeight="1" x14ac:dyDescent="0.2">
      <c r="A82" s="125" t="s">
        <v>1203</v>
      </c>
      <c r="B82" s="126" t="s">
        <v>1019</v>
      </c>
      <c r="C82" s="134">
        <f>SUMIF('4.Revenue Details'!$B$12:$B$314,'Codes used in the Budget'!A82,'4.Revenue Details'!$E$12:$E$314)</f>
        <v>200000</v>
      </c>
    </row>
    <row r="83" spans="1:3" ht="14.1" customHeight="1" x14ac:dyDescent="0.2">
      <c r="A83" s="125" t="s">
        <v>1204</v>
      </c>
      <c r="B83" s="126" t="s">
        <v>595</v>
      </c>
      <c r="C83" s="134">
        <f>SUMIF('4.Revenue Details'!$B$12:$B$314,'Codes used in the Budget'!A83,'4.Revenue Details'!$E$12:$E$314)</f>
        <v>200000</v>
      </c>
    </row>
    <row r="84" spans="1:3" ht="14.1" customHeight="1" x14ac:dyDescent="0.2">
      <c r="A84" s="125" t="s">
        <v>1205</v>
      </c>
      <c r="B84" s="126" t="s">
        <v>596</v>
      </c>
      <c r="C84" s="134">
        <f>SUMIF('4.Revenue Details'!$B$12:$B$314,'Codes used in the Budget'!A84,'4.Revenue Details'!$E$12:$E$314)</f>
        <v>200000</v>
      </c>
    </row>
    <row r="85" spans="1:3" ht="14.1" customHeight="1" x14ac:dyDescent="0.2">
      <c r="A85" s="125" t="s">
        <v>1206</v>
      </c>
      <c r="B85" s="126" t="s">
        <v>653</v>
      </c>
      <c r="C85" s="134">
        <f>SUMIF('4.Revenue Details'!$B$12:$B$314,'Codes used in the Budget'!A85,'4.Revenue Details'!$E$12:$E$314)</f>
        <v>100000</v>
      </c>
    </row>
    <row r="86" spans="1:3" ht="14.1" customHeight="1" x14ac:dyDescent="0.2">
      <c r="A86" s="125" t="s">
        <v>1207</v>
      </c>
      <c r="B86" s="126" t="s">
        <v>587</v>
      </c>
      <c r="C86" s="134">
        <f>SUMIF('4.Revenue Details'!$B$12:$B$314,'Codes used in the Budget'!A86,'4.Revenue Details'!$E$12:$E$314)</f>
        <v>250000</v>
      </c>
    </row>
    <row r="87" spans="1:3" ht="14.1" customHeight="1" x14ac:dyDescent="0.2">
      <c r="A87" s="125" t="s">
        <v>1208</v>
      </c>
      <c r="B87" s="126" t="s">
        <v>540</v>
      </c>
      <c r="C87" s="134">
        <f>SUMIF('4.Revenue Details'!$B$12:$B$314,'Codes used in the Budget'!A87,'4.Revenue Details'!$E$12:$E$314)</f>
        <v>450000</v>
      </c>
    </row>
    <row r="88" spans="1:3" ht="14.1" customHeight="1" x14ac:dyDescent="0.2">
      <c r="A88" s="125" t="s">
        <v>1209</v>
      </c>
      <c r="B88" s="126" t="s">
        <v>568</v>
      </c>
      <c r="C88" s="134">
        <f>SUMIF('4.Revenue Details'!$B$12:$B$314,'Codes used in the Budget'!A88,'4.Revenue Details'!$E$12:$E$314)</f>
        <v>100000</v>
      </c>
    </row>
    <row r="89" spans="1:3" ht="14.1" customHeight="1" x14ac:dyDescent="0.2">
      <c r="A89" s="125" t="s">
        <v>1210</v>
      </c>
      <c r="B89" s="126" t="s">
        <v>556</v>
      </c>
      <c r="C89" s="134">
        <f>SUMIF('4.Revenue Details'!$B$12:$B$314,'Codes used in the Budget'!A89,'4.Revenue Details'!$E$12:$E$314)</f>
        <v>0</v>
      </c>
    </row>
    <row r="90" spans="1:3" ht="14.1" customHeight="1" x14ac:dyDescent="0.2">
      <c r="A90" s="125" t="s">
        <v>1211</v>
      </c>
      <c r="B90" s="126" t="s">
        <v>991</v>
      </c>
      <c r="C90" s="134">
        <f>SUMIF('4.Revenue Details'!$B$12:$B$314,'Codes used in the Budget'!A90,'4.Revenue Details'!$E$12:$E$314)</f>
        <v>12894000</v>
      </c>
    </row>
    <row r="91" spans="1:3" ht="14.1" customHeight="1" x14ac:dyDescent="0.2">
      <c r="A91" s="125" t="s">
        <v>1212</v>
      </c>
      <c r="B91" s="126" t="s">
        <v>637</v>
      </c>
      <c r="C91" s="134">
        <f>SUMIF('4.Revenue Details'!$B$12:$B$314,'Codes used in the Budget'!A91,'4.Revenue Details'!$E$12:$E$314)</f>
        <v>4000000</v>
      </c>
    </row>
    <row r="92" spans="1:3" ht="14.1" customHeight="1" x14ac:dyDescent="0.2">
      <c r="A92" s="125" t="s">
        <v>1213</v>
      </c>
      <c r="B92" s="126" t="s">
        <v>557</v>
      </c>
      <c r="C92" s="134">
        <f>SUMIF('4.Revenue Details'!$B$12:$B$314,'Codes used in the Budget'!A92,'4.Revenue Details'!$E$12:$E$314)</f>
        <v>1000000</v>
      </c>
    </row>
    <row r="93" spans="1:3" ht="14.1" customHeight="1" x14ac:dyDescent="0.2">
      <c r="A93" s="125" t="s">
        <v>1214</v>
      </c>
      <c r="B93" s="129" t="s">
        <v>558</v>
      </c>
      <c r="C93" s="134">
        <f>SUMIF('4.Revenue Details'!$B$12:$B$314,'Codes used in the Budget'!A93,'4.Revenue Details'!$E$12:$E$314)</f>
        <v>0</v>
      </c>
    </row>
    <row r="94" spans="1:3" ht="14.1" customHeight="1" x14ac:dyDescent="0.2">
      <c r="A94" s="125" t="s">
        <v>1215</v>
      </c>
      <c r="B94" s="129" t="s">
        <v>569</v>
      </c>
      <c r="C94" s="134">
        <f>SUMIF('4.Revenue Details'!$B$12:$B$314,'Codes used in the Budget'!A94,'4.Revenue Details'!$E$12:$E$314)</f>
        <v>15000000</v>
      </c>
    </row>
    <row r="95" spans="1:3" ht="14.1" customHeight="1" x14ac:dyDescent="0.2">
      <c r="A95" s="125" t="s">
        <v>1216</v>
      </c>
      <c r="B95" s="126" t="s">
        <v>1020</v>
      </c>
      <c r="C95" s="134">
        <f>SUMIF('4.Revenue Details'!$B$12:$B$314,'Codes used in the Budget'!A95,'4.Revenue Details'!$E$12:$E$314)</f>
        <v>0</v>
      </c>
    </row>
    <row r="96" spans="1:3" ht="14.1" customHeight="1" x14ac:dyDescent="0.2">
      <c r="A96" s="125" t="s">
        <v>1217</v>
      </c>
      <c r="B96" s="126" t="s">
        <v>1014</v>
      </c>
      <c r="C96" s="134">
        <f>SUMIF('4.Revenue Details'!$B$12:$B$314,'Codes used in the Budget'!A96,'4.Revenue Details'!$E$12:$E$314)</f>
        <v>62000000</v>
      </c>
    </row>
    <row r="97" spans="1:3" ht="14.1" customHeight="1" x14ac:dyDescent="0.2">
      <c r="A97" s="125" t="s">
        <v>1218</v>
      </c>
      <c r="B97" s="126" t="s">
        <v>559</v>
      </c>
      <c r="C97" s="134">
        <f>SUMIF('4.Revenue Details'!$B$12:$B$314,'Codes used in the Budget'!A97,'4.Revenue Details'!$E$12:$E$314)</f>
        <v>149482668</v>
      </c>
    </row>
    <row r="98" spans="1:3" ht="14.1" customHeight="1" x14ac:dyDescent="0.2">
      <c r="A98" s="125" t="s">
        <v>1219</v>
      </c>
      <c r="B98" s="126" t="s">
        <v>608</v>
      </c>
      <c r="C98" s="134">
        <f>SUMIF('4.Revenue Details'!$B$12:$B$314,'Codes used in the Budget'!A98,'4.Revenue Details'!$E$12:$E$314)</f>
        <v>5000000</v>
      </c>
    </row>
    <row r="99" spans="1:3" ht="14.1" customHeight="1" x14ac:dyDescent="0.2">
      <c r="A99" s="125" t="s">
        <v>1220</v>
      </c>
      <c r="B99" s="126" t="s">
        <v>609</v>
      </c>
      <c r="C99" s="134">
        <f>SUMIF('4.Revenue Details'!$B$12:$B$314,'Codes used in the Budget'!A99,'4.Revenue Details'!$E$12:$E$314)</f>
        <v>100000</v>
      </c>
    </row>
    <row r="100" spans="1:3" ht="14.1" customHeight="1" x14ac:dyDescent="0.2">
      <c r="A100" s="125" t="s">
        <v>1221</v>
      </c>
      <c r="B100" s="126" t="s">
        <v>1018</v>
      </c>
      <c r="C100" s="134">
        <f>SUMIF('4.Revenue Details'!$B$12:$B$314,'Codes used in the Budget'!A100,'4.Revenue Details'!$E$12:$E$314)</f>
        <v>5000000</v>
      </c>
    </row>
    <row r="101" spans="1:3" ht="14.1" customHeight="1" x14ac:dyDescent="0.2">
      <c r="A101" s="125" t="s">
        <v>1222</v>
      </c>
      <c r="B101" s="126" t="s">
        <v>1017</v>
      </c>
      <c r="C101" s="134">
        <f>SUMIF('4.Revenue Details'!$B$12:$B$314,'Codes used in the Budget'!A101,'4.Revenue Details'!$E$12:$E$314)</f>
        <v>1000000</v>
      </c>
    </row>
    <row r="102" spans="1:3" ht="14.1" customHeight="1" x14ac:dyDescent="0.2">
      <c r="A102" s="125" t="s">
        <v>1223</v>
      </c>
      <c r="B102" s="126" t="s">
        <v>1021</v>
      </c>
      <c r="C102" s="134">
        <f>SUMIF('4.Revenue Details'!$B$12:$B$314,'Codes used in the Budget'!A102,'4.Revenue Details'!$E$12:$E$314)</f>
        <v>1300000</v>
      </c>
    </row>
    <row r="103" spans="1:3" ht="14.1" customHeight="1" x14ac:dyDescent="0.2">
      <c r="A103" s="125" t="s">
        <v>1224</v>
      </c>
      <c r="B103" s="126" t="s">
        <v>1012</v>
      </c>
      <c r="C103" s="134">
        <f>SUMIF('4.Revenue Details'!$B$12:$B$314,'Codes used in the Budget'!A103,'4.Revenue Details'!$E$12:$E$314)</f>
        <v>12000000</v>
      </c>
    </row>
    <row r="104" spans="1:3" ht="14.1" customHeight="1" x14ac:dyDescent="0.2">
      <c r="A104" s="125" t="s">
        <v>1225</v>
      </c>
      <c r="B104" s="126" t="s">
        <v>996</v>
      </c>
      <c r="C104" s="134">
        <f>SUMIF('4.Revenue Details'!$B$12:$B$314,'Codes used in the Budget'!A104,'4.Revenue Details'!$E$12:$E$314)</f>
        <v>4770000</v>
      </c>
    </row>
    <row r="105" spans="1:3" ht="14.1" customHeight="1" x14ac:dyDescent="0.2">
      <c r="A105" s="125" t="s">
        <v>1226</v>
      </c>
      <c r="B105" s="126" t="s">
        <v>1000</v>
      </c>
      <c r="C105" s="134">
        <f>SUMIF('4.Revenue Details'!$B$12:$B$314,'Codes used in the Budget'!A105,'4.Revenue Details'!$E$12:$E$314)</f>
        <v>300000</v>
      </c>
    </row>
    <row r="106" spans="1:3" ht="14.1" customHeight="1" x14ac:dyDescent="0.2">
      <c r="A106" s="125" t="s">
        <v>1227</v>
      </c>
      <c r="B106" s="126" t="s">
        <v>1018</v>
      </c>
      <c r="C106" s="134">
        <f>SUMIF('4.Revenue Details'!$B$12:$B$314,'Codes used in the Budget'!A106,'4.Revenue Details'!$E$12:$E$314)</f>
        <v>3000000</v>
      </c>
    </row>
    <row r="107" spans="1:3" ht="14.1" customHeight="1" x14ac:dyDescent="0.2">
      <c r="A107" s="125" t="s">
        <v>1228</v>
      </c>
      <c r="B107" s="126" t="s">
        <v>1003</v>
      </c>
      <c r="C107" s="134">
        <f>SUMIF('4.Revenue Details'!$B$12:$B$314,'Codes used in the Budget'!A107,'4.Revenue Details'!$E$12:$E$314)</f>
        <v>2000000</v>
      </c>
    </row>
    <row r="108" spans="1:3" ht="14.1" customHeight="1" x14ac:dyDescent="0.2">
      <c r="A108" s="125" t="s">
        <v>1229</v>
      </c>
      <c r="B108" s="126" t="s">
        <v>1010</v>
      </c>
      <c r="C108" s="134">
        <f>SUMIF('4.Revenue Details'!$B$12:$B$314,'Codes used in the Budget'!A108,'4.Revenue Details'!$E$12:$E$314)</f>
        <v>7600000</v>
      </c>
    </row>
    <row r="109" spans="1:3" ht="14.1" customHeight="1" x14ac:dyDescent="0.2">
      <c r="A109" s="125" t="s">
        <v>1230</v>
      </c>
      <c r="B109" s="126" t="s">
        <v>999</v>
      </c>
      <c r="C109" s="134">
        <f>SUMIF('4.Revenue Details'!$B$12:$B$314,'Codes used in the Budget'!A109,'4.Revenue Details'!$E$12:$E$314)</f>
        <v>8054000</v>
      </c>
    </row>
    <row r="110" spans="1:3" ht="14.1" customHeight="1" x14ac:dyDescent="0.2">
      <c r="A110" s="125" t="s">
        <v>1231</v>
      </c>
      <c r="B110" s="129" t="s">
        <v>1008</v>
      </c>
      <c r="C110" s="134">
        <f>SUMIF('4.Revenue Details'!$B$12:$B$314,'Codes used in the Budget'!A110,'4.Revenue Details'!$E$12:$E$314)</f>
        <v>15500000</v>
      </c>
    </row>
    <row r="111" spans="1:3" ht="14.1" customHeight="1" x14ac:dyDescent="0.2">
      <c r="A111" s="125" t="s">
        <v>1232</v>
      </c>
      <c r="B111" s="126" t="s">
        <v>597</v>
      </c>
      <c r="C111" s="134">
        <f>SUMIF('4.Revenue Details'!$B$12:$B$314,'Codes used in the Budget'!A111,'4.Revenue Details'!$E$12:$E$314)</f>
        <v>1000000</v>
      </c>
    </row>
    <row r="112" spans="1:3" ht="14.1" customHeight="1" x14ac:dyDescent="0.2">
      <c r="A112" s="125" t="s">
        <v>1233</v>
      </c>
      <c r="B112" s="126" t="s">
        <v>534</v>
      </c>
      <c r="C112" s="134">
        <f>SUMIF('4.Revenue Details'!$B$12:$B$314,'Codes used in the Budget'!A112,'4.Revenue Details'!$E$12:$E$314)</f>
        <v>600000</v>
      </c>
    </row>
    <row r="113" spans="1:3" ht="14.1" customHeight="1" x14ac:dyDescent="0.2">
      <c r="A113" s="125" t="s">
        <v>1234</v>
      </c>
      <c r="B113" s="129" t="s">
        <v>564</v>
      </c>
      <c r="C113" s="134">
        <f>SUMIF('4.Revenue Details'!$B$12:$B$314,'Codes used in the Budget'!A113,'4.Revenue Details'!$E$12:$E$314)</f>
        <v>2000000</v>
      </c>
    </row>
    <row r="114" spans="1:3" ht="14.1" customHeight="1" x14ac:dyDescent="0.2">
      <c r="A114" s="125" t="s">
        <v>1235</v>
      </c>
      <c r="B114" s="129" t="s">
        <v>537</v>
      </c>
      <c r="C114" s="134">
        <f>SUMIF('4.Revenue Details'!$B$12:$B$314,'Codes used in the Budget'!A114,'4.Revenue Details'!$E$12:$E$314)</f>
        <v>167000000</v>
      </c>
    </row>
    <row r="115" spans="1:3" ht="14.1" customHeight="1" x14ac:dyDescent="0.2">
      <c r="A115" s="125" t="s">
        <v>1236</v>
      </c>
      <c r="B115" s="129" t="s">
        <v>610</v>
      </c>
      <c r="C115" s="134">
        <f>SUMIF('4.Revenue Details'!$B$12:$B$314,'Codes used in the Budget'!A115,'4.Revenue Details'!$E$12:$E$314)</f>
        <v>800000</v>
      </c>
    </row>
    <row r="116" spans="1:3" ht="14.1" customHeight="1" x14ac:dyDescent="0.2">
      <c r="A116" s="125" t="s">
        <v>1237</v>
      </c>
      <c r="B116" s="126" t="s">
        <v>570</v>
      </c>
      <c r="C116" s="134">
        <f>SUMIF('4.Revenue Details'!$B$12:$B$314,'Codes used in the Budget'!A116,'4.Revenue Details'!$E$12:$E$314)</f>
        <v>20000000</v>
      </c>
    </row>
    <row r="117" spans="1:3" ht="14.1" customHeight="1" x14ac:dyDescent="0.2">
      <c r="A117" s="125" t="s">
        <v>1238</v>
      </c>
      <c r="B117" s="126" t="s">
        <v>592</v>
      </c>
      <c r="C117" s="134">
        <f>SUMIF('4.Revenue Details'!$B$12:$B$314,'Codes used in the Budget'!A117,'4.Revenue Details'!$E$12:$E$314)</f>
        <v>130000000</v>
      </c>
    </row>
    <row r="118" spans="1:3" ht="14.1" customHeight="1" x14ac:dyDescent="0.2">
      <c r="A118" s="125" t="s">
        <v>1239</v>
      </c>
      <c r="B118" s="126" t="s">
        <v>611</v>
      </c>
      <c r="C118" s="134">
        <f>SUMIF('4.Revenue Details'!$B$12:$B$314,'Codes used in the Budget'!A118,'4.Revenue Details'!$E$12:$E$314)</f>
        <v>300000</v>
      </c>
    </row>
    <row r="119" spans="1:3" ht="14.1" customHeight="1" x14ac:dyDescent="0.2">
      <c r="A119" s="125" t="s">
        <v>1240</v>
      </c>
      <c r="B119" s="126" t="s">
        <v>571</v>
      </c>
      <c r="C119" s="134">
        <f>SUMIF('4.Revenue Details'!$B$12:$B$314,'Codes used in the Budget'!A119,'4.Revenue Details'!$E$12:$E$314)</f>
        <v>100000000</v>
      </c>
    </row>
    <row r="120" spans="1:3" ht="14.1" customHeight="1" x14ac:dyDescent="0.2">
      <c r="A120" s="125" t="s">
        <v>1241</v>
      </c>
      <c r="B120" s="126" t="s">
        <v>612</v>
      </c>
      <c r="C120" s="134">
        <f>SUMIF('4.Revenue Details'!$B$12:$B$314,'Codes used in the Budget'!A120,'4.Revenue Details'!$E$12:$E$314)</f>
        <v>15000000</v>
      </c>
    </row>
    <row r="121" spans="1:3" ht="14.1" customHeight="1" x14ac:dyDescent="0.2">
      <c r="A121" s="125" t="s">
        <v>1242</v>
      </c>
      <c r="B121" s="126" t="s">
        <v>288</v>
      </c>
      <c r="C121" s="134">
        <f>SUMIF('4.Revenue Details'!$B$12:$B$314,'Codes used in the Budget'!A121,'4.Revenue Details'!$E$12:$E$314)</f>
        <v>105000000</v>
      </c>
    </row>
    <row r="122" spans="1:3" ht="14.1" customHeight="1" x14ac:dyDescent="0.2">
      <c r="A122" s="125" t="s">
        <v>1243</v>
      </c>
      <c r="B122" s="126" t="s">
        <v>560</v>
      </c>
      <c r="C122" s="134">
        <f>SUMIF('4.Revenue Details'!$B$12:$B$314,'Codes used in the Budget'!A122,'4.Revenue Details'!$E$12:$E$314)</f>
        <v>0</v>
      </c>
    </row>
    <row r="123" spans="1:3" ht="14.1" customHeight="1" x14ac:dyDescent="0.2">
      <c r="A123" s="125" t="s">
        <v>1244</v>
      </c>
      <c r="B123" s="126" t="s">
        <v>572</v>
      </c>
      <c r="C123" s="134">
        <f>SUMIF('4.Revenue Details'!$B$12:$B$314,'Codes used in the Budget'!A123,'4.Revenue Details'!$E$12:$E$314)</f>
        <v>100000000</v>
      </c>
    </row>
    <row r="124" spans="1:3" ht="14.1" customHeight="1" x14ac:dyDescent="0.2">
      <c r="A124" s="125" t="s">
        <v>1245</v>
      </c>
      <c r="B124" s="126" t="s">
        <v>1009</v>
      </c>
      <c r="C124" s="134">
        <f>SUMIF('4.Revenue Details'!$B$12:$B$314,'Codes used in the Budget'!A124,'4.Revenue Details'!$E$12:$E$314)</f>
        <v>70000</v>
      </c>
    </row>
    <row r="125" spans="1:3" ht="14.1" customHeight="1" x14ac:dyDescent="0.2">
      <c r="A125" s="125" t="s">
        <v>1246</v>
      </c>
      <c r="B125" s="126" t="s">
        <v>639</v>
      </c>
      <c r="C125" s="134">
        <f>SUMIF('4.Revenue Details'!$B$12:$B$314,'Codes used in the Budget'!A125,'4.Revenue Details'!$E$12:$E$314)</f>
        <v>3000000</v>
      </c>
    </row>
    <row r="126" spans="1:3" ht="14.1" customHeight="1" x14ac:dyDescent="0.2">
      <c r="A126" s="125" t="s">
        <v>1247</v>
      </c>
      <c r="B126" s="126" t="s">
        <v>1069</v>
      </c>
      <c r="C126" s="134">
        <f>SUMIF('4.Revenue Details'!$B$12:$B$314,'Codes used in the Budget'!A126,'4.Revenue Details'!$E$12:$E$314)</f>
        <v>10000000</v>
      </c>
    </row>
    <row r="127" spans="1:3" ht="14.1" customHeight="1" x14ac:dyDescent="0.2">
      <c r="A127" s="125"/>
      <c r="B127" s="147" t="s">
        <v>654</v>
      </c>
      <c r="C127" s="146">
        <f>SUM(C3:C126)</f>
        <v>6032895848</v>
      </c>
    </row>
    <row r="128" spans="1:3" ht="14.1" customHeight="1" x14ac:dyDescent="0.2">
      <c r="A128" s="131"/>
      <c r="B128" s="132" t="s">
        <v>1249</v>
      </c>
      <c r="C128" s="134"/>
    </row>
    <row r="129" spans="1:3" ht="14.1" customHeight="1" x14ac:dyDescent="0.2">
      <c r="A129" s="98" t="s">
        <v>24</v>
      </c>
      <c r="B129" s="135" t="s">
        <v>290</v>
      </c>
      <c r="C129" s="134" t="e">
        <f>SUMIF('6. Details'!#REF!,'Codes used in the Budget'!B129,'6. Details'!#REF!)</f>
        <v>#REF!</v>
      </c>
    </row>
    <row r="130" spans="1:3" ht="14.1" customHeight="1" x14ac:dyDescent="0.2">
      <c r="A130" s="105" t="s">
        <v>810</v>
      </c>
      <c r="B130" s="136" t="s">
        <v>811</v>
      </c>
      <c r="C130" s="134" t="e">
        <f>SUMIF('6. Details'!#REF!,'Codes used in the Budget'!A130,'6. Details'!#REF!)</f>
        <v>#REF!</v>
      </c>
    </row>
    <row r="131" spans="1:3" ht="14.1" customHeight="1" x14ac:dyDescent="0.2">
      <c r="A131" s="100" t="s">
        <v>434</v>
      </c>
      <c r="B131" s="136" t="s">
        <v>809</v>
      </c>
      <c r="C131" s="134" t="e">
        <f>SUMIF('6. Details'!#REF!,'Codes used in the Budget'!A131,'6. Details'!#REF!)</f>
        <v>#REF!</v>
      </c>
    </row>
    <row r="132" spans="1:3" ht="14.1" customHeight="1" x14ac:dyDescent="0.2">
      <c r="A132" s="105" t="s">
        <v>807</v>
      </c>
      <c r="B132" s="136" t="s">
        <v>808</v>
      </c>
      <c r="C132" s="134" t="e">
        <f>SUMIF('6. Details'!#REF!,'Codes used in the Budget'!A132,'6. Details'!#REF!)</f>
        <v>#REF!</v>
      </c>
    </row>
    <row r="133" spans="1:3" ht="14.1" customHeight="1" x14ac:dyDescent="0.2">
      <c r="A133" s="105" t="s">
        <v>812</v>
      </c>
      <c r="B133" s="136" t="s">
        <v>815</v>
      </c>
      <c r="C133" s="134" t="e">
        <f>SUMIF('6. Details'!#REF!,'Codes used in the Budget'!A133,'6. Details'!#REF!)</f>
        <v>#REF!</v>
      </c>
    </row>
    <row r="134" spans="1:3" ht="14.1" customHeight="1" x14ac:dyDescent="0.2">
      <c r="A134" s="105" t="s">
        <v>813</v>
      </c>
      <c r="B134" s="136" t="s">
        <v>814</v>
      </c>
      <c r="C134" s="134" t="e">
        <f>SUMIF('6. Details'!#REF!,'Codes used in the Budget'!A134,'6. Details'!#REF!)</f>
        <v>#REF!</v>
      </c>
    </row>
    <row r="135" spans="1:3" ht="14.1" customHeight="1" x14ac:dyDescent="0.2">
      <c r="A135" s="98" t="s">
        <v>781</v>
      </c>
      <c r="B135" s="135" t="s">
        <v>782</v>
      </c>
      <c r="C135" s="134" t="e">
        <f>SUMIF('6. Details'!#REF!,'Codes used in the Budget'!A135,'6. Details'!#REF!)</f>
        <v>#REF!</v>
      </c>
    </row>
    <row r="136" spans="1:3" ht="14.1" customHeight="1" x14ac:dyDescent="0.2">
      <c r="A136" s="98" t="s">
        <v>783</v>
      </c>
      <c r="B136" s="135" t="s">
        <v>784</v>
      </c>
      <c r="C136" s="134" t="e">
        <f>SUMIF('6. Details'!#REF!,'Codes used in the Budget'!A136,'6. Details'!#REF!)</f>
        <v>#REF!</v>
      </c>
    </row>
    <row r="137" spans="1:3" ht="14.1" customHeight="1" x14ac:dyDescent="0.2">
      <c r="A137" s="98" t="s">
        <v>785</v>
      </c>
      <c r="B137" s="135" t="s">
        <v>786</v>
      </c>
      <c r="C137" s="134" t="e">
        <f>SUMIF('6. Details'!#REF!,'Codes used in the Budget'!A137,'6. Details'!#REF!)</f>
        <v>#REF!</v>
      </c>
    </row>
    <row r="138" spans="1:3" ht="14.1" customHeight="1" x14ac:dyDescent="0.2">
      <c r="A138" s="100" t="s">
        <v>25</v>
      </c>
      <c r="B138" s="135" t="s">
        <v>59</v>
      </c>
      <c r="C138" s="134" t="e">
        <f>SUMIF('6. Details'!#REF!,'Codes used in the Budget'!A138,'6. Details'!#REF!)</f>
        <v>#REF!</v>
      </c>
    </row>
    <row r="139" spans="1:3" ht="14.1" customHeight="1" x14ac:dyDescent="0.2">
      <c r="A139" s="98" t="s">
        <v>2</v>
      </c>
      <c r="B139" s="135" t="s">
        <v>60</v>
      </c>
      <c r="C139" s="134" t="e">
        <f>SUMIF('6. Details'!#REF!,'Codes used in the Budget'!A139,'6. Details'!#REF!)</f>
        <v>#REF!</v>
      </c>
    </row>
    <row r="140" spans="1:3" ht="14.1" customHeight="1" x14ac:dyDescent="0.2">
      <c r="A140" s="98" t="s">
        <v>323</v>
      </c>
      <c r="B140" s="135" t="s">
        <v>324</v>
      </c>
      <c r="C140" s="134" t="e">
        <f>SUMIF('6. Details'!#REF!,'Codes used in the Budget'!A140,'6. Details'!#REF!)</f>
        <v>#REF!</v>
      </c>
    </row>
    <row r="141" spans="1:3" ht="14.1" customHeight="1" x14ac:dyDescent="0.2">
      <c r="A141" s="98" t="s">
        <v>267</v>
      </c>
      <c r="B141" s="135" t="s">
        <v>268</v>
      </c>
      <c r="C141" s="134" t="e">
        <f>SUMIF('6. Details'!#REF!,'Codes used in the Budget'!A141,'6. Details'!#REF!)</f>
        <v>#REF!</v>
      </c>
    </row>
    <row r="142" spans="1:3" ht="14.1" customHeight="1" x14ac:dyDescent="0.2">
      <c r="A142" s="98" t="s">
        <v>1099</v>
      </c>
      <c r="B142" s="135" t="s">
        <v>82</v>
      </c>
      <c r="C142" s="134" t="e">
        <f>SUMIF('6. Details'!#REF!,'Codes used in the Budget'!A142,'6. Details'!#REF!)</f>
        <v>#REF!</v>
      </c>
    </row>
    <row r="143" spans="1:3" ht="14.1" customHeight="1" x14ac:dyDescent="0.2">
      <c r="A143" s="98" t="s">
        <v>67</v>
      </c>
      <c r="B143" s="135" t="s">
        <v>92</v>
      </c>
      <c r="C143" s="134" t="e">
        <f>SUMIF('6. Details'!#REF!,'Codes used in the Budget'!A143,'6. Details'!#REF!)</f>
        <v>#REF!</v>
      </c>
    </row>
    <row r="144" spans="1:3" ht="14.1" customHeight="1" x14ac:dyDescent="0.2">
      <c r="A144" s="98" t="s">
        <v>392</v>
      </c>
      <c r="B144" s="135" t="s">
        <v>393</v>
      </c>
      <c r="C144" s="134" t="e">
        <f>SUMIF('6. Details'!#REF!,'Codes used in the Budget'!A144,'6. Details'!#REF!)</f>
        <v>#REF!</v>
      </c>
    </row>
    <row r="145" spans="1:3" ht="14.1" customHeight="1" x14ac:dyDescent="0.2">
      <c r="A145" s="98" t="s">
        <v>113</v>
      </c>
      <c r="B145" s="135" t="s">
        <v>114</v>
      </c>
      <c r="C145" s="134" t="e">
        <f>SUMIF('6. Details'!#REF!,'Codes used in the Budget'!A145,'6. Details'!#REF!)</f>
        <v>#REF!</v>
      </c>
    </row>
    <row r="146" spans="1:3" ht="14.1" customHeight="1" x14ac:dyDescent="0.2">
      <c r="A146" s="98" t="s">
        <v>167</v>
      </c>
      <c r="B146" s="135" t="s">
        <v>168</v>
      </c>
      <c r="C146" s="134" t="e">
        <f>SUMIF('6. Details'!#REF!,'Codes used in the Budget'!A146,'6. Details'!#REF!)</f>
        <v>#REF!</v>
      </c>
    </row>
    <row r="147" spans="1:3" ht="14.1" customHeight="1" x14ac:dyDescent="0.2">
      <c r="A147" s="98" t="s">
        <v>95</v>
      </c>
      <c r="B147" s="135" t="s">
        <v>96</v>
      </c>
      <c r="C147" s="134" t="e">
        <f>SUMIF('6. Details'!#REF!,'Codes used in the Budget'!A147,'6. Details'!#REF!)</f>
        <v>#REF!</v>
      </c>
    </row>
    <row r="148" spans="1:3" ht="14.1" customHeight="1" x14ac:dyDescent="0.2">
      <c r="A148" s="98" t="s">
        <v>169</v>
      </c>
      <c r="B148" s="135" t="s">
        <v>170</v>
      </c>
      <c r="C148" s="134" t="e">
        <f>SUMIF('6. Details'!#REF!,'Codes used in the Budget'!A148,'6. Details'!#REF!)</f>
        <v>#REF!</v>
      </c>
    </row>
    <row r="149" spans="1:3" ht="14.1" customHeight="1" x14ac:dyDescent="0.2">
      <c r="A149" s="98" t="s">
        <v>3</v>
      </c>
      <c r="B149" s="135" t="s">
        <v>4</v>
      </c>
      <c r="C149" s="134" t="e">
        <f>SUMIF('6. Details'!#REF!,'Codes used in the Budget'!A149,'6. Details'!#REF!)</f>
        <v>#REF!</v>
      </c>
    </row>
    <row r="150" spans="1:3" ht="14.1" customHeight="1" x14ac:dyDescent="0.2">
      <c r="A150" s="98" t="s">
        <v>714</v>
      </c>
      <c r="B150" s="135" t="s">
        <v>715</v>
      </c>
      <c r="C150" s="134" t="e">
        <f>SUMIF('6. Details'!#REF!,'Codes used in the Budget'!A150,'6. Details'!#REF!)</f>
        <v>#REF!</v>
      </c>
    </row>
    <row r="151" spans="1:3" ht="14.1" customHeight="1" x14ac:dyDescent="0.2">
      <c r="A151" s="98" t="s">
        <v>85</v>
      </c>
      <c r="B151" s="135" t="s">
        <v>86</v>
      </c>
      <c r="C151" s="134" t="e">
        <f>SUMIF('6. Details'!#REF!,'Codes used in the Budget'!A151,'6. Details'!#REF!)</f>
        <v>#REF!</v>
      </c>
    </row>
    <row r="152" spans="1:3" ht="14.1" customHeight="1" x14ac:dyDescent="0.2">
      <c r="A152" s="98" t="s">
        <v>97</v>
      </c>
      <c r="B152" s="135" t="s">
        <v>98</v>
      </c>
      <c r="C152" s="134" t="e">
        <f>SUMIF('6. Details'!#REF!,'Codes used in the Budget'!A152,'6. Details'!#REF!)</f>
        <v>#REF!</v>
      </c>
    </row>
    <row r="153" spans="1:3" ht="14.1" customHeight="1" x14ac:dyDescent="0.2">
      <c r="A153" s="98" t="s">
        <v>52</v>
      </c>
      <c r="B153" s="135" t="s">
        <v>53</v>
      </c>
      <c r="C153" s="134" t="e">
        <f>SUMIF('6. Details'!#REF!,'Codes used in the Budget'!A153,'6. Details'!#REF!)</f>
        <v>#REF!</v>
      </c>
    </row>
    <row r="154" spans="1:3" ht="14.1" customHeight="1" x14ac:dyDescent="0.2">
      <c r="A154" s="98" t="s">
        <v>117</v>
      </c>
      <c r="B154" s="135" t="s">
        <v>118</v>
      </c>
      <c r="C154" s="134" t="e">
        <f>SUMIF('6. Details'!#REF!,'Codes used in the Budget'!A154,'6. Details'!#REF!)</f>
        <v>#REF!</v>
      </c>
    </row>
    <row r="155" spans="1:3" ht="14.1" customHeight="1" x14ac:dyDescent="0.2">
      <c r="A155" s="98" t="s">
        <v>106</v>
      </c>
      <c r="B155" s="135" t="s">
        <v>107</v>
      </c>
      <c r="C155" s="134" t="e">
        <f>SUMIF('6. Details'!#REF!,'Codes used in the Budget'!A155,'6. Details'!#REF!)</f>
        <v>#REF!</v>
      </c>
    </row>
    <row r="156" spans="1:3" ht="14.1" customHeight="1" x14ac:dyDescent="0.2">
      <c r="A156" s="98" t="s">
        <v>136</v>
      </c>
      <c r="B156" s="135" t="s">
        <v>137</v>
      </c>
      <c r="C156" s="134" t="e">
        <f>SUMIF('6. Details'!#REF!,'Codes used in the Budget'!A156,'6. Details'!#REF!)</f>
        <v>#REF!</v>
      </c>
    </row>
    <row r="157" spans="1:3" ht="14.1" customHeight="1" x14ac:dyDescent="0.2">
      <c r="A157" s="98" t="s">
        <v>5</v>
      </c>
      <c r="B157" s="135" t="s">
        <v>6</v>
      </c>
      <c r="C157" s="134" t="e">
        <f>SUMIF('6. Details'!#REF!,'Codes used in the Budget'!A157,'6. Details'!#REF!)</f>
        <v>#REF!</v>
      </c>
    </row>
    <row r="158" spans="1:3" ht="14.1" customHeight="1" x14ac:dyDescent="0.2">
      <c r="A158" s="98" t="s">
        <v>71</v>
      </c>
      <c r="B158" s="135" t="s">
        <v>72</v>
      </c>
      <c r="C158" s="134" t="e">
        <f>SUMIF('6. Details'!#REF!,'Codes used in the Budget'!A158,'6. Details'!#REF!)</f>
        <v>#REF!</v>
      </c>
    </row>
    <row r="159" spans="1:3" ht="14.1" customHeight="1" x14ac:dyDescent="0.2">
      <c r="A159" s="98" t="s">
        <v>73</v>
      </c>
      <c r="B159" s="135" t="s">
        <v>74</v>
      </c>
      <c r="C159" s="134" t="e">
        <f>SUMIF('6. Details'!#REF!,'Codes used in the Budget'!A159,'6. Details'!#REF!)</f>
        <v>#REF!</v>
      </c>
    </row>
    <row r="160" spans="1:3" ht="14.1" customHeight="1" x14ac:dyDescent="0.2">
      <c r="A160" s="98" t="s">
        <v>171</v>
      </c>
      <c r="B160" s="135" t="s">
        <v>805</v>
      </c>
      <c r="C160" s="134" t="e">
        <f>SUMIF('6. Details'!#REF!,'Codes used in the Budget'!A160,'6. Details'!#REF!)</f>
        <v>#REF!</v>
      </c>
    </row>
    <row r="161" spans="1:3" ht="14.1" customHeight="1" x14ac:dyDescent="0.2">
      <c r="A161" s="98" t="s">
        <v>173</v>
      </c>
      <c r="B161" s="135" t="s">
        <v>174</v>
      </c>
      <c r="C161" s="134" t="e">
        <f>SUMIF('6. Details'!#REF!,'Codes used in the Budget'!A161,'6. Details'!#REF!)</f>
        <v>#REF!</v>
      </c>
    </row>
    <row r="162" spans="1:3" ht="14.1" customHeight="1" x14ac:dyDescent="0.2">
      <c r="A162" s="98" t="s">
        <v>201</v>
      </c>
      <c r="B162" s="135" t="s">
        <v>202</v>
      </c>
      <c r="C162" s="134" t="e">
        <f>SUMIF('6. Details'!#REF!,'Codes used in the Budget'!A162,'6. Details'!#REF!)</f>
        <v>#REF!</v>
      </c>
    </row>
    <row r="163" spans="1:3" ht="14.1" customHeight="1" x14ac:dyDescent="0.2">
      <c r="A163" s="100" t="s">
        <v>32</v>
      </c>
      <c r="B163" s="135" t="s">
        <v>349</v>
      </c>
      <c r="C163" s="134" t="e">
        <f>SUMIF('6. Details'!#REF!,'Codes used in the Budget'!A163,'6. Details'!#REF!)</f>
        <v>#REF!</v>
      </c>
    </row>
    <row r="164" spans="1:3" ht="14.1" customHeight="1" x14ac:dyDescent="0.2">
      <c r="A164" s="98" t="s">
        <v>61</v>
      </c>
      <c r="B164" s="135" t="s">
        <v>75</v>
      </c>
      <c r="C164" s="134" t="e">
        <f>SUMIF('6. Details'!#REF!,'Codes used in the Budget'!A164,'6. Details'!#REF!)</f>
        <v>#REF!</v>
      </c>
    </row>
    <row r="165" spans="1:3" ht="14.1" customHeight="1" x14ac:dyDescent="0.2">
      <c r="A165" s="98" t="s">
        <v>7</v>
      </c>
      <c r="B165" s="135" t="s">
        <v>8</v>
      </c>
      <c r="C165" s="134" t="e">
        <f>SUMIF('6. Details'!#REF!,'Codes used in the Budget'!A165,'6. Details'!#REF!)</f>
        <v>#REF!</v>
      </c>
    </row>
    <row r="166" spans="1:3" ht="14.1" customHeight="1" x14ac:dyDescent="0.2">
      <c r="A166" s="98" t="s">
        <v>34</v>
      </c>
      <c r="B166" s="135" t="s">
        <v>761</v>
      </c>
      <c r="C166" s="134" t="e">
        <f>SUMIF('6. Details'!#REF!,'Codes used in the Budget'!A166,'6. Details'!#REF!)</f>
        <v>#REF!</v>
      </c>
    </row>
    <row r="167" spans="1:3" ht="14.1" customHeight="1" x14ac:dyDescent="0.2">
      <c r="A167" s="98" t="s">
        <v>9</v>
      </c>
      <c r="B167" s="135" t="s">
        <v>10</v>
      </c>
      <c r="C167" s="134" t="e">
        <f>SUMIF('6. Details'!#REF!,'Codes used in the Budget'!A167,'6. Details'!#REF!)</f>
        <v>#REF!</v>
      </c>
    </row>
    <row r="168" spans="1:3" ht="14.1" customHeight="1" x14ac:dyDescent="0.2">
      <c r="A168" s="98" t="s">
        <v>11</v>
      </c>
      <c r="B168" s="135" t="s">
        <v>12</v>
      </c>
      <c r="C168" s="134" t="e">
        <f>SUMIF('6. Details'!#REF!,'Codes used in the Budget'!A168,'6. Details'!#REF!)</f>
        <v>#REF!</v>
      </c>
    </row>
    <row r="169" spans="1:3" ht="14.1" customHeight="1" x14ac:dyDescent="0.2">
      <c r="A169" s="98" t="s">
        <v>147</v>
      </c>
      <c r="B169" s="135" t="s">
        <v>148</v>
      </c>
      <c r="C169" s="134" t="e">
        <f>SUMIF('6. Details'!#REF!,'Codes used in the Budget'!A169,'6. Details'!#REF!)</f>
        <v>#REF!</v>
      </c>
    </row>
    <row r="170" spans="1:3" ht="14.1" customHeight="1" x14ac:dyDescent="0.2">
      <c r="A170" s="98" t="s">
        <v>119</v>
      </c>
      <c r="B170" s="135" t="s">
        <v>120</v>
      </c>
      <c r="C170" s="134" t="e">
        <f>SUMIF('6. Details'!#REF!,'Codes used in the Budget'!A170,'6. Details'!#REF!)</f>
        <v>#REF!</v>
      </c>
    </row>
    <row r="171" spans="1:3" ht="14.1" customHeight="1" x14ac:dyDescent="0.2">
      <c r="A171" s="98" t="s">
        <v>13</v>
      </c>
      <c r="B171" s="135" t="s">
        <v>14</v>
      </c>
      <c r="C171" s="134" t="e">
        <f>SUMIF('6. Details'!#REF!,'Codes used in the Budget'!A171,'6. Details'!#REF!)</f>
        <v>#REF!</v>
      </c>
    </row>
    <row r="172" spans="1:3" ht="14.1" customHeight="1" x14ac:dyDescent="0.2">
      <c r="A172" s="98" t="s">
        <v>121</v>
      </c>
      <c r="B172" s="135" t="s">
        <v>122</v>
      </c>
      <c r="C172" s="134" t="e">
        <f>SUMIF('6. Details'!#REF!,'Codes used in the Budget'!A172,'6. Details'!#REF!)</f>
        <v>#REF!</v>
      </c>
    </row>
    <row r="173" spans="1:3" ht="14.1" customHeight="1" x14ac:dyDescent="0.2">
      <c r="A173" s="98" t="s">
        <v>103</v>
      </c>
      <c r="B173" s="135" t="s">
        <v>129</v>
      </c>
      <c r="C173" s="134" t="e">
        <f>SUMIF('6. Details'!#REF!,'Codes used in the Budget'!A173,'6. Details'!#REF!)</f>
        <v>#REF!</v>
      </c>
    </row>
    <row r="174" spans="1:3" ht="14.1" customHeight="1" x14ac:dyDescent="0.2">
      <c r="A174" s="98" t="s">
        <v>197</v>
      </c>
      <c r="B174" s="135" t="s">
        <v>198</v>
      </c>
      <c r="C174" s="134" t="e">
        <f>SUMIF('6. Details'!#REF!,'Codes used in the Budget'!A174,'6. Details'!#REF!)</f>
        <v>#REF!</v>
      </c>
    </row>
    <row r="175" spans="1:3" ht="14.1" customHeight="1" x14ac:dyDescent="0.2">
      <c r="A175" s="98" t="s">
        <v>79</v>
      </c>
      <c r="B175" s="135" t="s">
        <v>80</v>
      </c>
      <c r="C175" s="134" t="e">
        <f>SUMIF('6. Details'!#REF!,'Codes used in the Budget'!A175,'6. Details'!#REF!)</f>
        <v>#REF!</v>
      </c>
    </row>
    <row r="176" spans="1:3" ht="14.1" customHeight="1" x14ac:dyDescent="0.2">
      <c r="A176" s="98" t="s">
        <v>45</v>
      </c>
      <c r="B176" s="135" t="s">
        <v>46</v>
      </c>
      <c r="C176" s="134" t="e">
        <f>SUMIF('6. Details'!#REF!,'Codes used in the Budget'!A176,'6. Details'!#REF!)</f>
        <v>#REF!</v>
      </c>
    </row>
    <row r="177" spans="1:3" ht="14.1" customHeight="1" x14ac:dyDescent="0.2">
      <c r="A177" s="98" t="s">
        <v>175</v>
      </c>
      <c r="B177" s="135" t="s">
        <v>176</v>
      </c>
      <c r="C177" s="134" t="e">
        <f>SUMIF('6. Details'!#REF!,'Codes used in the Budget'!A177,'6. Details'!#REF!)</f>
        <v>#REF!</v>
      </c>
    </row>
    <row r="178" spans="1:3" ht="14.1" customHeight="1" x14ac:dyDescent="0.2">
      <c r="A178" s="98" t="s">
        <v>304</v>
      </c>
      <c r="B178" s="135" t="s">
        <v>305</v>
      </c>
      <c r="C178" s="134" t="e">
        <f>SUMIF('6. Details'!#REF!,'Codes used in the Budget'!A178,'6. Details'!#REF!)</f>
        <v>#REF!</v>
      </c>
    </row>
    <row r="179" spans="1:3" ht="14.1" customHeight="1" x14ac:dyDescent="0.2">
      <c r="A179" s="98" t="s">
        <v>177</v>
      </c>
      <c r="B179" s="135" t="s">
        <v>178</v>
      </c>
      <c r="C179" s="134" t="e">
        <f>SUMIF('6. Details'!#REF!,'Codes used in the Budget'!A179,'6. Details'!#REF!)</f>
        <v>#REF!</v>
      </c>
    </row>
    <row r="180" spans="1:3" ht="14.1" customHeight="1" x14ac:dyDescent="0.2">
      <c r="A180" s="98" t="s">
        <v>41</v>
      </c>
      <c r="B180" s="135" t="s">
        <v>28</v>
      </c>
      <c r="C180" s="134" t="e">
        <f>SUMIF('6. Details'!#REF!,'Codes used in the Budget'!A180,'6. Details'!#REF!)</f>
        <v>#REF!</v>
      </c>
    </row>
    <row r="181" spans="1:3" ht="14.1" customHeight="1" x14ac:dyDescent="0.2">
      <c r="A181" s="98" t="s">
        <v>123</v>
      </c>
      <c r="B181" s="135" t="s">
        <v>124</v>
      </c>
      <c r="C181" s="134" t="e">
        <f>SUMIF('6. Details'!#REF!,'Codes used in the Budget'!A181,'6. Details'!#REF!)</f>
        <v>#REF!</v>
      </c>
    </row>
    <row r="182" spans="1:3" ht="14.1" customHeight="1" x14ac:dyDescent="0.2">
      <c r="A182" s="98" t="s">
        <v>35</v>
      </c>
      <c r="B182" s="135" t="s">
        <v>36</v>
      </c>
      <c r="C182" s="134" t="e">
        <f>SUMIF('6. Details'!#REF!,'Codes used in the Budget'!A182,'6. Details'!#REF!)</f>
        <v>#REF!</v>
      </c>
    </row>
    <row r="183" spans="1:3" ht="14.1" customHeight="1" x14ac:dyDescent="0.2">
      <c r="A183" s="98" t="s">
        <v>255</v>
      </c>
      <c r="B183" s="135" t="s">
        <v>256</v>
      </c>
      <c r="C183" s="134" t="e">
        <f>SUMIF('6. Details'!#REF!,'Codes used in the Budget'!A183,'6. Details'!#REF!)</f>
        <v>#REF!</v>
      </c>
    </row>
    <row r="184" spans="1:3" ht="14.1" customHeight="1" x14ac:dyDescent="0.2">
      <c r="A184" s="98" t="s">
        <v>269</v>
      </c>
      <c r="B184" s="135" t="s">
        <v>270</v>
      </c>
      <c r="C184" s="134" t="e">
        <f>SUMIF('6. Details'!#REF!,'Codes used in the Budget'!A184,'6. Details'!#REF!)</f>
        <v>#REF!</v>
      </c>
    </row>
    <row r="185" spans="1:3" ht="14.1" customHeight="1" x14ac:dyDescent="0.2">
      <c r="A185" s="98" t="s">
        <v>746</v>
      </c>
      <c r="B185" s="135" t="s">
        <v>747</v>
      </c>
      <c r="C185" s="134" t="e">
        <f>SUMIF('6. Details'!#REF!,'Codes used in the Budget'!A185,'6. Details'!#REF!)</f>
        <v>#REF!</v>
      </c>
    </row>
    <row r="186" spans="1:3" ht="14.1" customHeight="1" x14ac:dyDescent="0.2">
      <c r="A186" s="98" t="s">
        <v>308</v>
      </c>
      <c r="B186" s="135" t="s">
        <v>309</v>
      </c>
      <c r="C186" s="134" t="e">
        <f>SUMIF('6. Details'!#REF!,'Codes used in the Budget'!A186,'6. Details'!#REF!)</f>
        <v>#REF!</v>
      </c>
    </row>
    <row r="187" spans="1:3" ht="14.1" customHeight="1" x14ac:dyDescent="0.2">
      <c r="A187" s="98" t="s">
        <v>150</v>
      </c>
      <c r="B187" s="135" t="s">
        <v>151</v>
      </c>
      <c r="C187" s="134" t="e">
        <f>SUMIF('6. Details'!#REF!,'Codes used in the Budget'!A187,'6. Details'!#REF!)</f>
        <v>#REF!</v>
      </c>
    </row>
    <row r="188" spans="1:3" ht="14.1" customHeight="1" x14ac:dyDescent="0.2">
      <c r="A188" s="98" t="s">
        <v>125</v>
      </c>
      <c r="B188" s="135" t="s">
        <v>126</v>
      </c>
      <c r="C188" s="134" t="e">
        <f>SUMIF('6. Details'!#REF!,'Codes used in the Budget'!A188,'6. Details'!#REF!)</f>
        <v>#REF!</v>
      </c>
    </row>
    <row r="189" spans="1:3" ht="14.1" customHeight="1" x14ac:dyDescent="0.2">
      <c r="A189" s="98" t="s">
        <v>419</v>
      </c>
      <c r="B189" s="135" t="s">
        <v>722</v>
      </c>
      <c r="C189" s="134" t="e">
        <f>SUMIF('6. Details'!#REF!,'Codes used in the Budget'!A189,'6. Details'!#REF!)</f>
        <v>#REF!</v>
      </c>
    </row>
    <row r="190" spans="1:3" ht="14.1" customHeight="1" x14ac:dyDescent="0.2">
      <c r="A190" s="98" t="s">
        <v>310</v>
      </c>
      <c r="B190" s="135" t="s">
        <v>311</v>
      </c>
      <c r="C190" s="134" t="e">
        <f>SUMIF('6. Details'!#REF!,'Codes used in the Budget'!A190,'6. Details'!#REF!)</f>
        <v>#REF!</v>
      </c>
    </row>
    <row r="191" spans="1:3" ht="14.1" customHeight="1" x14ac:dyDescent="0.2">
      <c r="A191" s="98" t="s">
        <v>718</v>
      </c>
      <c r="B191" s="135" t="s">
        <v>719</v>
      </c>
      <c r="C191" s="134" t="e">
        <f>SUMIF('6. Details'!#REF!,'Codes used in the Budget'!A191,'6. Details'!#REF!)</f>
        <v>#REF!</v>
      </c>
    </row>
    <row r="192" spans="1:3" ht="14.1" customHeight="1" x14ac:dyDescent="0.2">
      <c r="A192" s="98" t="s">
        <v>156</v>
      </c>
      <c r="B192" s="135" t="s">
        <v>48</v>
      </c>
      <c r="C192" s="134" t="e">
        <f>SUMIF('6. Details'!#REF!,'Codes used in the Budget'!A192,'6. Details'!#REF!)</f>
        <v>#REF!</v>
      </c>
    </row>
    <row r="193" spans="1:3" ht="14.1" customHeight="1" x14ac:dyDescent="0.2">
      <c r="A193" s="98" t="s">
        <v>15</v>
      </c>
      <c r="B193" s="135" t="s">
        <v>436</v>
      </c>
      <c r="C193" s="134" t="e">
        <f>SUMIF('6. Details'!#REF!,'Codes used in the Budget'!A193,'6. Details'!#REF!)</f>
        <v>#REF!</v>
      </c>
    </row>
    <row r="194" spans="1:3" ht="14.1" customHeight="1" x14ac:dyDescent="0.2">
      <c r="A194" s="98" t="s">
        <v>17</v>
      </c>
      <c r="B194" s="135" t="s">
        <v>18</v>
      </c>
      <c r="C194" s="134" t="e">
        <f>SUMIF('6. Details'!#REF!,'Codes used in the Budget'!A194,'6. Details'!#REF!)</f>
        <v>#REF!</v>
      </c>
    </row>
    <row r="195" spans="1:3" ht="14.1" customHeight="1" x14ac:dyDescent="0.2">
      <c r="A195" s="98" t="s">
        <v>47</v>
      </c>
      <c r="B195" s="135" t="s">
        <v>48</v>
      </c>
      <c r="C195" s="134" t="e">
        <f>SUMIF('6. Details'!#REF!,'Codes used in the Budget'!A195,'6. Details'!#REF!)</f>
        <v>#REF!</v>
      </c>
    </row>
    <row r="196" spans="1:3" ht="14.1" customHeight="1" x14ac:dyDescent="0.2">
      <c r="A196" s="98" t="s">
        <v>19</v>
      </c>
      <c r="B196" s="135" t="s">
        <v>20</v>
      </c>
      <c r="C196" s="134" t="e">
        <f>SUMIF('6. Details'!#REF!,'Codes used in the Budget'!A196,'6. Details'!#REF!)</f>
        <v>#REF!</v>
      </c>
    </row>
    <row r="197" spans="1:3" ht="14.1" customHeight="1" x14ac:dyDescent="0.2">
      <c r="A197" s="98" t="s">
        <v>127</v>
      </c>
      <c r="B197" s="135" t="s">
        <v>128</v>
      </c>
      <c r="C197" s="134" t="e">
        <f>SUMIF('6. Details'!#REF!,'Codes used in the Budget'!A197,'6. Details'!#REF!)</f>
        <v>#REF!</v>
      </c>
    </row>
    <row r="198" spans="1:3" ht="14.1" customHeight="1" x14ac:dyDescent="0.2">
      <c r="A198" s="98" t="s">
        <v>179</v>
      </c>
      <c r="B198" s="135" t="s">
        <v>180</v>
      </c>
      <c r="C198" s="134" t="e">
        <f>SUMIF('6. Details'!#REF!,'Codes used in the Budget'!A198,'6. Details'!#REF!)</f>
        <v>#REF!</v>
      </c>
    </row>
    <row r="199" spans="1:3" ht="14.1" customHeight="1" x14ac:dyDescent="0.2">
      <c r="A199" s="98" t="s">
        <v>181</v>
      </c>
      <c r="B199" s="135" t="s">
        <v>182</v>
      </c>
      <c r="C199" s="134" t="e">
        <f>SUMIF('6. Details'!#REF!,'Codes used in the Budget'!A199,'6. Details'!#REF!)</f>
        <v>#REF!</v>
      </c>
    </row>
    <row r="200" spans="1:3" ht="14.1" customHeight="1" x14ac:dyDescent="0.2">
      <c r="A200" s="98" t="s">
        <v>22</v>
      </c>
      <c r="B200" s="135" t="s">
        <v>23</v>
      </c>
      <c r="C200" s="134" t="e">
        <f>SUMIF('6. Details'!#REF!,'Codes used in the Budget'!A200,'6. Details'!#REF!)</f>
        <v>#REF!</v>
      </c>
    </row>
    <row r="201" spans="1:3" ht="14.1" customHeight="1" x14ac:dyDescent="0.2">
      <c r="A201" s="98" t="s">
        <v>37</v>
      </c>
      <c r="B201" s="135" t="s">
        <v>38</v>
      </c>
      <c r="C201" s="134" t="e">
        <f>SUMIF('6. Details'!#REF!,'Codes used in the Budget'!A201,'6. Details'!#REF!)</f>
        <v>#REF!</v>
      </c>
    </row>
    <row r="202" spans="1:3" ht="14.1" customHeight="1" x14ac:dyDescent="0.2">
      <c r="A202" s="98" t="s">
        <v>93</v>
      </c>
      <c r="B202" s="135" t="s">
        <v>394</v>
      </c>
      <c r="C202" s="134" t="e">
        <f>SUMIF('6. Details'!#REF!,'Codes used in the Budget'!A202,'6. Details'!#REF!)</f>
        <v>#REF!</v>
      </c>
    </row>
    <row r="203" spans="1:3" ht="14.1" customHeight="1" x14ac:dyDescent="0.2">
      <c r="A203" s="98" t="s">
        <v>99</v>
      </c>
      <c r="B203" s="135" t="s">
        <v>100</v>
      </c>
      <c r="C203" s="134" t="e">
        <f>SUMIF('6. Details'!#REF!,'Codes used in the Budget'!A203,'6. Details'!#REF!)</f>
        <v>#REF!</v>
      </c>
    </row>
    <row r="204" spans="1:3" ht="14.1" customHeight="1" x14ac:dyDescent="0.2">
      <c r="A204" s="98" t="s">
        <v>183</v>
      </c>
      <c r="B204" s="135" t="s">
        <v>184</v>
      </c>
      <c r="C204" s="134" t="e">
        <f>SUMIF('6. Details'!#REF!,'Codes used in the Budget'!A204,'6. Details'!#REF!)</f>
        <v>#REF!</v>
      </c>
    </row>
    <row r="205" spans="1:3" ht="14.1" customHeight="1" x14ac:dyDescent="0.2">
      <c r="A205" s="98" t="s">
        <v>185</v>
      </c>
      <c r="B205" s="135" t="s">
        <v>186</v>
      </c>
      <c r="C205" s="134" t="e">
        <f>SUMIF('6. Details'!#REF!,'Codes used in the Budget'!A205,'6. Details'!#REF!)</f>
        <v>#REF!</v>
      </c>
    </row>
    <row r="206" spans="1:3" ht="14.1" customHeight="1" x14ac:dyDescent="0.2">
      <c r="A206" s="98" t="s">
        <v>223</v>
      </c>
      <c r="B206" s="135" t="s">
        <v>222</v>
      </c>
      <c r="C206" s="134" t="e">
        <f>SUMIF('6. Details'!#REF!,'Codes used in the Budget'!A206,'6. Details'!#REF!)</f>
        <v>#REF!</v>
      </c>
    </row>
    <row r="207" spans="1:3" ht="14.1" customHeight="1" x14ac:dyDescent="0.2">
      <c r="A207" s="98" t="s">
        <v>716</v>
      </c>
      <c r="B207" s="135" t="s">
        <v>717</v>
      </c>
      <c r="C207" s="134" t="e">
        <f>SUMIF('6. Details'!#REF!,'Codes used in the Budget'!A207,'6. Details'!#REF!)</f>
        <v>#REF!</v>
      </c>
    </row>
    <row r="208" spans="1:3" ht="14.1" customHeight="1" x14ac:dyDescent="0.2">
      <c r="A208" s="98" t="s">
        <v>396</v>
      </c>
      <c r="B208" s="135" t="s">
        <v>397</v>
      </c>
      <c r="C208" s="134" t="e">
        <f>SUMIF('6. Details'!#REF!,'Codes used in the Budget'!A208,'6. Details'!#REF!)</f>
        <v>#REF!</v>
      </c>
    </row>
    <row r="209" spans="1:3" ht="14.1" customHeight="1" x14ac:dyDescent="0.2">
      <c r="A209" s="98" t="s">
        <v>293</v>
      </c>
      <c r="B209" s="135" t="s">
        <v>294</v>
      </c>
      <c r="C209" s="134" t="e">
        <f>SUMIF('6. Details'!#REF!,'Codes used in the Budget'!A209,'6. Details'!#REF!)</f>
        <v>#REF!</v>
      </c>
    </row>
    <row r="210" spans="1:3" ht="14.1" customHeight="1" x14ac:dyDescent="0.2">
      <c r="A210" s="98" t="s">
        <v>297</v>
      </c>
      <c r="B210" s="135" t="s">
        <v>298</v>
      </c>
      <c r="C210" s="134" t="e">
        <f>SUMIF('6. Details'!#REF!,'Codes used in the Budget'!A210,'6. Details'!#REF!)</f>
        <v>#REF!</v>
      </c>
    </row>
    <row r="211" spans="1:3" ht="14.1" customHeight="1" x14ac:dyDescent="0.2">
      <c r="A211" s="98" t="s">
        <v>54</v>
      </c>
      <c r="B211" s="135" t="s">
        <v>55</v>
      </c>
      <c r="C211" s="134" t="e">
        <f>SUMIF('6. Details'!#REF!,'Codes used in the Budget'!A211,'6. Details'!#REF!)</f>
        <v>#REF!</v>
      </c>
    </row>
    <row r="212" spans="1:3" ht="14.1" customHeight="1" x14ac:dyDescent="0.2">
      <c r="A212" s="98" t="s">
        <v>368</v>
      </c>
      <c r="B212" s="135" t="s">
        <v>369</v>
      </c>
      <c r="C212" s="134" t="e">
        <f>SUMIF('6. Details'!#REF!,'Codes used in the Budget'!A212,'6. Details'!#REF!)</f>
        <v>#REF!</v>
      </c>
    </row>
    <row r="213" spans="1:3" ht="14.1" customHeight="1" x14ac:dyDescent="0.2">
      <c r="A213" s="98" t="s">
        <v>720</v>
      </c>
      <c r="B213" s="135" t="s">
        <v>721</v>
      </c>
      <c r="C213" s="134" t="e">
        <f>SUMIF('6. Details'!#REF!,'Codes used in the Budget'!A213,'6. Details'!#REF!)</f>
        <v>#REF!</v>
      </c>
    </row>
    <row r="214" spans="1:3" ht="14.1" customHeight="1" x14ac:dyDescent="0.2">
      <c r="A214" s="98" t="s">
        <v>376</v>
      </c>
      <c r="B214" s="135" t="s">
        <v>377</v>
      </c>
      <c r="C214" s="134" t="e">
        <f>SUMIF('6. Details'!#REF!,'Codes used in the Budget'!A214,'6. Details'!#REF!)</f>
        <v>#REF!</v>
      </c>
    </row>
    <row r="215" spans="1:3" ht="14.1" customHeight="1" x14ac:dyDescent="0.2">
      <c r="A215" s="98" t="s">
        <v>787</v>
      </c>
      <c r="B215" s="135" t="s">
        <v>788</v>
      </c>
      <c r="C215" s="134" t="e">
        <f>SUMIF('6. Details'!#REF!,'Codes used in the Budget'!A215,'6. Details'!#REF!)</f>
        <v>#REF!</v>
      </c>
    </row>
    <row r="216" spans="1:3" ht="14.1" customHeight="1" x14ac:dyDescent="0.2">
      <c r="A216" s="103" t="s">
        <v>712</v>
      </c>
      <c r="B216" s="137" t="s">
        <v>713</v>
      </c>
      <c r="C216" s="134" t="e">
        <f>SUMIF('6. Details'!#REF!,'Codes used in the Budget'!A216,'6. Details'!#REF!)</f>
        <v>#REF!</v>
      </c>
    </row>
    <row r="217" spans="1:3" ht="14.1" customHeight="1" x14ac:dyDescent="0.2">
      <c r="A217" s="98" t="s">
        <v>152</v>
      </c>
      <c r="B217" s="135" t="s">
        <v>153</v>
      </c>
      <c r="C217" s="134" t="e">
        <f>SUMIF('6. Details'!#REF!,'Codes used in the Budget'!A217,'6. Details'!#REF!)</f>
        <v>#REF!</v>
      </c>
    </row>
    <row r="218" spans="1:3" ht="14.1" customHeight="1" x14ac:dyDescent="0.2">
      <c r="A218" s="98" t="s">
        <v>789</v>
      </c>
      <c r="B218" s="135" t="s">
        <v>790</v>
      </c>
      <c r="C218" s="134" t="e">
        <f>SUMIF('6. Details'!#REF!,'Codes used in the Budget'!A218,'6. Details'!#REF!)</f>
        <v>#REF!</v>
      </c>
    </row>
    <row r="219" spans="1:3" ht="14.1" customHeight="1" x14ac:dyDescent="0.2">
      <c r="A219" s="98" t="s">
        <v>81</v>
      </c>
      <c r="B219" s="135" t="s">
        <v>82</v>
      </c>
      <c r="C219" s="134" t="e">
        <f>SUMIF('6. Details'!#REF!,'Codes used in the Budget'!A219,'6. Details'!#REF!)</f>
        <v>#REF!</v>
      </c>
    </row>
    <row r="220" spans="1:3" ht="14.1" customHeight="1" x14ac:dyDescent="0.2">
      <c r="A220" s="98" t="s">
        <v>306</v>
      </c>
      <c r="B220" s="135" t="s">
        <v>307</v>
      </c>
      <c r="C220" s="134" t="e">
        <f>SUMIF('6. Details'!#REF!,'Codes used in the Budget'!A220,'6. Details'!#REF!)</f>
        <v>#REF!</v>
      </c>
    </row>
    <row r="221" spans="1:3" ht="14.1" customHeight="1" x14ac:dyDescent="0.2">
      <c r="A221" s="98" t="s">
        <v>340</v>
      </c>
      <c r="B221" s="135" t="s">
        <v>341</v>
      </c>
      <c r="C221" s="134" t="e">
        <f>SUMIF('6. Details'!#REF!,'Codes used in the Budget'!A221,'6. Details'!#REF!)</f>
        <v>#REF!</v>
      </c>
    </row>
    <row r="222" spans="1:3" ht="14.1" customHeight="1" x14ac:dyDescent="0.2">
      <c r="A222" s="98" t="s">
        <v>793</v>
      </c>
      <c r="B222" s="135" t="s">
        <v>794</v>
      </c>
      <c r="C222" s="134" t="e">
        <f>SUMIF('6. Details'!#REF!,'Codes used in the Budget'!A222,'6. Details'!#REF!)</f>
        <v>#REF!</v>
      </c>
    </row>
    <row r="223" spans="1:3" ht="14.1" customHeight="1" x14ac:dyDescent="0.2">
      <c r="A223" s="98" t="s">
        <v>791</v>
      </c>
      <c r="B223" s="135" t="s">
        <v>792</v>
      </c>
      <c r="C223" s="134" t="e">
        <f>SUMIF('6. Details'!#REF!,'Codes used in the Budget'!A223,'6. Details'!#REF!)</f>
        <v>#REF!</v>
      </c>
    </row>
    <row r="224" spans="1:3" ht="14.1" customHeight="1" x14ac:dyDescent="0.2">
      <c r="A224" s="98" t="s">
        <v>795</v>
      </c>
      <c r="B224" s="135" t="s">
        <v>796</v>
      </c>
      <c r="C224" s="134" t="e">
        <f>SUMIF('6. Details'!#REF!,'Codes used in the Budget'!A224,'6. Details'!#REF!)</f>
        <v>#REF!</v>
      </c>
    </row>
    <row r="225" spans="1:3" ht="14.1" customHeight="1" x14ac:dyDescent="0.2">
      <c r="A225" s="98"/>
      <c r="B225" s="109" t="s">
        <v>1313</v>
      </c>
      <c r="C225" s="146" t="e">
        <f>SUM(C129:C224)</f>
        <v>#REF!</v>
      </c>
    </row>
    <row r="226" spans="1:3" ht="14.1" customHeight="1" x14ac:dyDescent="0.2">
      <c r="A226" s="133"/>
      <c r="B226" s="138" t="s">
        <v>1250</v>
      </c>
      <c r="C226" s="134"/>
    </row>
    <row r="227" spans="1:3" ht="14.1" customHeight="1" x14ac:dyDescent="0.2">
      <c r="A227" s="112" t="s">
        <v>253</v>
      </c>
      <c r="B227" s="110" t="s">
        <v>238</v>
      </c>
      <c r="C227" s="134" t="e">
        <f>SUMIF(Capital!#REF!,'Codes used in the Budget'!A227,Capital!#REF!)</f>
        <v>#REF!</v>
      </c>
    </row>
    <row r="228" spans="1:3" ht="14.1" customHeight="1" x14ac:dyDescent="0.2">
      <c r="A228" s="111" t="s">
        <v>212</v>
      </c>
      <c r="B228" s="110" t="s">
        <v>676</v>
      </c>
      <c r="C228" s="134" t="e">
        <f>SUMIF(Capital!#REF!,'Codes used in the Budget'!A228,Capital!#REF!)</f>
        <v>#REF!</v>
      </c>
    </row>
    <row r="229" spans="1:3" ht="14.1" customHeight="1" x14ac:dyDescent="0.2">
      <c r="A229" s="112" t="s">
        <v>351</v>
      </c>
      <c r="B229" s="110" t="s">
        <v>518</v>
      </c>
      <c r="C229" s="134" t="e">
        <f>SUMIF(Capital!#REF!,'Codes used in the Budget'!A229,Capital!#REF!)</f>
        <v>#REF!</v>
      </c>
    </row>
    <row r="230" spans="1:3" ht="14.1" customHeight="1" x14ac:dyDescent="0.2">
      <c r="A230" s="111" t="s">
        <v>325</v>
      </c>
      <c r="B230" s="110" t="s">
        <v>507</v>
      </c>
      <c r="C230" s="134" t="e">
        <f>SUMIF(Capital!#REF!,'Codes used in the Budget'!A230,Capital!#REF!)</f>
        <v>#REF!</v>
      </c>
    </row>
    <row r="231" spans="1:3" ht="14.1" customHeight="1" x14ac:dyDescent="0.2">
      <c r="A231" s="111" t="s">
        <v>356</v>
      </c>
      <c r="B231" s="110" t="s">
        <v>686</v>
      </c>
      <c r="C231" s="134" t="e">
        <f>SUMIF(Capital!#REF!,'Codes used in the Budget'!A231,Capital!#REF!)</f>
        <v>#REF!</v>
      </c>
    </row>
    <row r="232" spans="1:3" ht="14.1" customHeight="1" x14ac:dyDescent="0.2">
      <c r="A232" s="112" t="s">
        <v>161</v>
      </c>
      <c r="B232" s="110" t="s">
        <v>233</v>
      </c>
      <c r="C232" s="134" t="e">
        <f>SUMIF(Capital!#REF!,'Codes used in the Budget'!A232,Capital!#REF!)</f>
        <v>#REF!</v>
      </c>
    </row>
    <row r="233" spans="1:3" ht="14.1" customHeight="1" x14ac:dyDescent="0.2">
      <c r="A233" s="111" t="s">
        <v>326</v>
      </c>
      <c r="B233" s="110" t="s">
        <v>327</v>
      </c>
      <c r="C233" s="134" t="e">
        <f>SUMIF(Capital!#REF!,'Codes used in the Budget'!A233,Capital!#REF!)</f>
        <v>#REF!</v>
      </c>
    </row>
    <row r="234" spans="1:3" ht="14.1" customHeight="1" x14ac:dyDescent="0.2">
      <c r="A234" s="111" t="s">
        <v>332</v>
      </c>
      <c r="B234" s="110" t="s">
        <v>333</v>
      </c>
      <c r="C234" s="134" t="e">
        <f>SUMIF(Capital!#REF!,'Codes used in the Budget'!A234,Capital!#REF!)</f>
        <v>#REF!</v>
      </c>
    </row>
    <row r="235" spans="1:3" ht="14.1" customHeight="1" x14ac:dyDescent="0.2">
      <c r="A235" s="111" t="s">
        <v>352</v>
      </c>
      <c r="B235" s="110" t="s">
        <v>353</v>
      </c>
      <c r="C235" s="134" t="e">
        <f>SUMIF(Capital!#REF!,'Codes used in the Budget'!A235,Capital!#REF!)</f>
        <v>#REF!</v>
      </c>
    </row>
    <row r="236" spans="1:3" ht="14.1" customHeight="1" x14ac:dyDescent="0.2">
      <c r="A236" s="111" t="s">
        <v>214</v>
      </c>
      <c r="B236" s="110" t="s">
        <v>449</v>
      </c>
      <c r="C236" s="134" t="e">
        <f>SUMIF(Capital!#REF!,'Codes used in the Budget'!A236,Capital!#REF!)</f>
        <v>#REF!</v>
      </c>
    </row>
    <row r="237" spans="1:3" ht="14.1" customHeight="1" x14ac:dyDescent="0.2">
      <c r="A237" s="111" t="s">
        <v>1062</v>
      </c>
      <c r="B237" s="110" t="s">
        <v>755</v>
      </c>
      <c r="C237" s="134" t="e">
        <f>SUMIF(Capital!#REF!,'Codes used in the Budget'!A237,Capital!#REF!)</f>
        <v>#REF!</v>
      </c>
    </row>
    <row r="238" spans="1:3" ht="14.1" customHeight="1" x14ac:dyDescent="0.2">
      <c r="A238" s="111" t="s">
        <v>448</v>
      </c>
      <c r="B238" s="110" t="s">
        <v>428</v>
      </c>
      <c r="C238" s="134" t="e">
        <f>SUMIF(Capital!#REF!,'Codes used in the Budget'!A238,Capital!#REF!)</f>
        <v>#REF!</v>
      </c>
    </row>
    <row r="239" spans="1:3" ht="14.1" customHeight="1" x14ac:dyDescent="0.2">
      <c r="A239" s="111" t="s">
        <v>748</v>
      </c>
      <c r="B239" s="110" t="s">
        <v>758</v>
      </c>
      <c r="C239" s="134" t="e">
        <f>SUMIF(Capital!#REF!,'Codes used in the Budget'!A239,Capital!#REF!)</f>
        <v>#REF!</v>
      </c>
    </row>
    <row r="240" spans="1:3" ht="14.1" customHeight="1" x14ac:dyDescent="0.2">
      <c r="A240" s="111" t="s">
        <v>525</v>
      </c>
      <c r="B240" s="110" t="s">
        <v>1084</v>
      </c>
      <c r="C240" s="134" t="e">
        <f>SUMIF(Capital!#REF!,'Codes used in the Budget'!A240,Capital!#REF!)</f>
        <v>#REF!</v>
      </c>
    </row>
    <row r="241" spans="1:3" ht="14.1" customHeight="1" x14ac:dyDescent="0.2">
      <c r="A241" s="111" t="s">
        <v>757</v>
      </c>
      <c r="B241" s="110" t="s">
        <v>759</v>
      </c>
      <c r="C241" s="134" t="e">
        <f>SUMIF(Capital!#REF!,'Codes used in the Budget'!A241,Capital!#REF!)</f>
        <v>#REF!</v>
      </c>
    </row>
    <row r="242" spans="1:3" ht="14.1" customHeight="1" x14ac:dyDescent="0.2">
      <c r="A242" s="111" t="s">
        <v>697</v>
      </c>
      <c r="B242" s="110" t="s">
        <v>430</v>
      </c>
      <c r="C242" s="134" t="e">
        <f>SUMIF(Capital!#REF!,'Codes used in the Budget'!A242,Capital!#REF!)</f>
        <v>#REF!</v>
      </c>
    </row>
    <row r="243" spans="1:3" ht="14.1" customHeight="1" x14ac:dyDescent="0.2">
      <c r="A243" s="111" t="s">
        <v>429</v>
      </c>
      <c r="B243" s="110" t="s">
        <v>477</v>
      </c>
      <c r="C243" s="134" t="e">
        <f>SUMIF(Capital!#REF!,'Codes used in the Budget'!A243,Capital!#REF!)</f>
        <v>#REF!</v>
      </c>
    </row>
    <row r="244" spans="1:3" ht="14.1" customHeight="1" x14ac:dyDescent="0.2">
      <c r="A244" s="111" t="s">
        <v>475</v>
      </c>
      <c r="B244" s="110" t="s">
        <v>516</v>
      </c>
      <c r="C244" s="134" t="e">
        <f>SUMIF(Capital!#REF!,'Codes used in the Budget'!A244,Capital!#REF!)</f>
        <v>#REF!</v>
      </c>
    </row>
    <row r="245" spans="1:3" ht="14.1" customHeight="1" x14ac:dyDescent="0.2">
      <c r="A245" s="111" t="s">
        <v>482</v>
      </c>
      <c r="B245" s="110" t="s">
        <v>492</v>
      </c>
      <c r="C245" s="134" t="e">
        <f>SUMIF(Capital!#REF!,'Codes used in the Budget'!A245,Capital!#REF!)</f>
        <v>#REF!</v>
      </c>
    </row>
    <row r="246" spans="1:3" ht="14.1" customHeight="1" x14ac:dyDescent="0.2">
      <c r="A246" s="111" t="s">
        <v>451</v>
      </c>
      <c r="B246" s="110" t="s">
        <v>760</v>
      </c>
      <c r="C246" s="134" t="e">
        <f>SUMIF(Capital!#REF!,'Codes used in the Budget'!A246,Capital!#REF!)</f>
        <v>#REF!</v>
      </c>
    </row>
    <row r="247" spans="1:3" ht="14.1" customHeight="1" x14ac:dyDescent="0.2">
      <c r="A247" s="111" t="s">
        <v>350</v>
      </c>
      <c r="B247" s="110" t="s">
        <v>743</v>
      </c>
      <c r="C247" s="134" t="e">
        <f>SUMIF(Capital!#REF!,'Codes used in the Budget'!A247,Capital!#REF!)</f>
        <v>#REF!</v>
      </c>
    </row>
    <row r="248" spans="1:3" ht="14.1" customHeight="1" x14ac:dyDescent="0.2">
      <c r="A248" s="111" t="s">
        <v>1063</v>
      </c>
      <c r="B248" s="113" t="s">
        <v>1037</v>
      </c>
      <c r="C248" s="134" t="e">
        <f>SUMIF(Capital!#REF!,'Codes used in the Budget'!A248,Capital!#REF!)</f>
        <v>#REF!</v>
      </c>
    </row>
    <row r="249" spans="1:3" ht="14.1" customHeight="1" x14ac:dyDescent="0.2">
      <c r="A249" s="111" t="s">
        <v>1064</v>
      </c>
      <c r="B249" s="113" t="s">
        <v>343</v>
      </c>
      <c r="C249" s="134" t="e">
        <f>SUMIF(Capital!#REF!,'Codes used in the Budget'!A249,Capital!#REF!)</f>
        <v>#REF!</v>
      </c>
    </row>
    <row r="250" spans="1:3" ht="14.1" customHeight="1" x14ac:dyDescent="0.2">
      <c r="A250" s="111" t="s">
        <v>1091</v>
      </c>
      <c r="B250" s="113" t="s">
        <v>1085</v>
      </c>
      <c r="C250" s="134" t="e">
        <f>SUMIF(Capital!#REF!,'Codes used in the Budget'!A250,Capital!#REF!)</f>
        <v>#REF!</v>
      </c>
    </row>
    <row r="251" spans="1:3" ht="14.1" customHeight="1" x14ac:dyDescent="0.2">
      <c r="A251" s="111" t="s">
        <v>476</v>
      </c>
      <c r="B251" s="110" t="s">
        <v>976</v>
      </c>
      <c r="C251" s="134" t="e">
        <f>SUMIF(Capital!#REF!,'Codes used in the Budget'!A251,Capital!#REF!)</f>
        <v>#REF!</v>
      </c>
    </row>
    <row r="252" spans="1:3" ht="14.1" customHeight="1" x14ac:dyDescent="0.2">
      <c r="A252" s="111" t="s">
        <v>455</v>
      </c>
      <c r="B252" s="110" t="s">
        <v>213</v>
      </c>
      <c r="C252" s="134" t="e">
        <f>SUMIF(Capital!#REF!,'Codes used in the Budget'!A252,Capital!#REF!)</f>
        <v>#REF!</v>
      </c>
    </row>
    <row r="253" spans="1:3" ht="14.1" customHeight="1" x14ac:dyDescent="0.2">
      <c r="A253" s="112" t="s">
        <v>216</v>
      </c>
      <c r="B253" s="110" t="s">
        <v>454</v>
      </c>
      <c r="C253" s="134" t="e">
        <f>SUMIF(Capital!#REF!,'Codes used in the Budget'!A253,Capital!#REF!)</f>
        <v>#REF!</v>
      </c>
    </row>
    <row r="254" spans="1:3" ht="14.1" customHeight="1" x14ac:dyDescent="0.2">
      <c r="A254" s="111" t="s">
        <v>441</v>
      </c>
      <c r="B254" s="110" t="s">
        <v>443</v>
      </c>
      <c r="C254" s="134" t="e">
        <f>SUMIF(Capital!#REF!,'Codes used in the Budget'!A254,Capital!#REF!)</f>
        <v>#REF!</v>
      </c>
    </row>
    <row r="255" spans="1:3" ht="14.1" customHeight="1" x14ac:dyDescent="0.2">
      <c r="A255" s="111" t="s">
        <v>744</v>
      </c>
      <c r="B255" s="113" t="s">
        <v>771</v>
      </c>
      <c r="C255" s="134" t="e">
        <f>SUMIF(Capital!#REF!,'Codes used in the Budget'!A255,Capital!#REF!)</f>
        <v>#REF!</v>
      </c>
    </row>
    <row r="256" spans="1:3" ht="14.1" customHeight="1" x14ac:dyDescent="0.2">
      <c r="A256" s="112" t="s">
        <v>215</v>
      </c>
      <c r="B256" s="110" t="s">
        <v>710</v>
      </c>
      <c r="C256" s="134" t="e">
        <f>SUMIF(Capital!#REF!,'Codes used in the Budget'!A256,Capital!#REF!)</f>
        <v>#REF!</v>
      </c>
    </row>
    <row r="257" spans="1:3" ht="14.1" customHeight="1" x14ac:dyDescent="0.2">
      <c r="A257" s="111" t="s">
        <v>242</v>
      </c>
      <c r="B257" s="110" t="s">
        <v>699</v>
      </c>
      <c r="C257" s="134" t="e">
        <f>SUMIF(Capital!#REF!,'Codes used in the Budget'!A257,Capital!#REF!)</f>
        <v>#REF!</v>
      </c>
    </row>
    <row r="258" spans="1:3" ht="14.1" customHeight="1" x14ac:dyDescent="0.2">
      <c r="A258" s="111" t="s">
        <v>1038</v>
      </c>
      <c r="B258" s="110" t="s">
        <v>1039</v>
      </c>
      <c r="C258" s="134" t="e">
        <f>SUMIF(Capital!#REF!,'Codes used in the Budget'!A258,Capital!#REF!)</f>
        <v>#REF!</v>
      </c>
    </row>
    <row r="259" spans="1:3" ht="14.1" customHeight="1" x14ac:dyDescent="0.2">
      <c r="A259" s="112" t="s">
        <v>342</v>
      </c>
      <c r="B259" s="110" t="s">
        <v>509</v>
      </c>
      <c r="C259" s="134" t="e">
        <f>SUMIF(Capital!#REF!,'Codes used in the Budget'!A259,Capital!#REF!)</f>
        <v>#REF!</v>
      </c>
    </row>
    <row r="260" spans="1:3" ht="14.1" customHeight="1" x14ac:dyDescent="0.2">
      <c r="A260" s="111" t="s">
        <v>523</v>
      </c>
      <c r="B260" s="113" t="s">
        <v>506</v>
      </c>
      <c r="C260" s="134" t="e">
        <f>SUMIF(Capital!#REF!,'Codes used in the Budget'!A260,Capital!#REF!)</f>
        <v>#REF!</v>
      </c>
    </row>
    <row r="261" spans="1:3" ht="14.1" customHeight="1" x14ac:dyDescent="0.2">
      <c r="A261" s="111" t="s">
        <v>459</v>
      </c>
      <c r="B261" s="110" t="s">
        <v>762</v>
      </c>
      <c r="C261" s="134" t="e">
        <f>SUMIF(Capital!#REF!,'Codes used in the Budget'!A261,Capital!#REF!)</f>
        <v>#REF!</v>
      </c>
    </row>
    <row r="262" spans="1:3" ht="14.1" customHeight="1" x14ac:dyDescent="0.2">
      <c r="A262" s="111" t="s">
        <v>460</v>
      </c>
      <c r="B262" s="110" t="s">
        <v>517</v>
      </c>
      <c r="C262" s="134" t="e">
        <f>SUMIF(Capital!#REF!,'Codes used in the Budget'!A262,Capital!#REF!)</f>
        <v>#REF!</v>
      </c>
    </row>
    <row r="263" spans="1:3" ht="14.1" customHeight="1" x14ac:dyDescent="0.2">
      <c r="A263" s="111" t="s">
        <v>519</v>
      </c>
      <c r="B263" s="110" t="s">
        <v>520</v>
      </c>
      <c r="C263" s="134" t="e">
        <f>SUMIF(Capital!#REF!,'Codes used in the Budget'!A263,Capital!#REF!)</f>
        <v>#REF!</v>
      </c>
    </row>
    <row r="264" spans="1:3" ht="14.1" customHeight="1" x14ac:dyDescent="0.2">
      <c r="A264" s="111" t="s">
        <v>458</v>
      </c>
      <c r="B264" s="110" t="s">
        <v>251</v>
      </c>
      <c r="C264" s="134" t="e">
        <f>SUMIF(Capital!#REF!,'Codes used in the Budget'!A264,Capital!#REF!)</f>
        <v>#REF!</v>
      </c>
    </row>
    <row r="265" spans="1:3" ht="14.1" customHeight="1" x14ac:dyDescent="0.2">
      <c r="A265" s="111" t="s">
        <v>456</v>
      </c>
      <c r="B265" s="110" t="s">
        <v>457</v>
      </c>
      <c r="C265" s="134" t="e">
        <f>SUMIF(Capital!#REF!,'Codes used in the Budget'!A265,Capital!#REF!)</f>
        <v>#REF!</v>
      </c>
    </row>
    <row r="266" spans="1:3" ht="14.1" customHeight="1" x14ac:dyDescent="0.2">
      <c r="A266" s="111" t="s">
        <v>765</v>
      </c>
      <c r="B266" s="110" t="s">
        <v>494</v>
      </c>
      <c r="C266" s="134" t="e">
        <f>SUMIF(Capital!#REF!,'Codes used in the Budget'!A266,Capital!#REF!)</f>
        <v>#REF!</v>
      </c>
    </row>
    <row r="267" spans="1:3" ht="14.1" customHeight="1" x14ac:dyDescent="0.2">
      <c r="A267" s="111" t="s">
        <v>496</v>
      </c>
      <c r="B267" s="110" t="s">
        <v>1065</v>
      </c>
      <c r="C267" s="134" t="e">
        <f>SUMIF(Capital!#REF!,'Codes used in the Budget'!A267,Capital!#REF!)</f>
        <v>#REF!</v>
      </c>
    </row>
    <row r="268" spans="1:3" ht="14.1" customHeight="1" x14ac:dyDescent="0.2">
      <c r="A268" s="111" t="s">
        <v>692</v>
      </c>
      <c r="B268" s="110" t="s">
        <v>691</v>
      </c>
      <c r="C268" s="134" t="e">
        <f>SUMIF(Capital!#REF!,'Codes used in the Budget'!A268,Capital!#REF!)</f>
        <v>#REF!</v>
      </c>
    </row>
    <row r="269" spans="1:3" ht="14.1" customHeight="1" x14ac:dyDescent="0.2">
      <c r="A269" s="111" t="s">
        <v>767</v>
      </c>
      <c r="B269" s="110" t="s">
        <v>768</v>
      </c>
      <c r="C269" s="134" t="e">
        <f>SUMIF(Capital!#REF!,'Codes used in the Budget'!A269,Capital!#REF!)</f>
        <v>#REF!</v>
      </c>
    </row>
    <row r="270" spans="1:3" ht="14.1" customHeight="1" x14ac:dyDescent="0.2">
      <c r="A270" s="111" t="s">
        <v>756</v>
      </c>
      <c r="B270" s="110" t="s">
        <v>690</v>
      </c>
      <c r="C270" s="134" t="e">
        <f>SUMIF(Capital!#REF!,'Codes used in the Budget'!A270,Capital!#REF!)</f>
        <v>#REF!</v>
      </c>
    </row>
    <row r="271" spans="1:3" ht="14.1" customHeight="1" x14ac:dyDescent="0.2">
      <c r="A271" s="111" t="s">
        <v>508</v>
      </c>
      <c r="B271" s="110" t="s">
        <v>766</v>
      </c>
      <c r="C271" s="134" t="e">
        <f>SUMIF(Capital!#REF!,'Codes used in the Budget'!A271,Capital!#REF!)</f>
        <v>#REF!</v>
      </c>
    </row>
    <row r="272" spans="1:3" ht="14.1" customHeight="1" x14ac:dyDescent="0.2">
      <c r="A272" s="111" t="s">
        <v>210</v>
      </c>
      <c r="B272" s="110" t="s">
        <v>510</v>
      </c>
      <c r="C272" s="134" t="e">
        <f>SUMIF(Capital!#REF!,'Codes used in the Budget'!A272,Capital!#REF!)</f>
        <v>#REF!</v>
      </c>
    </row>
    <row r="273" spans="1:3" ht="14.1" customHeight="1" x14ac:dyDescent="0.2">
      <c r="A273" s="112" t="s">
        <v>371</v>
      </c>
      <c r="B273" s="110" t="s">
        <v>732</v>
      </c>
      <c r="C273" s="134" t="e">
        <f>SUMIF(Capital!#REF!,'Codes used in the Budget'!A273,Capital!#REF!)</f>
        <v>#REF!</v>
      </c>
    </row>
    <row r="274" spans="1:3" ht="14.1" customHeight="1" x14ac:dyDescent="0.2">
      <c r="A274" s="111" t="s">
        <v>682</v>
      </c>
      <c r="B274" s="110" t="s">
        <v>773</v>
      </c>
      <c r="C274" s="134" t="e">
        <f>SUMIF(Capital!#REF!,'Codes used in the Budget'!A274,Capital!#REF!)</f>
        <v>#REF!</v>
      </c>
    </row>
    <row r="275" spans="1:3" ht="14.1" customHeight="1" x14ac:dyDescent="0.2">
      <c r="A275" s="111" t="s">
        <v>239</v>
      </c>
      <c r="B275" s="110" t="s">
        <v>485</v>
      </c>
      <c r="C275" s="134" t="e">
        <f>SUMIF(Capital!#REF!,'Codes used in the Budget'!A275,Capital!#REF!)</f>
        <v>#REF!</v>
      </c>
    </row>
    <row r="276" spans="1:3" ht="14.1" customHeight="1" x14ac:dyDescent="0.2">
      <c r="A276" s="111" t="s">
        <v>244</v>
      </c>
      <c r="B276" s="110" t="s">
        <v>159</v>
      </c>
      <c r="C276" s="134" t="e">
        <f>SUMIF(Capital!#REF!,'Codes used in the Budget'!A276,Capital!#REF!)</f>
        <v>#REF!</v>
      </c>
    </row>
    <row r="277" spans="1:3" ht="14.1" customHeight="1" x14ac:dyDescent="0.2">
      <c r="A277" s="111" t="s">
        <v>249</v>
      </c>
      <c r="B277" s="110" t="s">
        <v>461</v>
      </c>
      <c r="C277" s="134" t="e">
        <f>SUMIF(Capital!#REF!,'Codes used in the Budget'!A277,Capital!#REF!)</f>
        <v>#REF!</v>
      </c>
    </row>
    <row r="278" spans="1:3" ht="14.1" customHeight="1" x14ac:dyDescent="0.2">
      <c r="A278" s="111" t="s">
        <v>489</v>
      </c>
      <c r="B278" s="110" t="s">
        <v>977</v>
      </c>
      <c r="C278" s="134" t="e">
        <f>SUMIF(Capital!#REF!,'Codes used in the Budget'!A278,Capital!#REF!)</f>
        <v>#REF!</v>
      </c>
    </row>
    <row r="279" spans="1:3" ht="14.1" customHeight="1" x14ac:dyDescent="0.2">
      <c r="A279" s="111" t="s">
        <v>211</v>
      </c>
      <c r="B279" s="110" t="s">
        <v>978</v>
      </c>
      <c r="C279" s="134" t="e">
        <f>SUMIF(Capital!#REF!,'Codes used in the Budget'!A279,Capital!#REF!)</f>
        <v>#REF!</v>
      </c>
    </row>
    <row r="280" spans="1:3" ht="14.1" customHeight="1" x14ac:dyDescent="0.2">
      <c r="A280" s="111" t="s">
        <v>240</v>
      </c>
      <c r="B280" s="110" t="s">
        <v>763</v>
      </c>
      <c r="C280" s="134" t="e">
        <f>SUMIF(Capital!#REF!,'Codes used in the Budget'!A280,Capital!#REF!)</f>
        <v>#REF!</v>
      </c>
    </row>
    <row r="281" spans="1:3" ht="14.1" customHeight="1" x14ac:dyDescent="0.2">
      <c r="A281" s="112" t="s">
        <v>450</v>
      </c>
      <c r="B281" s="110" t="s">
        <v>493</v>
      </c>
      <c r="C281" s="134" t="e">
        <f>SUMIF(Capital!#REF!,'Codes used in the Budget'!A281,Capital!#REF!)</f>
        <v>#REF!</v>
      </c>
    </row>
    <row r="282" spans="1:3" ht="14.1" customHeight="1" x14ac:dyDescent="0.2">
      <c r="A282" s="112" t="s">
        <v>250</v>
      </c>
      <c r="B282" s="110" t="s">
        <v>724</v>
      </c>
      <c r="C282" s="134" t="e">
        <f>SUMIF(Capital!#REF!,'Codes used in the Budget'!A282,Capital!#REF!)</f>
        <v>#REF!</v>
      </c>
    </row>
    <row r="283" spans="1:3" ht="14.1" customHeight="1" x14ac:dyDescent="0.2">
      <c r="A283" s="111" t="s">
        <v>365</v>
      </c>
      <c r="B283" s="110" t="s">
        <v>495</v>
      </c>
      <c r="C283" s="134" t="e">
        <f>SUMIF(Capital!#REF!,'Codes used in the Budget'!A283,Capital!#REF!)</f>
        <v>#REF!</v>
      </c>
    </row>
    <row r="284" spans="1:3" ht="14.1" customHeight="1" x14ac:dyDescent="0.2">
      <c r="A284" s="112" t="s">
        <v>524</v>
      </c>
      <c r="B284" s="110" t="s">
        <v>979</v>
      </c>
      <c r="C284" s="134" t="e">
        <f>SUMIF(Capital!#REF!,'Codes used in the Budget'!A284,Capital!#REF!)</f>
        <v>#REF!</v>
      </c>
    </row>
    <row r="285" spans="1:3" ht="14.1" customHeight="1" x14ac:dyDescent="0.2">
      <c r="A285" s="111" t="s">
        <v>521</v>
      </c>
      <c r="B285" s="110" t="s">
        <v>442</v>
      </c>
      <c r="C285" s="134" t="e">
        <f>SUMIF(Capital!#REF!,'Codes used in the Budget'!A285,Capital!#REF!)</f>
        <v>#REF!</v>
      </c>
    </row>
    <row r="286" spans="1:3" ht="14.1" customHeight="1" x14ac:dyDescent="0.2">
      <c r="A286" s="111" t="s">
        <v>470</v>
      </c>
      <c r="B286" s="110" t="s">
        <v>1066</v>
      </c>
      <c r="C286" s="134" t="e">
        <f>SUMIF(Capital!#REF!,'Codes used in the Budget'!A286,Capital!#REF!)</f>
        <v>#REF!</v>
      </c>
    </row>
    <row r="287" spans="1:3" ht="14.1" customHeight="1" x14ac:dyDescent="0.2">
      <c r="A287" s="111" t="s">
        <v>463</v>
      </c>
      <c r="B287" s="110" t="s">
        <v>462</v>
      </c>
      <c r="C287" s="134" t="e">
        <f>SUMIF(Capital!#REF!,'Codes used in the Budget'!A287,Capital!#REF!)</f>
        <v>#REF!</v>
      </c>
    </row>
    <row r="288" spans="1:3" ht="14.1" customHeight="1" x14ac:dyDescent="0.2">
      <c r="A288" s="112" t="s">
        <v>483</v>
      </c>
      <c r="B288" s="110" t="s">
        <v>1067</v>
      </c>
      <c r="C288" s="134" t="e">
        <f>SUMIF(Capital!#REF!,'Codes used in the Budget'!A288,Capital!#REF!)</f>
        <v>#REF!</v>
      </c>
    </row>
    <row r="289" spans="1:3" ht="14.1" customHeight="1" x14ac:dyDescent="0.2">
      <c r="A289" s="111" t="s">
        <v>497</v>
      </c>
      <c r="B289" s="110" t="s">
        <v>1068</v>
      </c>
      <c r="C289" s="134" t="e">
        <f>SUMIF(Capital!#REF!,'Codes used in the Budget'!A289,Capital!#REF!)</f>
        <v>#REF!</v>
      </c>
    </row>
    <row r="290" spans="1:3" ht="14.1" customHeight="1" x14ac:dyDescent="0.2">
      <c r="A290" s="111" t="s">
        <v>513</v>
      </c>
      <c r="B290" s="110" t="s">
        <v>160</v>
      </c>
      <c r="C290" s="134" t="e">
        <f>SUMIF(Capital!#REF!,'Codes used in the Budget'!A290,Capital!#REF!)</f>
        <v>#REF!</v>
      </c>
    </row>
    <row r="291" spans="1:3" ht="14.1" customHeight="1" x14ac:dyDescent="0.2">
      <c r="A291" s="111" t="s">
        <v>522</v>
      </c>
      <c r="B291" s="110" t="s">
        <v>241</v>
      </c>
      <c r="C291" s="134" t="e">
        <f>SUMIF(Capital!#REF!,'Codes used in the Budget'!A291,Capital!#REF!)</f>
        <v>#REF!</v>
      </c>
    </row>
    <row r="292" spans="1:3" ht="14.1" customHeight="1" x14ac:dyDescent="0.2">
      <c r="A292" s="111" t="s">
        <v>685</v>
      </c>
      <c r="B292" s="136" t="s">
        <v>514</v>
      </c>
      <c r="C292" s="134" t="e">
        <f>SUMIF(Capital!#REF!,'Codes used in the Budget'!A292,Capital!#REF!)</f>
        <v>#REF!</v>
      </c>
    </row>
    <row r="293" spans="1:3" ht="14.1" customHeight="1" x14ac:dyDescent="0.2">
      <c r="A293" s="111" t="s">
        <v>243</v>
      </c>
      <c r="B293" s="110" t="s">
        <v>687</v>
      </c>
      <c r="C293" s="134" t="e">
        <f>SUMIF(Capital!#REF!,'Codes used in the Budget'!A293,Capital!#REF!)</f>
        <v>#REF!</v>
      </c>
    </row>
    <row r="294" spans="1:3" ht="14.1" customHeight="1" x14ac:dyDescent="0.2">
      <c r="A294" s="112" t="s">
        <v>245</v>
      </c>
      <c r="B294" s="110" t="s">
        <v>246</v>
      </c>
      <c r="C294" s="134" t="e">
        <f>SUMIF(Capital!#REF!,'Codes used in the Budget'!A294,Capital!#REF!)</f>
        <v>#REF!</v>
      </c>
    </row>
    <row r="295" spans="1:3" ht="14.1" customHeight="1" x14ac:dyDescent="0.2">
      <c r="A295" s="111" t="s">
        <v>158</v>
      </c>
      <c r="B295" s="110" t="s">
        <v>366</v>
      </c>
      <c r="C295" s="134" t="e">
        <f>SUMIF(Capital!#REF!,'Codes used in the Budget'!A295,Capital!#REF!)</f>
        <v>#REF!</v>
      </c>
    </row>
    <row r="296" spans="1:3" ht="14.1" customHeight="1" x14ac:dyDescent="0.2">
      <c r="A296" s="111" t="s">
        <v>247</v>
      </c>
      <c r="B296" s="113" t="s">
        <v>515</v>
      </c>
      <c r="C296" s="134" t="e">
        <f>SUMIF(Capital!#REF!,'Codes used in the Budget'!A296,Capital!#REF!)</f>
        <v>#REF!</v>
      </c>
    </row>
    <row r="297" spans="1:3" ht="14.1" customHeight="1" x14ac:dyDescent="0.2">
      <c r="A297" s="111" t="s">
        <v>357</v>
      </c>
      <c r="B297" s="110" t="s">
        <v>764</v>
      </c>
      <c r="C297" s="134" t="e">
        <f>SUMIF(Capital!#REF!,'Codes used in the Budget'!A297,Capital!#REF!)</f>
        <v>#REF!</v>
      </c>
    </row>
    <row r="298" spans="1:3" ht="14.1" customHeight="1" x14ac:dyDescent="0.2">
      <c r="A298" s="112" t="s">
        <v>248</v>
      </c>
      <c r="B298" s="113" t="s">
        <v>779</v>
      </c>
      <c r="C298" s="134" t="e">
        <f>SUMIF(Capital!#REF!,'Codes used in the Budget'!A298,Capital!#REF!)</f>
        <v>#REF!</v>
      </c>
    </row>
    <row r="299" spans="1:3" ht="14.1" customHeight="1" x14ac:dyDescent="0.2">
      <c r="A299" s="111" t="s">
        <v>749</v>
      </c>
      <c r="B299" s="110" t="s">
        <v>731</v>
      </c>
      <c r="C299" s="134" t="e">
        <f>SUMIF(Capital!#REF!,'Codes used in the Budget'!A299,Capital!#REF!)</f>
        <v>#REF!</v>
      </c>
    </row>
    <row r="300" spans="1:3" ht="14.1" customHeight="1" x14ac:dyDescent="0.2">
      <c r="A300" s="111" t="s">
        <v>360</v>
      </c>
      <c r="B300" s="110" t="s">
        <v>980</v>
      </c>
      <c r="C300" s="134" t="e">
        <f>SUMIF(Capital!#REF!,'Codes used in the Budget'!A300,Capital!#REF!)</f>
        <v>#REF!</v>
      </c>
    </row>
    <row r="301" spans="1:3" ht="14.1" customHeight="1" x14ac:dyDescent="0.2">
      <c r="A301" s="112" t="s">
        <v>361</v>
      </c>
      <c r="B301" s="110" t="s">
        <v>981</v>
      </c>
      <c r="C301" s="134" t="e">
        <f>SUMIF(Capital!#REF!,'Codes used in the Budget'!A301,Capital!#REF!)</f>
        <v>#REF!</v>
      </c>
    </row>
    <row r="302" spans="1:3" ht="14.1" customHeight="1" x14ac:dyDescent="0.2">
      <c r="A302" s="111" t="s">
        <v>358</v>
      </c>
      <c r="B302" s="110" t="s">
        <v>982</v>
      </c>
      <c r="C302" s="134" t="e">
        <f>SUMIF(Capital!#REF!,'Codes used in the Budget'!A302,Capital!#REF!)</f>
        <v>#REF!</v>
      </c>
    </row>
    <row r="303" spans="1:3" ht="14.1" customHeight="1" x14ac:dyDescent="0.2">
      <c r="A303" s="112" t="s">
        <v>206</v>
      </c>
      <c r="B303" s="113" t="s">
        <v>219</v>
      </c>
      <c r="C303" s="134" t="e">
        <f>SUMIF(Capital!#REF!,'Codes used in the Budget'!A303,Capital!#REF!)</f>
        <v>#REF!</v>
      </c>
    </row>
    <row r="304" spans="1:3" ht="14.1" customHeight="1" x14ac:dyDescent="0.2">
      <c r="A304" s="112" t="s">
        <v>207</v>
      </c>
      <c r="B304" s="110" t="s">
        <v>220</v>
      </c>
      <c r="C304" s="134" t="e">
        <f>SUMIF(Capital!#REF!,'Codes used in the Budget'!A304,Capital!#REF!)</f>
        <v>#REF!</v>
      </c>
    </row>
    <row r="305" spans="1:3" ht="14.1" customHeight="1" x14ac:dyDescent="0.2">
      <c r="A305" s="112" t="s">
        <v>208</v>
      </c>
      <c r="B305" s="110" t="s">
        <v>751</v>
      </c>
      <c r="C305" s="134" t="e">
        <f>SUMIF(Capital!#REF!,'Codes used in the Budget'!A305,Capital!#REF!)</f>
        <v>#REF!</v>
      </c>
    </row>
    <row r="306" spans="1:3" ht="14.1" customHeight="1" x14ac:dyDescent="0.2">
      <c r="A306" s="111" t="s">
        <v>209</v>
      </c>
      <c r="B306" s="113" t="s">
        <v>359</v>
      </c>
      <c r="C306" s="134" t="e">
        <f>SUMIF(Capital!#REF!,'Codes used in the Budget'!A306,Capital!#REF!)</f>
        <v>#REF!</v>
      </c>
    </row>
    <row r="307" spans="1:3" ht="14.1" customHeight="1" x14ac:dyDescent="0.2">
      <c r="A307" s="111" t="s">
        <v>228</v>
      </c>
      <c r="B307" s="113" t="s">
        <v>498</v>
      </c>
      <c r="C307" s="134" t="e">
        <f>SUMIF(Capital!#REF!,'Codes used in the Budget'!A307,Capital!#REF!)</f>
        <v>#REF!</v>
      </c>
    </row>
    <row r="308" spans="1:3" ht="14.1" customHeight="1" x14ac:dyDescent="0.2">
      <c r="A308" s="111" t="s">
        <v>501</v>
      </c>
      <c r="B308" s="110" t="s">
        <v>227</v>
      </c>
      <c r="C308" s="134" t="e">
        <f>SUMIF(Capital!#REF!,'Codes used in the Budget'!A308,Capital!#REF!)</f>
        <v>#REF!</v>
      </c>
    </row>
    <row r="309" spans="1:3" ht="14.1" customHeight="1" x14ac:dyDescent="0.2">
      <c r="A309" s="111" t="s">
        <v>983</v>
      </c>
      <c r="B309" s="110" t="s">
        <v>754</v>
      </c>
      <c r="C309" s="134" t="e">
        <f>SUMIF(Capital!#REF!,'Codes used in the Budget'!A309,Capital!#REF!)</f>
        <v>#REF!</v>
      </c>
    </row>
    <row r="310" spans="1:3" ht="14.1" customHeight="1" x14ac:dyDescent="0.2">
      <c r="A310" s="111" t="s">
        <v>231</v>
      </c>
      <c r="B310" s="110" t="s">
        <v>229</v>
      </c>
      <c r="C310" s="134" t="e">
        <f>SUMIF(Capital!#REF!,'Codes used in the Budget'!A310,Capital!#REF!)</f>
        <v>#REF!</v>
      </c>
    </row>
    <row r="311" spans="1:3" ht="14.1" customHeight="1" x14ac:dyDescent="0.2">
      <c r="A311" s="111" t="s">
        <v>502</v>
      </c>
      <c r="B311" s="113" t="s">
        <v>775</v>
      </c>
      <c r="C311" s="134" t="e">
        <f>SUMIF(Capital!#REF!,'Codes used in the Budget'!A311,Capital!#REF!)</f>
        <v>#REF!</v>
      </c>
    </row>
    <row r="312" spans="1:3" ht="14.1" customHeight="1" x14ac:dyDescent="0.2">
      <c r="A312" s="111" t="s">
        <v>452</v>
      </c>
      <c r="B312" s="110" t="s">
        <v>355</v>
      </c>
      <c r="C312" s="134" t="e">
        <f>SUMIF(Capital!#REF!,'Codes used in the Budget'!A312,Capital!#REF!)</f>
        <v>#REF!</v>
      </c>
    </row>
    <row r="313" spans="1:3" ht="14.1" customHeight="1" x14ac:dyDescent="0.2">
      <c r="A313" s="111" t="s">
        <v>503</v>
      </c>
      <c r="B313" s="110" t="s">
        <v>230</v>
      </c>
      <c r="C313" s="134" t="e">
        <f>SUMIF(Capital!#REF!,'Codes used in the Budget'!A313,Capital!#REF!)</f>
        <v>#REF!</v>
      </c>
    </row>
    <row r="314" spans="1:3" ht="14.1" customHeight="1" x14ac:dyDescent="0.2">
      <c r="A314" s="111" t="s">
        <v>984</v>
      </c>
      <c r="B314" s="110" t="s">
        <v>232</v>
      </c>
      <c r="C314" s="134" t="e">
        <f>SUMIF(Capital!#REF!,'Codes used in the Budget'!A314,Capital!#REF!)</f>
        <v>#REF!</v>
      </c>
    </row>
    <row r="315" spans="1:3" ht="14.1" customHeight="1" x14ac:dyDescent="0.2">
      <c r="A315" s="111" t="s">
        <v>504</v>
      </c>
      <c r="B315" s="113" t="s">
        <v>499</v>
      </c>
      <c r="C315" s="134" t="e">
        <f>SUMIF(Capital!#REF!,'Codes used in the Budget'!A315,Capital!#REF!)</f>
        <v>#REF!</v>
      </c>
    </row>
    <row r="316" spans="1:3" ht="14.1" customHeight="1" x14ac:dyDescent="0.2">
      <c r="A316" s="112" t="s">
        <v>689</v>
      </c>
      <c r="B316" s="110" t="s">
        <v>725</v>
      </c>
      <c r="C316" s="134" t="e">
        <f>SUMIF(Capital!#REF!,'Codes used in the Budget'!A316,Capital!#REF!)</f>
        <v>#REF!</v>
      </c>
    </row>
    <row r="317" spans="1:3" ht="14.1" customHeight="1" x14ac:dyDescent="0.2">
      <c r="A317" s="111" t="s">
        <v>505</v>
      </c>
      <c r="B317" s="110" t="s">
        <v>500</v>
      </c>
      <c r="C317" s="134" t="e">
        <f>SUMIF(Capital!#REF!,'Codes used in the Budget'!A317,Capital!#REF!)</f>
        <v>#REF!</v>
      </c>
    </row>
    <row r="318" spans="1:3" ht="14.1" customHeight="1" x14ac:dyDescent="0.2">
      <c r="A318" s="111" t="s">
        <v>684</v>
      </c>
      <c r="B318" s="110" t="s">
        <v>681</v>
      </c>
      <c r="C318" s="134" t="e">
        <f>SUMIF(Capital!#REF!,'Codes used in the Budget'!A318,Capital!#REF!)</f>
        <v>#REF!</v>
      </c>
    </row>
    <row r="319" spans="1:3" ht="14.1" customHeight="1" x14ac:dyDescent="0.2">
      <c r="A319" s="111" t="s">
        <v>469</v>
      </c>
      <c r="B319" s="110" t="s">
        <v>162</v>
      </c>
      <c r="C319" s="134" t="e">
        <f>SUMIF(Capital!#REF!,'Codes used in the Budget'!A319,Capital!#REF!)</f>
        <v>#REF!</v>
      </c>
    </row>
    <row r="320" spans="1:3" ht="14.1" customHeight="1" x14ac:dyDescent="0.2">
      <c r="A320" s="111" t="s">
        <v>467</v>
      </c>
      <c r="B320" s="110" t="s">
        <v>163</v>
      </c>
      <c r="C320" s="134" t="e">
        <f>SUMIF(Capital!#REF!,'Codes used in the Budget'!A320,Capital!#REF!)</f>
        <v>#REF!</v>
      </c>
    </row>
    <row r="321" spans="1:3" ht="14.1" customHeight="1" x14ac:dyDescent="0.2">
      <c r="A321" s="111" t="s">
        <v>484</v>
      </c>
      <c r="B321" s="113" t="s">
        <v>726</v>
      </c>
      <c r="C321" s="134" t="e">
        <f>SUMIF(Capital!#REF!,'Codes used in the Budget'!A321,Capital!#REF!)</f>
        <v>#REF!</v>
      </c>
    </row>
    <row r="322" spans="1:3" ht="14.1" customHeight="1" x14ac:dyDescent="0.2">
      <c r="A322" s="111" t="s">
        <v>453</v>
      </c>
      <c r="B322" s="110" t="s">
        <v>678</v>
      </c>
      <c r="C322" s="134" t="e">
        <f>SUMIF(Capital!#REF!,'Codes used in the Budget'!A322,Capital!#REF!)</f>
        <v>#REF!</v>
      </c>
    </row>
    <row r="323" spans="1:3" ht="14.1" customHeight="1" x14ac:dyDescent="0.2">
      <c r="A323" s="111" t="s">
        <v>468</v>
      </c>
      <c r="B323" s="110" t="s">
        <v>466</v>
      </c>
      <c r="C323" s="134" t="e">
        <f>SUMIF(Capital!#REF!,'Codes used in the Budget'!A323,Capital!#REF!)</f>
        <v>#REF!</v>
      </c>
    </row>
    <row r="324" spans="1:3" ht="14.1" customHeight="1" x14ac:dyDescent="0.2">
      <c r="A324" s="111" t="s">
        <v>474</v>
      </c>
      <c r="B324" s="110" t="s">
        <v>164</v>
      </c>
      <c r="C324" s="134" t="e">
        <f>SUMIF(Capital!#REF!,'Codes used in the Budget'!A324,Capital!#REF!)</f>
        <v>#REF!</v>
      </c>
    </row>
    <row r="325" spans="1:3" ht="14.1" customHeight="1" x14ac:dyDescent="0.2">
      <c r="A325" s="111" t="s">
        <v>511</v>
      </c>
      <c r="B325" s="110" t="s">
        <v>512</v>
      </c>
      <c r="C325" s="134" t="e">
        <f>SUMIF(Capital!#REF!,'Codes used in the Budget'!A325,Capital!#REF!)</f>
        <v>#REF!</v>
      </c>
    </row>
    <row r="326" spans="1:3" ht="14.1" customHeight="1" x14ac:dyDescent="0.2">
      <c r="A326" s="111" t="s">
        <v>777</v>
      </c>
      <c r="B326" s="110" t="s">
        <v>776</v>
      </c>
      <c r="C326" s="134" t="e">
        <f>SUMIF(Capital!#REF!,'Codes used in the Budget'!A326,Capital!#REF!)</f>
        <v>#REF!</v>
      </c>
    </row>
    <row r="327" spans="1:3" ht="14.1" customHeight="1" x14ac:dyDescent="0.2">
      <c r="A327" s="111"/>
      <c r="B327" s="148" t="s">
        <v>818</v>
      </c>
      <c r="C327" s="146" t="e">
        <f>SUM(C227:C326)</f>
        <v>#REF!</v>
      </c>
    </row>
    <row r="328" spans="1:3" ht="14.1" customHeight="1" x14ac:dyDescent="0.2">
      <c r="A328" s="131"/>
      <c r="B328" s="138" t="s">
        <v>1272</v>
      </c>
    </row>
    <row r="329" spans="1:3" ht="14.1" customHeight="1" x14ac:dyDescent="0.2">
      <c r="A329" s="142" t="s">
        <v>1251</v>
      </c>
      <c r="B329" s="139" t="s">
        <v>1102</v>
      </c>
    </row>
    <row r="330" spans="1:3" ht="14.1" customHeight="1" x14ac:dyDescent="0.2">
      <c r="A330" s="142" t="s">
        <v>1252</v>
      </c>
      <c r="B330" s="139" t="s">
        <v>1104</v>
      </c>
    </row>
    <row r="331" spans="1:3" ht="14.1" customHeight="1" x14ac:dyDescent="0.2">
      <c r="A331" s="142" t="s">
        <v>331</v>
      </c>
      <c r="B331" s="139" t="s">
        <v>1105</v>
      </c>
    </row>
    <row r="332" spans="1:3" ht="14.1" customHeight="1" x14ac:dyDescent="0.2">
      <c r="A332" s="142" t="s">
        <v>1253</v>
      </c>
      <c r="B332" s="139" t="s">
        <v>1106</v>
      </c>
    </row>
    <row r="333" spans="1:3" ht="14.1" customHeight="1" x14ac:dyDescent="0.2">
      <c r="A333" s="142" t="s">
        <v>1254</v>
      </c>
      <c r="B333" s="139" t="s">
        <v>1107</v>
      </c>
    </row>
    <row r="334" spans="1:3" ht="14.1" customHeight="1" x14ac:dyDescent="0.2">
      <c r="A334" s="142" t="s">
        <v>1255</v>
      </c>
      <c r="B334" s="139" t="s">
        <v>1108</v>
      </c>
    </row>
    <row r="335" spans="1:3" ht="14.1" customHeight="1" x14ac:dyDescent="0.2">
      <c r="A335" s="142" t="s">
        <v>313</v>
      </c>
      <c r="B335" s="139" t="s">
        <v>1109</v>
      </c>
    </row>
    <row r="336" spans="1:3" ht="14.1" customHeight="1" x14ac:dyDescent="0.2">
      <c r="A336" s="142" t="s">
        <v>1256</v>
      </c>
      <c r="B336" s="139" t="s">
        <v>1110</v>
      </c>
    </row>
    <row r="337" spans="1:2" ht="14.1" customHeight="1" x14ac:dyDescent="0.2">
      <c r="A337" s="142" t="s">
        <v>1257</v>
      </c>
      <c r="B337" s="139" t="s">
        <v>1111</v>
      </c>
    </row>
    <row r="338" spans="1:2" ht="14.1" customHeight="1" x14ac:dyDescent="0.2">
      <c r="A338" s="142" t="s">
        <v>1258</v>
      </c>
      <c r="B338" s="139" t="s">
        <v>1112</v>
      </c>
    </row>
    <row r="339" spans="1:2" ht="14.1" customHeight="1" x14ac:dyDescent="0.2">
      <c r="A339" s="142" t="s">
        <v>320</v>
      </c>
      <c r="B339" s="139" t="s">
        <v>1114</v>
      </c>
    </row>
    <row r="340" spans="1:2" ht="14.1" customHeight="1" x14ac:dyDescent="0.2">
      <c r="A340" s="142" t="s">
        <v>363</v>
      </c>
      <c r="B340" s="139" t="s">
        <v>1115</v>
      </c>
    </row>
    <row r="341" spans="1:2" ht="14.1" customHeight="1" x14ac:dyDescent="0.2">
      <c r="A341" s="142" t="s">
        <v>362</v>
      </c>
      <c r="B341" s="139" t="s">
        <v>1113</v>
      </c>
    </row>
    <row r="342" spans="1:2" ht="14.1" customHeight="1" x14ac:dyDescent="0.2">
      <c r="A342" s="142" t="s">
        <v>364</v>
      </c>
      <c r="B342" s="139" t="s">
        <v>1103</v>
      </c>
    </row>
    <row r="343" spans="1:2" ht="14.1" customHeight="1" x14ac:dyDescent="0.2">
      <c r="A343" s="142" t="s">
        <v>1259</v>
      </c>
      <c r="B343" s="139" t="s">
        <v>1116</v>
      </c>
    </row>
    <row r="344" spans="1:2" ht="14.1" customHeight="1" x14ac:dyDescent="0.2">
      <c r="A344" s="142" t="s">
        <v>1260</v>
      </c>
      <c r="B344" s="139" t="s">
        <v>1117</v>
      </c>
    </row>
    <row r="345" spans="1:2" ht="14.1" customHeight="1" x14ac:dyDescent="0.2">
      <c r="A345" s="142" t="s">
        <v>1261</v>
      </c>
      <c r="B345" s="140" t="s">
        <v>1118</v>
      </c>
    </row>
    <row r="346" spans="1:2" ht="14.1" customHeight="1" x14ac:dyDescent="0.2">
      <c r="A346" s="32" t="s">
        <v>1262</v>
      </c>
      <c r="B346" s="141" t="s">
        <v>1119</v>
      </c>
    </row>
    <row r="347" spans="1:2" ht="14.1" customHeight="1" x14ac:dyDescent="0.2">
      <c r="A347" s="142" t="s">
        <v>1263</v>
      </c>
      <c r="B347" s="140" t="s">
        <v>1120</v>
      </c>
    </row>
    <row r="348" spans="1:2" ht="14.1" customHeight="1" x14ac:dyDescent="0.2">
      <c r="A348" s="142" t="s">
        <v>1264</v>
      </c>
      <c r="B348" s="140" t="s">
        <v>1121</v>
      </c>
    </row>
    <row r="349" spans="1:2" ht="14.1" customHeight="1" x14ac:dyDescent="0.2">
      <c r="A349" s="142" t="s">
        <v>1265</v>
      </c>
      <c r="B349" s="140" t="s">
        <v>1122</v>
      </c>
    </row>
    <row r="350" spans="1:2" ht="14.1" customHeight="1" x14ac:dyDescent="0.2">
      <c r="A350" s="142" t="s">
        <v>1266</v>
      </c>
      <c r="B350" s="140" t="s">
        <v>1123</v>
      </c>
    </row>
    <row r="351" spans="1:2" ht="14.1" customHeight="1" x14ac:dyDescent="0.2">
      <c r="A351" s="142" t="s">
        <v>1267</v>
      </c>
      <c r="B351" s="140" t="s">
        <v>1124</v>
      </c>
    </row>
    <row r="352" spans="1:2" ht="14.1" customHeight="1" x14ac:dyDescent="0.2">
      <c r="A352" s="142" t="s">
        <v>780</v>
      </c>
      <c r="B352" s="140" t="s">
        <v>1125</v>
      </c>
    </row>
    <row r="353" spans="1:2" ht="14.1" customHeight="1" x14ac:dyDescent="0.2">
      <c r="A353" s="104" t="s">
        <v>1268</v>
      </c>
      <c r="B353" s="141" t="s">
        <v>1129</v>
      </c>
    </row>
    <row r="354" spans="1:2" ht="14.1" customHeight="1" x14ac:dyDescent="0.2">
      <c r="A354" s="142" t="s">
        <v>1269</v>
      </c>
      <c r="B354" s="140" t="s">
        <v>1126</v>
      </c>
    </row>
    <row r="355" spans="1:2" ht="14.1" customHeight="1" x14ac:dyDescent="0.2">
      <c r="A355" s="142" t="s">
        <v>1270</v>
      </c>
      <c r="B355" s="139" t="s">
        <v>1127</v>
      </c>
    </row>
    <row r="356" spans="1:2" ht="14.1" customHeight="1" x14ac:dyDescent="0.2">
      <c r="A356" s="142" t="s">
        <v>1271</v>
      </c>
      <c r="B356" s="139" t="s">
        <v>1128</v>
      </c>
    </row>
    <row r="357" spans="1:2" ht="14.1" customHeight="1" x14ac:dyDescent="0.2">
      <c r="A357" s="130"/>
      <c r="B357" s="138" t="s">
        <v>1273</v>
      </c>
    </row>
    <row r="358" spans="1:2" ht="14.1" customHeight="1" x14ac:dyDescent="0.2">
      <c r="A358" s="16" t="s">
        <v>1292</v>
      </c>
      <c r="B358" s="135" t="s">
        <v>1274</v>
      </c>
    </row>
    <row r="359" spans="1:2" ht="14.1" customHeight="1" x14ac:dyDescent="0.2">
      <c r="A359" s="16" t="s">
        <v>27</v>
      </c>
      <c r="B359" s="135" t="s">
        <v>1275</v>
      </c>
    </row>
    <row r="360" spans="1:2" ht="14.1" customHeight="1" x14ac:dyDescent="0.2">
      <c r="A360" s="16" t="s">
        <v>316</v>
      </c>
      <c r="B360" s="135" t="s">
        <v>1276</v>
      </c>
    </row>
    <row r="361" spans="1:2" ht="14.1" customHeight="1" x14ac:dyDescent="0.2">
      <c r="A361" s="16" t="s">
        <v>745</v>
      </c>
      <c r="B361" s="135" t="s">
        <v>1277</v>
      </c>
    </row>
    <row r="362" spans="1:2" ht="14.1" customHeight="1" x14ac:dyDescent="0.2">
      <c r="A362" s="16" t="s">
        <v>1293</v>
      </c>
      <c r="B362" s="135" t="s">
        <v>1278</v>
      </c>
    </row>
    <row r="363" spans="1:2" ht="14.1" customHeight="1" x14ac:dyDescent="0.2">
      <c r="A363" s="16" t="s">
        <v>194</v>
      </c>
      <c r="B363" s="135" t="s">
        <v>1279</v>
      </c>
    </row>
    <row r="364" spans="1:2" ht="14.1" customHeight="1" x14ac:dyDescent="0.2">
      <c r="A364" s="16" t="s">
        <v>1294</v>
      </c>
      <c r="B364" s="135" t="s">
        <v>1280</v>
      </c>
    </row>
    <row r="365" spans="1:2" ht="14.1" customHeight="1" x14ac:dyDescent="0.2">
      <c r="A365" s="16" t="s">
        <v>144</v>
      </c>
      <c r="B365" s="135" t="s">
        <v>1281</v>
      </c>
    </row>
    <row r="366" spans="1:2" ht="14.1" customHeight="1" x14ac:dyDescent="0.2">
      <c r="A366" s="16" t="s">
        <v>1295</v>
      </c>
      <c r="B366" s="135" t="s">
        <v>1282</v>
      </c>
    </row>
    <row r="367" spans="1:2" ht="14.1" customHeight="1" x14ac:dyDescent="0.2">
      <c r="A367" s="16" t="s">
        <v>1296</v>
      </c>
      <c r="B367" s="135" t="s">
        <v>1283</v>
      </c>
    </row>
    <row r="368" spans="1:2" ht="14.1" customHeight="1" x14ac:dyDescent="0.2">
      <c r="A368" s="16" t="s">
        <v>1297</v>
      </c>
      <c r="B368" s="135" t="s">
        <v>1284</v>
      </c>
    </row>
    <row r="369" spans="1:2" ht="14.1" customHeight="1" x14ac:dyDescent="0.2">
      <c r="A369" s="16" t="s">
        <v>973</v>
      </c>
      <c r="B369" s="135" t="s">
        <v>1285</v>
      </c>
    </row>
    <row r="370" spans="1:2" ht="14.1" customHeight="1" x14ac:dyDescent="0.2">
      <c r="A370" s="16" t="s">
        <v>1298</v>
      </c>
      <c r="B370" s="135" t="s">
        <v>1286</v>
      </c>
    </row>
    <row r="371" spans="1:2" ht="14.1" customHeight="1" x14ac:dyDescent="0.2">
      <c r="A371" s="16" t="s">
        <v>1299</v>
      </c>
      <c r="B371" s="135" t="s">
        <v>1287</v>
      </c>
    </row>
    <row r="372" spans="1:2" ht="14.1" customHeight="1" x14ac:dyDescent="0.2">
      <c r="A372" s="16" t="s">
        <v>372</v>
      </c>
      <c r="B372" s="135" t="s">
        <v>1288</v>
      </c>
    </row>
    <row r="373" spans="1:2" ht="14.1" customHeight="1" x14ac:dyDescent="0.2">
      <c r="A373" s="16" t="s">
        <v>1300</v>
      </c>
      <c r="B373" s="135" t="s">
        <v>1289</v>
      </c>
    </row>
    <row r="374" spans="1:2" ht="14.1" customHeight="1" x14ac:dyDescent="0.2">
      <c r="A374" s="16" t="s">
        <v>191</v>
      </c>
      <c r="B374" s="135" t="s">
        <v>1290</v>
      </c>
    </row>
    <row r="375" spans="1:2" ht="14.1" customHeight="1" x14ac:dyDescent="0.2">
      <c r="A375" s="16" t="s">
        <v>354</v>
      </c>
      <c r="B375" s="135" t="s">
        <v>1291</v>
      </c>
    </row>
    <row r="376" spans="1:2" ht="14.1" customHeight="1" x14ac:dyDescent="0.25">
      <c r="A376"/>
      <c r="B376"/>
    </row>
    <row r="377" spans="1:2" ht="14.1" customHeight="1" x14ac:dyDescent="0.25">
      <c r="A377"/>
      <c r="B377"/>
    </row>
    <row r="378" spans="1:2" ht="14.1" customHeight="1" x14ac:dyDescent="0.25">
      <c r="A378"/>
      <c r="B378"/>
    </row>
    <row r="380" spans="1:2" ht="14.1" customHeight="1" x14ac:dyDescent="0.2">
      <c r="A380" s="143"/>
    </row>
    <row r="381" spans="1:2" ht="14.1" customHeight="1" x14ac:dyDescent="0.25">
      <c r="A381" s="144"/>
    </row>
    <row r="382" spans="1:2" ht="14.1" customHeight="1" x14ac:dyDescent="0.2">
      <c r="A382" s="145"/>
    </row>
    <row r="383" spans="1:2" ht="14.1" customHeight="1" x14ac:dyDescent="0.25">
      <c r="A383"/>
    </row>
    <row r="384" spans="1:2" ht="14.1" customHeight="1" x14ac:dyDescent="0.25">
      <c r="A384"/>
    </row>
    <row r="385" spans="1:1" ht="14.1" customHeight="1" x14ac:dyDescent="0.25">
      <c r="A385"/>
    </row>
    <row r="386" spans="1:1" ht="14.1" customHeight="1" x14ac:dyDescent="0.25">
      <c r="A386"/>
    </row>
    <row r="387" spans="1:1" ht="14.1" customHeight="1" x14ac:dyDescent="0.25">
      <c r="A387"/>
    </row>
    <row r="388" spans="1:1" ht="14.1" customHeight="1" x14ac:dyDescent="0.25">
      <c r="A388"/>
    </row>
    <row r="389" spans="1:1" ht="14.1" customHeight="1" x14ac:dyDescent="0.25">
      <c r="A389"/>
    </row>
    <row r="390" spans="1:1" ht="14.1" customHeight="1" x14ac:dyDescent="0.25">
      <c r="A390"/>
    </row>
    <row r="391" spans="1:1" ht="14.1" customHeight="1" x14ac:dyDescent="0.25">
      <c r="A391"/>
    </row>
    <row r="392" spans="1:1" ht="14.1" customHeight="1" x14ac:dyDescent="0.25">
      <c r="A392"/>
    </row>
    <row r="393" spans="1:1" ht="14.1" customHeight="1" x14ac:dyDescent="0.25">
      <c r="A393"/>
    </row>
    <row r="394" spans="1:1" ht="14.1" customHeight="1" x14ac:dyDescent="0.25">
      <c r="A394"/>
    </row>
    <row r="395" spans="1:1" ht="14.1" customHeight="1" x14ac:dyDescent="0.25">
      <c r="A395"/>
    </row>
    <row r="396" spans="1:1" ht="14.1" customHeight="1" x14ac:dyDescent="0.25">
      <c r="A396"/>
    </row>
    <row r="397" spans="1:1" ht="14.1" customHeight="1" x14ac:dyDescent="0.25">
      <c r="A397"/>
    </row>
    <row r="398" spans="1:1" ht="14.1" customHeight="1" x14ac:dyDescent="0.25">
      <c r="A398"/>
    </row>
    <row r="399" spans="1:1" ht="14.1" customHeight="1" x14ac:dyDescent="0.25">
      <c r="A399"/>
    </row>
    <row r="400" spans="1:1" ht="14.1" customHeight="1" x14ac:dyDescent="0.25">
      <c r="A400"/>
    </row>
    <row r="401" spans="1:1" ht="14.1" customHeight="1" x14ac:dyDescent="0.25">
      <c r="A401"/>
    </row>
    <row r="402" spans="1:1" ht="14.1" customHeight="1" x14ac:dyDescent="0.25">
      <c r="A402"/>
    </row>
    <row r="403" spans="1:1" ht="14.1" customHeight="1" x14ac:dyDescent="0.25">
      <c r="A403"/>
    </row>
    <row r="404" spans="1:1" ht="14.1" customHeight="1" x14ac:dyDescent="0.25">
      <c r="A404"/>
    </row>
    <row r="405" spans="1:1" ht="14.1" customHeight="1" x14ac:dyDescent="0.25">
      <c r="A405"/>
    </row>
    <row r="406" spans="1:1" ht="14.1" customHeight="1" x14ac:dyDescent="0.25">
      <c r="A406"/>
    </row>
    <row r="407" spans="1:1" ht="14.1" customHeight="1" x14ac:dyDescent="0.25">
      <c r="A407"/>
    </row>
    <row r="408" spans="1:1" ht="14.1" customHeight="1" x14ac:dyDescent="0.25">
      <c r="A408"/>
    </row>
    <row r="409" spans="1:1" ht="14.1" customHeight="1" x14ac:dyDescent="0.25">
      <c r="A409"/>
    </row>
    <row r="410" spans="1:1" ht="14.1" customHeight="1" x14ac:dyDescent="0.25">
      <c r="A410"/>
    </row>
    <row r="411" spans="1:1" ht="14.1" customHeight="1" x14ac:dyDescent="0.25">
      <c r="A411"/>
    </row>
    <row r="412" spans="1:1" ht="14.1" customHeight="1" x14ac:dyDescent="0.25">
      <c r="A412"/>
    </row>
    <row r="413" spans="1:1" ht="14.1" customHeight="1" x14ac:dyDescent="0.25">
      <c r="A413"/>
    </row>
    <row r="414" spans="1:1" ht="14.1" customHeight="1" x14ac:dyDescent="0.25">
      <c r="A414"/>
    </row>
    <row r="415" spans="1:1" ht="14.1" customHeight="1" x14ac:dyDescent="0.25">
      <c r="A415"/>
    </row>
    <row r="416" spans="1:1" ht="14.1" customHeight="1" x14ac:dyDescent="0.25">
      <c r="A416"/>
    </row>
    <row r="417" spans="1:1" ht="14.1" customHeight="1" x14ac:dyDescent="0.25">
      <c r="A417"/>
    </row>
    <row r="418" spans="1:1" ht="14.1" customHeight="1" x14ac:dyDescent="0.25">
      <c r="A418"/>
    </row>
    <row r="419" spans="1:1" ht="14.1" customHeight="1" x14ac:dyDescent="0.25">
      <c r="A419"/>
    </row>
    <row r="420" spans="1:1" ht="14.1" customHeight="1" x14ac:dyDescent="0.25">
      <c r="A420"/>
    </row>
    <row r="421" spans="1:1" ht="14.1" customHeight="1" x14ac:dyDescent="0.25">
      <c r="A421"/>
    </row>
    <row r="422" spans="1:1" ht="14.1" customHeight="1" x14ac:dyDescent="0.25">
      <c r="A422"/>
    </row>
    <row r="423" spans="1:1" ht="14.1" customHeight="1" x14ac:dyDescent="0.25">
      <c r="A423"/>
    </row>
    <row r="424" spans="1:1" ht="14.1" customHeight="1" x14ac:dyDescent="0.25">
      <c r="A424"/>
    </row>
    <row r="425" spans="1:1" ht="14.1" customHeight="1" x14ac:dyDescent="0.25">
      <c r="A425"/>
    </row>
    <row r="426" spans="1:1" ht="14.1" customHeight="1" x14ac:dyDescent="0.25">
      <c r="A426"/>
    </row>
    <row r="427" spans="1:1" ht="14.1" customHeight="1" x14ac:dyDescent="0.25">
      <c r="A427"/>
    </row>
    <row r="428" spans="1:1" ht="14.1" customHeight="1" x14ac:dyDescent="0.25">
      <c r="A428"/>
    </row>
    <row r="429" spans="1:1" ht="14.1" customHeight="1" x14ac:dyDescent="0.25">
      <c r="A429"/>
    </row>
    <row r="430" spans="1:1" ht="14.1" customHeight="1" x14ac:dyDescent="0.25">
      <c r="A430"/>
    </row>
    <row r="431" spans="1:1" ht="14.1" customHeight="1" x14ac:dyDescent="0.25">
      <c r="A431"/>
    </row>
    <row r="432" spans="1:1" ht="14.1" customHeight="1" x14ac:dyDescent="0.25">
      <c r="A432"/>
    </row>
    <row r="433" spans="1:1" ht="14.1" customHeight="1" x14ac:dyDescent="0.25">
      <c r="A433"/>
    </row>
    <row r="434" spans="1:1" ht="14.1" customHeight="1" x14ac:dyDescent="0.25">
      <c r="A434"/>
    </row>
    <row r="435" spans="1:1" ht="14.1" customHeight="1" x14ac:dyDescent="0.25">
      <c r="A435"/>
    </row>
    <row r="436" spans="1:1" ht="14.1" customHeight="1" x14ac:dyDescent="0.25">
      <c r="A436"/>
    </row>
    <row r="437" spans="1:1" ht="14.1" customHeight="1" x14ac:dyDescent="0.25">
      <c r="A437"/>
    </row>
    <row r="438" spans="1:1" ht="14.1" customHeight="1" x14ac:dyDescent="0.25">
      <c r="A438"/>
    </row>
    <row r="439" spans="1:1" ht="14.1" customHeight="1" x14ac:dyDescent="0.25">
      <c r="A439"/>
    </row>
    <row r="440" spans="1:1" ht="14.1" customHeight="1" x14ac:dyDescent="0.25">
      <c r="A440"/>
    </row>
    <row r="441" spans="1:1" ht="14.1" customHeight="1" x14ac:dyDescent="0.25">
      <c r="A441"/>
    </row>
    <row r="442" spans="1:1" ht="14.1" customHeight="1" x14ac:dyDescent="0.25">
      <c r="A442"/>
    </row>
    <row r="443" spans="1:1" ht="14.1" customHeight="1" x14ac:dyDescent="0.25">
      <c r="A443"/>
    </row>
    <row r="444" spans="1:1" ht="14.1" customHeight="1" x14ac:dyDescent="0.25">
      <c r="A444"/>
    </row>
    <row r="445" spans="1:1" ht="14.1" customHeight="1" x14ac:dyDescent="0.25">
      <c r="A445"/>
    </row>
    <row r="446" spans="1:1" ht="14.1" customHeight="1" x14ac:dyDescent="0.25">
      <c r="A446"/>
    </row>
    <row r="447" spans="1:1" ht="14.1" customHeight="1" x14ac:dyDescent="0.25">
      <c r="A447"/>
    </row>
    <row r="448" spans="1:1" ht="14.1" customHeight="1" x14ac:dyDescent="0.25">
      <c r="A448"/>
    </row>
    <row r="449" spans="1:1" ht="14.1" customHeight="1" x14ac:dyDescent="0.25">
      <c r="A449"/>
    </row>
    <row r="450" spans="1:1" ht="14.1" customHeight="1" x14ac:dyDescent="0.25">
      <c r="A450"/>
    </row>
    <row r="451" spans="1:1" ht="14.1" customHeight="1" x14ac:dyDescent="0.25">
      <c r="A451"/>
    </row>
    <row r="452" spans="1:1" ht="14.1" customHeight="1" x14ac:dyDescent="0.25">
      <c r="A452"/>
    </row>
    <row r="453" spans="1:1" ht="14.1" customHeight="1" x14ac:dyDescent="0.25">
      <c r="A453"/>
    </row>
    <row r="454" spans="1:1" ht="14.1" customHeight="1" x14ac:dyDescent="0.25">
      <c r="A454"/>
    </row>
    <row r="455" spans="1:1" ht="14.1" customHeight="1" x14ac:dyDescent="0.25">
      <c r="A455"/>
    </row>
    <row r="456" spans="1:1" ht="14.1" customHeight="1" x14ac:dyDescent="0.25">
      <c r="A456"/>
    </row>
    <row r="457" spans="1:1" ht="14.1" customHeight="1" x14ac:dyDescent="0.25">
      <c r="A457"/>
    </row>
    <row r="458" spans="1:1" ht="14.1" customHeight="1" x14ac:dyDescent="0.25">
      <c r="A458"/>
    </row>
    <row r="459" spans="1:1" ht="14.1" customHeight="1" x14ac:dyDescent="0.25">
      <c r="A459"/>
    </row>
    <row r="460" spans="1:1" ht="14.1" customHeight="1" x14ac:dyDescent="0.25">
      <c r="A460"/>
    </row>
    <row r="461" spans="1:1" ht="14.1" customHeight="1" x14ac:dyDescent="0.25">
      <c r="A461"/>
    </row>
    <row r="462" spans="1:1" ht="14.1" customHeight="1" x14ac:dyDescent="0.25">
      <c r="A462"/>
    </row>
    <row r="463" spans="1:1" ht="14.1" customHeight="1" x14ac:dyDescent="0.25">
      <c r="A463"/>
    </row>
    <row r="464" spans="1:1" ht="14.1" customHeight="1" x14ac:dyDescent="0.25">
      <c r="A464"/>
    </row>
    <row r="465" spans="1:1" ht="14.1" customHeight="1" x14ac:dyDescent="0.25">
      <c r="A465"/>
    </row>
    <row r="466" spans="1:1" ht="14.1" customHeight="1" x14ac:dyDescent="0.25">
      <c r="A466"/>
    </row>
    <row r="467" spans="1:1" ht="14.1" customHeight="1" x14ac:dyDescent="0.25">
      <c r="A467"/>
    </row>
    <row r="468" spans="1:1" ht="14.1" customHeight="1" x14ac:dyDescent="0.25">
      <c r="A468"/>
    </row>
    <row r="469" spans="1:1" ht="14.1" customHeight="1" x14ac:dyDescent="0.25">
      <c r="A469"/>
    </row>
    <row r="470" spans="1:1" ht="14.1" customHeight="1" x14ac:dyDescent="0.25">
      <c r="A470"/>
    </row>
    <row r="471" spans="1:1" ht="14.1" customHeight="1" x14ac:dyDescent="0.25">
      <c r="A471"/>
    </row>
    <row r="472" spans="1:1" ht="14.1" customHeight="1" x14ac:dyDescent="0.25">
      <c r="A472"/>
    </row>
    <row r="473" spans="1:1" ht="14.1" customHeight="1" x14ac:dyDescent="0.25">
      <c r="A473"/>
    </row>
    <row r="474" spans="1:1" ht="14.1" customHeight="1" x14ac:dyDescent="0.25">
      <c r="A474"/>
    </row>
    <row r="475" spans="1:1" ht="14.1" customHeight="1" x14ac:dyDescent="0.25">
      <c r="A475"/>
    </row>
    <row r="476" spans="1:1" ht="14.1" customHeight="1" x14ac:dyDescent="0.25">
      <c r="A476"/>
    </row>
    <row r="477" spans="1:1" ht="14.1" customHeight="1" x14ac:dyDescent="0.25">
      <c r="A477"/>
    </row>
    <row r="478" spans="1:1" ht="14.1" customHeight="1" x14ac:dyDescent="0.25">
      <c r="A478"/>
    </row>
    <row r="479" spans="1:1" ht="14.1" customHeight="1" x14ac:dyDescent="0.25">
      <c r="A479"/>
    </row>
    <row r="480" spans="1:1" ht="14.1" customHeight="1" x14ac:dyDescent="0.25">
      <c r="A480"/>
    </row>
    <row r="481" spans="1:1" ht="14.1" customHeight="1" x14ac:dyDescent="0.25">
      <c r="A481"/>
    </row>
    <row r="482" spans="1:1" ht="14.1" customHeight="1" x14ac:dyDescent="0.25">
      <c r="A482"/>
    </row>
    <row r="483" spans="1:1" ht="14.1" customHeight="1" x14ac:dyDescent="0.25">
      <c r="A483"/>
    </row>
    <row r="484" spans="1:1" ht="14.1" customHeight="1" x14ac:dyDescent="0.25">
      <c r="A484"/>
    </row>
    <row r="485" spans="1:1" ht="14.1" customHeight="1" x14ac:dyDescent="0.25">
      <c r="A485"/>
    </row>
    <row r="486" spans="1:1" ht="14.1" customHeight="1" x14ac:dyDescent="0.25">
      <c r="A486"/>
    </row>
    <row r="487" spans="1:1" ht="14.1" customHeight="1" x14ac:dyDescent="0.25">
      <c r="A487"/>
    </row>
    <row r="488" spans="1:1" ht="14.1" customHeight="1" x14ac:dyDescent="0.25">
      <c r="A488"/>
    </row>
    <row r="489" spans="1:1" ht="14.1" customHeight="1" x14ac:dyDescent="0.25">
      <c r="A489"/>
    </row>
    <row r="490" spans="1:1" ht="14.1" customHeight="1" x14ac:dyDescent="0.25">
      <c r="A490"/>
    </row>
    <row r="491" spans="1:1" ht="14.1" customHeight="1" x14ac:dyDescent="0.25">
      <c r="A491"/>
    </row>
    <row r="492" spans="1:1" ht="14.1" customHeight="1" x14ac:dyDescent="0.25">
      <c r="A492"/>
    </row>
    <row r="493" spans="1:1" ht="14.1" customHeight="1" x14ac:dyDescent="0.25">
      <c r="A493"/>
    </row>
    <row r="494" spans="1:1" ht="14.1" customHeight="1" x14ac:dyDescent="0.25">
      <c r="A494"/>
    </row>
    <row r="495" spans="1:1" ht="14.1" customHeight="1" x14ac:dyDescent="0.25">
      <c r="A495"/>
    </row>
    <row r="496" spans="1:1" ht="14.1" customHeight="1" x14ac:dyDescent="0.25">
      <c r="A496"/>
    </row>
    <row r="497" spans="1:1" ht="14.1" customHeight="1" x14ac:dyDescent="0.25">
      <c r="A497"/>
    </row>
    <row r="498" spans="1:1" ht="14.1" customHeight="1" x14ac:dyDescent="0.25">
      <c r="A498"/>
    </row>
    <row r="499" spans="1:1" ht="14.1" customHeight="1" x14ac:dyDescent="0.25">
      <c r="A499"/>
    </row>
    <row r="500" spans="1:1" ht="14.1" customHeight="1" x14ac:dyDescent="0.25">
      <c r="A500"/>
    </row>
    <row r="501" spans="1:1" ht="14.1" customHeight="1" x14ac:dyDescent="0.25">
      <c r="A501"/>
    </row>
    <row r="502" spans="1:1" ht="14.1" customHeight="1" x14ac:dyDescent="0.25">
      <c r="A502"/>
    </row>
    <row r="503" spans="1:1" ht="14.1" customHeight="1" x14ac:dyDescent="0.25">
      <c r="A503"/>
    </row>
    <row r="504" spans="1:1" ht="14.1" customHeight="1" x14ac:dyDescent="0.25">
      <c r="A504"/>
    </row>
    <row r="505" spans="1:1" ht="14.1" customHeight="1" x14ac:dyDescent="0.25">
      <c r="A505"/>
    </row>
    <row r="506" spans="1:1" ht="14.1" customHeight="1" x14ac:dyDescent="0.25">
      <c r="A506"/>
    </row>
    <row r="507" spans="1:1" ht="14.1" customHeight="1" x14ac:dyDescent="0.25">
      <c r="A507"/>
    </row>
    <row r="508" spans="1:1" ht="14.1" customHeight="1" x14ac:dyDescent="0.25">
      <c r="A508"/>
    </row>
    <row r="509" spans="1:1" ht="14.1" customHeight="1" x14ac:dyDescent="0.25">
      <c r="A509"/>
    </row>
    <row r="510" spans="1:1" ht="14.1" customHeight="1" x14ac:dyDescent="0.25">
      <c r="A510"/>
    </row>
    <row r="511" spans="1:1" ht="14.1" customHeight="1" x14ac:dyDescent="0.25">
      <c r="A511"/>
    </row>
    <row r="512" spans="1:1" ht="14.1" customHeight="1" x14ac:dyDescent="0.25">
      <c r="A512"/>
    </row>
    <row r="513" spans="1:1" ht="14.1" customHeight="1" x14ac:dyDescent="0.25">
      <c r="A513"/>
    </row>
    <row r="514" spans="1:1" ht="14.1" customHeight="1" x14ac:dyDescent="0.25">
      <c r="A514"/>
    </row>
    <row r="515" spans="1:1" ht="14.1" customHeight="1" x14ac:dyDescent="0.25">
      <c r="A515"/>
    </row>
    <row r="516" spans="1:1" ht="14.1" customHeight="1" x14ac:dyDescent="0.25">
      <c r="A516"/>
    </row>
    <row r="517" spans="1:1" ht="14.1" customHeight="1" x14ac:dyDescent="0.25">
      <c r="A517"/>
    </row>
    <row r="518" spans="1:1" ht="14.1" customHeight="1" x14ac:dyDescent="0.25">
      <c r="A518"/>
    </row>
    <row r="519" spans="1:1" ht="14.1" customHeight="1" x14ac:dyDescent="0.25">
      <c r="A519"/>
    </row>
    <row r="520" spans="1:1" ht="14.1" customHeight="1" x14ac:dyDescent="0.25">
      <c r="A520"/>
    </row>
    <row r="521" spans="1:1" ht="14.1" customHeight="1" x14ac:dyDescent="0.25">
      <c r="A521"/>
    </row>
    <row r="522" spans="1:1" ht="14.1" customHeight="1" x14ac:dyDescent="0.25">
      <c r="A522"/>
    </row>
    <row r="523" spans="1:1" ht="14.1" customHeight="1" x14ac:dyDescent="0.25">
      <c r="A523"/>
    </row>
    <row r="524" spans="1:1" ht="14.1" customHeight="1" x14ac:dyDescent="0.25">
      <c r="A524"/>
    </row>
    <row r="525" spans="1:1" ht="14.1" customHeight="1" x14ac:dyDescent="0.25">
      <c r="A525"/>
    </row>
    <row r="526" spans="1:1" ht="14.1" customHeight="1" x14ac:dyDescent="0.25">
      <c r="A526"/>
    </row>
    <row r="527" spans="1:1" ht="14.1" customHeight="1" x14ac:dyDescent="0.25">
      <c r="A527"/>
    </row>
    <row r="528" spans="1:1" ht="14.1" customHeight="1" x14ac:dyDescent="0.25">
      <c r="A528"/>
    </row>
    <row r="529" spans="1:1" ht="14.1" customHeight="1" x14ac:dyDescent="0.25">
      <c r="A529"/>
    </row>
    <row r="530" spans="1:1" ht="14.1" customHeight="1" x14ac:dyDescent="0.25">
      <c r="A530"/>
    </row>
    <row r="531" spans="1:1" ht="14.1" customHeight="1" x14ac:dyDescent="0.25">
      <c r="A531"/>
    </row>
    <row r="532" spans="1:1" ht="14.1" customHeight="1" x14ac:dyDescent="0.25">
      <c r="A532"/>
    </row>
    <row r="533" spans="1:1" ht="14.1" customHeight="1" x14ac:dyDescent="0.25">
      <c r="A533"/>
    </row>
    <row r="534" spans="1:1" ht="14.1" customHeight="1" x14ac:dyDescent="0.25">
      <c r="A534"/>
    </row>
    <row r="535" spans="1:1" ht="14.1" customHeight="1" x14ac:dyDescent="0.25">
      <c r="A535"/>
    </row>
    <row r="536" spans="1:1" ht="14.1" customHeight="1" x14ac:dyDescent="0.25">
      <c r="A536"/>
    </row>
    <row r="537" spans="1:1" ht="14.1" customHeight="1" x14ac:dyDescent="0.25">
      <c r="A537"/>
    </row>
    <row r="538" spans="1:1" ht="14.1" customHeight="1" x14ac:dyDescent="0.25">
      <c r="A538"/>
    </row>
    <row r="539" spans="1:1" ht="14.1" customHeight="1" x14ac:dyDescent="0.25">
      <c r="A539"/>
    </row>
    <row r="540" spans="1:1" ht="14.1" customHeight="1" x14ac:dyDescent="0.25">
      <c r="A540"/>
    </row>
    <row r="541" spans="1:1" ht="14.1" customHeight="1" x14ac:dyDescent="0.25">
      <c r="A541"/>
    </row>
    <row r="542" spans="1:1" ht="14.1" customHeight="1" x14ac:dyDescent="0.25">
      <c r="A542"/>
    </row>
    <row r="543" spans="1:1" ht="14.1" customHeight="1" x14ac:dyDescent="0.25">
      <c r="A543"/>
    </row>
    <row r="544" spans="1:1" ht="14.1" customHeight="1" x14ac:dyDescent="0.25">
      <c r="A544"/>
    </row>
    <row r="545" spans="1:1" ht="14.1" customHeight="1" x14ac:dyDescent="0.25">
      <c r="A545"/>
    </row>
    <row r="546" spans="1:1" ht="14.1" customHeight="1" x14ac:dyDescent="0.25">
      <c r="A546"/>
    </row>
    <row r="547" spans="1:1" ht="14.1" customHeight="1" x14ac:dyDescent="0.25">
      <c r="A547"/>
    </row>
    <row r="548" spans="1:1" ht="14.1" customHeight="1" x14ac:dyDescent="0.25">
      <c r="A548"/>
    </row>
    <row r="549" spans="1:1" ht="14.1" customHeight="1" x14ac:dyDescent="0.25">
      <c r="A549"/>
    </row>
    <row r="550" spans="1:1" ht="14.1" customHeight="1" x14ac:dyDescent="0.25">
      <c r="A550"/>
    </row>
    <row r="551" spans="1:1" ht="14.1" customHeight="1" x14ac:dyDescent="0.25">
      <c r="A551"/>
    </row>
    <row r="552" spans="1:1" ht="14.1" customHeight="1" x14ac:dyDescent="0.25">
      <c r="A552"/>
    </row>
    <row r="553" spans="1:1" ht="14.1" customHeight="1" x14ac:dyDescent="0.25">
      <c r="A553"/>
    </row>
    <row r="554" spans="1:1" ht="14.1" customHeight="1" x14ac:dyDescent="0.25">
      <c r="A554"/>
    </row>
    <row r="555" spans="1:1" ht="14.1" customHeight="1" x14ac:dyDescent="0.25">
      <c r="A555"/>
    </row>
    <row r="556" spans="1:1" ht="14.1" customHeight="1" x14ac:dyDescent="0.25">
      <c r="A556"/>
    </row>
    <row r="557" spans="1:1" ht="14.1" customHeight="1" x14ac:dyDescent="0.25">
      <c r="A557"/>
    </row>
    <row r="558" spans="1:1" ht="14.1" customHeight="1" x14ac:dyDescent="0.25">
      <c r="A558"/>
    </row>
    <row r="559" spans="1:1" ht="14.1" customHeight="1" x14ac:dyDescent="0.25">
      <c r="A559"/>
    </row>
    <row r="560" spans="1:1" ht="14.1" customHeight="1" x14ac:dyDescent="0.25">
      <c r="A560"/>
    </row>
    <row r="561" spans="1:1" ht="14.1" customHeight="1" x14ac:dyDescent="0.25">
      <c r="A561"/>
    </row>
    <row r="562" spans="1:1" ht="14.1" customHeight="1" x14ac:dyDescent="0.25">
      <c r="A562"/>
    </row>
    <row r="563" spans="1:1" ht="14.1" customHeight="1" x14ac:dyDescent="0.25">
      <c r="A563"/>
    </row>
    <row r="564" spans="1:1" ht="14.1" customHeight="1" x14ac:dyDescent="0.25">
      <c r="A564"/>
    </row>
    <row r="565" spans="1:1" ht="14.1" customHeight="1" x14ac:dyDescent="0.25">
      <c r="A565"/>
    </row>
    <row r="566" spans="1:1" ht="14.1" customHeight="1" x14ac:dyDescent="0.25">
      <c r="A566"/>
    </row>
    <row r="567" spans="1:1" ht="14.1" customHeight="1" x14ac:dyDescent="0.25">
      <c r="A567"/>
    </row>
    <row r="568" spans="1:1" ht="14.1" customHeight="1" x14ac:dyDescent="0.25">
      <c r="A568"/>
    </row>
    <row r="569" spans="1:1" ht="14.1" customHeight="1" x14ac:dyDescent="0.25">
      <c r="A569"/>
    </row>
    <row r="570" spans="1:1" ht="14.1" customHeight="1" x14ac:dyDescent="0.25">
      <c r="A570"/>
    </row>
    <row r="571" spans="1:1" ht="14.1" customHeight="1" x14ac:dyDescent="0.25">
      <c r="A571"/>
    </row>
    <row r="572" spans="1:1" ht="14.1" customHeight="1" x14ac:dyDescent="0.25">
      <c r="A572"/>
    </row>
    <row r="573" spans="1:1" ht="14.1" customHeight="1" x14ac:dyDescent="0.25">
      <c r="A573"/>
    </row>
    <row r="574" spans="1:1" ht="14.1" customHeight="1" x14ac:dyDescent="0.25">
      <c r="A574"/>
    </row>
    <row r="575" spans="1:1" ht="14.1" customHeight="1" x14ac:dyDescent="0.25">
      <c r="A575"/>
    </row>
    <row r="576" spans="1:1" ht="14.1" customHeight="1" x14ac:dyDescent="0.25">
      <c r="A576"/>
    </row>
    <row r="577" spans="1:1" ht="14.1" customHeight="1" x14ac:dyDescent="0.25">
      <c r="A577"/>
    </row>
    <row r="578" spans="1:1" ht="14.1" customHeight="1" x14ac:dyDescent="0.25">
      <c r="A578"/>
    </row>
    <row r="579" spans="1:1" ht="14.1" customHeight="1" x14ac:dyDescent="0.25">
      <c r="A579"/>
    </row>
    <row r="580" spans="1:1" ht="14.1" customHeight="1" x14ac:dyDescent="0.25">
      <c r="A580"/>
    </row>
    <row r="581" spans="1:1" ht="14.1" customHeight="1" x14ac:dyDescent="0.25">
      <c r="A581"/>
    </row>
    <row r="582" spans="1:1" ht="14.1" customHeight="1" x14ac:dyDescent="0.25">
      <c r="A582"/>
    </row>
    <row r="583" spans="1:1" ht="14.1" customHeight="1" x14ac:dyDescent="0.25">
      <c r="A583"/>
    </row>
    <row r="584" spans="1:1" ht="14.1" customHeight="1" x14ac:dyDescent="0.25">
      <c r="A584"/>
    </row>
    <row r="585" spans="1:1" ht="14.1" customHeight="1" x14ac:dyDescent="0.25">
      <c r="A585"/>
    </row>
    <row r="586" spans="1:1" ht="14.1" customHeight="1" x14ac:dyDescent="0.25">
      <c r="A586"/>
    </row>
    <row r="587" spans="1:1" ht="14.1" customHeight="1" x14ac:dyDescent="0.25">
      <c r="A587"/>
    </row>
    <row r="588" spans="1:1" ht="14.1" customHeight="1" x14ac:dyDescent="0.25">
      <c r="A588"/>
    </row>
    <row r="589" spans="1:1" ht="14.1" customHeight="1" x14ac:dyDescent="0.25">
      <c r="A589"/>
    </row>
    <row r="590" spans="1:1" ht="14.1" customHeight="1" x14ac:dyDescent="0.25">
      <c r="A590"/>
    </row>
    <row r="591" spans="1:1" ht="14.1" customHeight="1" x14ac:dyDescent="0.25">
      <c r="A591"/>
    </row>
    <row r="592" spans="1:1" ht="14.1" customHeight="1" x14ac:dyDescent="0.25">
      <c r="A592"/>
    </row>
    <row r="593" spans="1:1" ht="14.1" customHeight="1" x14ac:dyDescent="0.25">
      <c r="A593"/>
    </row>
    <row r="594" spans="1:1" ht="14.1" customHeight="1" x14ac:dyDescent="0.25">
      <c r="A594"/>
    </row>
    <row r="595" spans="1:1" ht="14.1" customHeight="1" x14ac:dyDescent="0.25">
      <c r="A595"/>
    </row>
    <row r="596" spans="1:1" ht="14.1" customHeight="1" x14ac:dyDescent="0.25">
      <c r="A596"/>
    </row>
    <row r="597" spans="1:1" ht="14.1" customHeight="1" x14ac:dyDescent="0.25">
      <c r="A597"/>
    </row>
    <row r="598" spans="1:1" ht="14.1" customHeight="1" x14ac:dyDescent="0.25">
      <c r="A598"/>
    </row>
    <row r="599" spans="1:1" ht="14.1" customHeight="1" x14ac:dyDescent="0.25">
      <c r="A599"/>
    </row>
    <row r="600" spans="1:1" ht="14.1" customHeight="1" x14ac:dyDescent="0.25">
      <c r="A600"/>
    </row>
    <row r="601" spans="1:1" ht="14.1" customHeight="1" x14ac:dyDescent="0.25">
      <c r="A601"/>
    </row>
    <row r="602" spans="1:1" ht="14.1" customHeight="1" x14ac:dyDescent="0.25">
      <c r="A602"/>
    </row>
    <row r="603" spans="1:1" ht="14.1" customHeight="1" x14ac:dyDescent="0.25">
      <c r="A603"/>
    </row>
    <row r="604" spans="1:1" ht="14.1" customHeight="1" x14ac:dyDescent="0.25">
      <c r="A604"/>
    </row>
    <row r="605" spans="1:1" ht="14.1" customHeight="1" x14ac:dyDescent="0.25">
      <c r="A605"/>
    </row>
    <row r="606" spans="1:1" ht="14.1" customHeight="1" x14ac:dyDescent="0.25">
      <c r="A606"/>
    </row>
    <row r="607" spans="1:1" ht="14.1" customHeight="1" x14ac:dyDescent="0.25">
      <c r="A607"/>
    </row>
    <row r="608" spans="1:1" ht="14.1" customHeight="1" x14ac:dyDescent="0.25">
      <c r="A608"/>
    </row>
    <row r="609" spans="1:1" ht="14.1" customHeight="1" x14ac:dyDescent="0.25">
      <c r="A609"/>
    </row>
    <row r="610" spans="1:1" ht="14.1" customHeight="1" x14ac:dyDescent="0.25">
      <c r="A610"/>
    </row>
    <row r="611" spans="1:1" ht="14.1" customHeight="1" x14ac:dyDescent="0.25">
      <c r="A611"/>
    </row>
    <row r="612" spans="1:1" ht="14.1" customHeight="1" x14ac:dyDescent="0.25">
      <c r="A612"/>
    </row>
    <row r="613" spans="1:1" ht="14.1" customHeight="1" x14ac:dyDescent="0.25">
      <c r="A613"/>
    </row>
    <row r="614" spans="1:1" ht="14.1" customHeight="1" x14ac:dyDescent="0.25">
      <c r="A614"/>
    </row>
    <row r="615" spans="1:1" ht="14.1" customHeight="1" x14ac:dyDescent="0.25">
      <c r="A615"/>
    </row>
    <row r="616" spans="1:1" ht="14.1" customHeight="1" x14ac:dyDescent="0.25">
      <c r="A616"/>
    </row>
    <row r="617" spans="1:1" ht="14.1" customHeight="1" x14ac:dyDescent="0.25">
      <c r="A617"/>
    </row>
    <row r="618" spans="1:1" ht="14.1" customHeight="1" x14ac:dyDescent="0.25">
      <c r="A618"/>
    </row>
    <row r="619" spans="1:1" ht="14.1" customHeight="1" x14ac:dyDescent="0.25">
      <c r="A619"/>
    </row>
    <row r="620" spans="1:1" ht="14.1" customHeight="1" x14ac:dyDescent="0.25">
      <c r="A620"/>
    </row>
    <row r="621" spans="1:1" ht="14.1" customHeight="1" x14ac:dyDescent="0.25">
      <c r="A621"/>
    </row>
    <row r="622" spans="1:1" ht="14.1" customHeight="1" x14ac:dyDescent="0.25">
      <c r="A622"/>
    </row>
    <row r="623" spans="1:1" ht="14.1" customHeight="1" x14ac:dyDescent="0.25">
      <c r="A623"/>
    </row>
    <row r="624" spans="1:1" ht="14.1" customHeight="1" x14ac:dyDescent="0.25">
      <c r="A624"/>
    </row>
    <row r="625" spans="1:1" ht="14.1" customHeight="1" x14ac:dyDescent="0.25">
      <c r="A625"/>
    </row>
    <row r="626" spans="1:1" ht="14.1" customHeight="1" x14ac:dyDescent="0.25">
      <c r="A626"/>
    </row>
    <row r="627" spans="1:1" ht="14.1" customHeight="1" x14ac:dyDescent="0.25">
      <c r="A627"/>
    </row>
    <row r="628" spans="1:1" ht="14.1" customHeight="1" x14ac:dyDescent="0.25">
      <c r="A628"/>
    </row>
    <row r="629" spans="1:1" ht="14.1" customHeight="1" x14ac:dyDescent="0.25">
      <c r="A629"/>
    </row>
    <row r="630" spans="1:1" ht="14.1" customHeight="1" x14ac:dyDescent="0.25">
      <c r="A630"/>
    </row>
    <row r="631" spans="1:1" ht="14.1" customHeight="1" x14ac:dyDescent="0.25">
      <c r="A631"/>
    </row>
    <row r="632" spans="1:1" ht="14.1" customHeight="1" x14ac:dyDescent="0.25">
      <c r="A632"/>
    </row>
    <row r="633" spans="1:1" ht="14.1" customHeight="1" x14ac:dyDescent="0.25">
      <c r="A633"/>
    </row>
    <row r="634" spans="1:1" ht="14.1" customHeight="1" x14ac:dyDescent="0.25">
      <c r="A634"/>
    </row>
    <row r="635" spans="1:1" ht="14.1" customHeight="1" x14ac:dyDescent="0.25">
      <c r="A635"/>
    </row>
    <row r="636" spans="1:1" ht="14.1" customHeight="1" x14ac:dyDescent="0.25">
      <c r="A636"/>
    </row>
    <row r="637" spans="1:1" ht="14.1" customHeight="1" x14ac:dyDescent="0.25">
      <c r="A637"/>
    </row>
    <row r="638" spans="1:1" ht="14.1" customHeight="1" x14ac:dyDescent="0.25">
      <c r="A638"/>
    </row>
    <row r="639" spans="1:1" ht="14.1" customHeight="1" x14ac:dyDescent="0.25">
      <c r="A639"/>
    </row>
    <row r="640" spans="1:1" ht="14.1" customHeight="1" x14ac:dyDescent="0.25">
      <c r="A640"/>
    </row>
    <row r="641" spans="1:1" ht="14.1" customHeight="1" x14ac:dyDescent="0.25">
      <c r="A641"/>
    </row>
    <row r="642" spans="1:1" ht="14.1" customHeight="1" x14ac:dyDescent="0.25">
      <c r="A642"/>
    </row>
    <row r="643" spans="1:1" ht="14.1" customHeight="1" x14ac:dyDescent="0.25">
      <c r="A643"/>
    </row>
    <row r="644" spans="1:1" ht="14.1" customHeight="1" x14ac:dyDescent="0.25">
      <c r="A644"/>
    </row>
    <row r="645" spans="1:1" ht="14.1" customHeight="1" x14ac:dyDescent="0.25">
      <c r="A645"/>
    </row>
    <row r="646" spans="1:1" ht="14.1" customHeight="1" x14ac:dyDescent="0.25">
      <c r="A646"/>
    </row>
    <row r="647" spans="1:1" ht="14.1" customHeight="1" x14ac:dyDescent="0.25">
      <c r="A647"/>
    </row>
    <row r="648" spans="1:1" ht="14.1" customHeight="1" x14ac:dyDescent="0.25">
      <c r="A648"/>
    </row>
    <row r="649" spans="1:1" ht="14.1" customHeight="1" x14ac:dyDescent="0.25">
      <c r="A649"/>
    </row>
    <row r="650" spans="1:1" ht="14.1" customHeight="1" x14ac:dyDescent="0.25">
      <c r="A650"/>
    </row>
    <row r="651" spans="1:1" ht="14.1" customHeight="1" x14ac:dyDescent="0.25">
      <c r="A651"/>
    </row>
    <row r="652" spans="1:1" ht="14.1" customHeight="1" x14ac:dyDescent="0.25">
      <c r="A652"/>
    </row>
    <row r="653" spans="1:1" ht="14.1" customHeight="1" x14ac:dyDescent="0.25">
      <c r="A653"/>
    </row>
    <row r="654" spans="1:1" ht="14.1" customHeight="1" x14ac:dyDescent="0.25">
      <c r="A654"/>
    </row>
    <row r="655" spans="1:1" ht="14.1" customHeight="1" x14ac:dyDescent="0.25">
      <c r="A655"/>
    </row>
    <row r="656" spans="1:1" ht="14.1" customHeight="1" x14ac:dyDescent="0.25">
      <c r="A656"/>
    </row>
    <row r="657" spans="1:1" ht="14.1" customHeight="1" x14ac:dyDescent="0.25">
      <c r="A657"/>
    </row>
    <row r="658" spans="1:1" ht="14.1" customHeight="1" x14ac:dyDescent="0.25">
      <c r="A658"/>
    </row>
    <row r="659" spans="1:1" ht="14.1" customHeight="1" x14ac:dyDescent="0.25">
      <c r="A659"/>
    </row>
    <row r="660" spans="1:1" ht="14.1" customHeight="1" x14ac:dyDescent="0.25">
      <c r="A660"/>
    </row>
    <row r="661" spans="1:1" ht="14.1" customHeight="1" x14ac:dyDescent="0.25">
      <c r="A661"/>
    </row>
    <row r="662" spans="1:1" ht="14.1" customHeight="1" x14ac:dyDescent="0.25">
      <c r="A662"/>
    </row>
    <row r="663" spans="1:1" ht="14.1" customHeight="1" x14ac:dyDescent="0.25">
      <c r="A663"/>
    </row>
    <row r="664" spans="1:1" ht="14.1" customHeight="1" x14ac:dyDescent="0.25">
      <c r="A664"/>
    </row>
    <row r="665" spans="1:1" ht="14.1" customHeight="1" x14ac:dyDescent="0.25">
      <c r="A665"/>
    </row>
    <row r="666" spans="1:1" ht="14.1" customHeight="1" x14ac:dyDescent="0.25">
      <c r="A666"/>
    </row>
    <row r="667" spans="1:1" ht="14.1" customHeight="1" x14ac:dyDescent="0.25">
      <c r="A667"/>
    </row>
    <row r="668" spans="1:1" ht="14.1" customHeight="1" x14ac:dyDescent="0.25">
      <c r="A668"/>
    </row>
    <row r="669" spans="1:1" ht="14.1" customHeight="1" x14ac:dyDescent="0.25">
      <c r="A669"/>
    </row>
    <row r="670" spans="1:1" ht="14.1" customHeight="1" x14ac:dyDescent="0.25">
      <c r="A670"/>
    </row>
    <row r="671" spans="1:1" ht="14.1" customHeight="1" x14ac:dyDescent="0.25">
      <c r="A671"/>
    </row>
    <row r="672" spans="1:1" ht="14.1" customHeight="1" x14ac:dyDescent="0.25">
      <c r="A672"/>
    </row>
    <row r="673" spans="1:1" ht="14.1" customHeight="1" x14ac:dyDescent="0.25">
      <c r="A673"/>
    </row>
    <row r="674" spans="1:1" ht="14.1" customHeight="1" x14ac:dyDescent="0.25">
      <c r="A674"/>
    </row>
    <row r="675" spans="1:1" ht="14.1" customHeight="1" x14ac:dyDescent="0.25">
      <c r="A675"/>
    </row>
    <row r="676" spans="1:1" ht="14.1" customHeight="1" x14ac:dyDescent="0.25">
      <c r="A676"/>
    </row>
    <row r="677" spans="1:1" ht="14.1" customHeight="1" x14ac:dyDescent="0.25">
      <c r="A677"/>
    </row>
    <row r="678" spans="1:1" ht="14.1" customHeight="1" x14ac:dyDescent="0.25">
      <c r="A678"/>
    </row>
    <row r="679" spans="1:1" ht="14.1" customHeight="1" x14ac:dyDescent="0.25">
      <c r="A679"/>
    </row>
    <row r="680" spans="1:1" ht="14.1" customHeight="1" x14ac:dyDescent="0.25">
      <c r="A680"/>
    </row>
    <row r="681" spans="1:1" ht="14.1" customHeight="1" x14ac:dyDescent="0.25">
      <c r="A681"/>
    </row>
    <row r="682" spans="1:1" ht="14.1" customHeight="1" x14ac:dyDescent="0.25">
      <c r="A682"/>
    </row>
    <row r="683" spans="1:1" ht="14.1" customHeight="1" x14ac:dyDescent="0.25">
      <c r="A683"/>
    </row>
    <row r="684" spans="1:1" ht="14.1" customHeight="1" x14ac:dyDescent="0.25">
      <c r="A684"/>
    </row>
    <row r="685" spans="1:1" ht="14.1" customHeight="1" x14ac:dyDescent="0.25">
      <c r="A685"/>
    </row>
    <row r="686" spans="1:1" ht="14.1" customHeight="1" x14ac:dyDescent="0.25">
      <c r="A686"/>
    </row>
    <row r="687" spans="1:1" ht="14.1" customHeight="1" x14ac:dyDescent="0.25">
      <c r="A687"/>
    </row>
    <row r="688" spans="1:1" ht="14.1" customHeight="1" x14ac:dyDescent="0.25">
      <c r="A688"/>
    </row>
    <row r="689" spans="1:1" ht="14.1" customHeight="1" x14ac:dyDescent="0.25">
      <c r="A689"/>
    </row>
    <row r="690" spans="1:1" ht="14.1" customHeight="1" x14ac:dyDescent="0.25">
      <c r="A690"/>
    </row>
    <row r="691" spans="1:1" ht="14.1" customHeight="1" x14ac:dyDescent="0.25">
      <c r="A691"/>
    </row>
    <row r="692" spans="1:1" ht="14.1" customHeight="1" x14ac:dyDescent="0.25">
      <c r="A692"/>
    </row>
    <row r="693" spans="1:1" ht="14.1" customHeight="1" x14ac:dyDescent="0.25">
      <c r="A693"/>
    </row>
    <row r="694" spans="1:1" ht="14.1" customHeight="1" x14ac:dyDescent="0.25">
      <c r="A694"/>
    </row>
    <row r="695" spans="1:1" ht="14.1" customHeight="1" x14ac:dyDescent="0.25">
      <c r="A695"/>
    </row>
    <row r="696" spans="1:1" ht="14.1" customHeight="1" x14ac:dyDescent="0.25">
      <c r="A696"/>
    </row>
    <row r="697" spans="1:1" ht="14.1" customHeight="1" x14ac:dyDescent="0.25">
      <c r="A697"/>
    </row>
    <row r="698" spans="1:1" ht="14.1" customHeight="1" x14ac:dyDescent="0.25">
      <c r="A698"/>
    </row>
    <row r="699" spans="1:1" ht="14.1" customHeight="1" x14ac:dyDescent="0.25">
      <c r="A699"/>
    </row>
    <row r="700" spans="1:1" ht="14.1" customHeight="1" x14ac:dyDescent="0.25">
      <c r="A700"/>
    </row>
    <row r="701" spans="1:1" ht="14.1" customHeight="1" x14ac:dyDescent="0.25">
      <c r="A701"/>
    </row>
    <row r="702" spans="1:1" ht="14.1" customHeight="1" x14ac:dyDescent="0.25">
      <c r="A702"/>
    </row>
    <row r="703" spans="1:1" ht="14.1" customHeight="1" x14ac:dyDescent="0.25">
      <c r="A703"/>
    </row>
    <row r="704" spans="1:1" ht="14.1" customHeight="1" x14ac:dyDescent="0.25">
      <c r="A704"/>
    </row>
    <row r="705" spans="1:1" ht="14.1" customHeight="1" x14ac:dyDescent="0.25">
      <c r="A705"/>
    </row>
    <row r="706" spans="1:1" ht="14.1" customHeight="1" x14ac:dyDescent="0.25">
      <c r="A706"/>
    </row>
    <row r="707" spans="1:1" ht="14.1" customHeight="1" x14ac:dyDescent="0.25">
      <c r="A707"/>
    </row>
    <row r="708" spans="1:1" ht="14.1" customHeight="1" x14ac:dyDescent="0.25">
      <c r="A708"/>
    </row>
    <row r="709" spans="1:1" ht="14.1" customHeight="1" x14ac:dyDescent="0.25">
      <c r="A709"/>
    </row>
    <row r="710" spans="1:1" ht="14.1" customHeight="1" x14ac:dyDescent="0.25">
      <c r="A710"/>
    </row>
    <row r="711" spans="1:1" ht="14.1" customHeight="1" x14ac:dyDescent="0.25">
      <c r="A711"/>
    </row>
    <row r="712" spans="1:1" ht="14.1" customHeight="1" x14ac:dyDescent="0.25">
      <c r="A712"/>
    </row>
    <row r="713" spans="1:1" ht="14.1" customHeight="1" x14ac:dyDescent="0.25">
      <c r="A713"/>
    </row>
    <row r="714" spans="1:1" ht="14.1" customHeight="1" x14ac:dyDescent="0.25">
      <c r="A714"/>
    </row>
    <row r="715" spans="1:1" ht="14.1" customHeight="1" x14ac:dyDescent="0.25">
      <c r="A715"/>
    </row>
    <row r="716" spans="1:1" ht="14.1" customHeight="1" x14ac:dyDescent="0.25">
      <c r="A716"/>
    </row>
    <row r="717" spans="1:1" ht="14.1" customHeight="1" x14ac:dyDescent="0.25">
      <c r="A717"/>
    </row>
    <row r="718" spans="1:1" ht="14.1" customHeight="1" x14ac:dyDescent="0.25">
      <c r="A718"/>
    </row>
    <row r="719" spans="1:1" ht="14.1" customHeight="1" x14ac:dyDescent="0.25">
      <c r="A719"/>
    </row>
    <row r="720" spans="1:1" ht="14.1" customHeight="1" x14ac:dyDescent="0.25">
      <c r="A720"/>
    </row>
    <row r="721" spans="1:1" ht="14.1" customHeight="1" x14ac:dyDescent="0.25">
      <c r="A721"/>
    </row>
    <row r="722" spans="1:1" ht="14.1" customHeight="1" x14ac:dyDescent="0.25">
      <c r="A722"/>
    </row>
    <row r="723" spans="1:1" ht="14.1" customHeight="1" x14ac:dyDescent="0.25">
      <c r="A723"/>
    </row>
    <row r="724" spans="1:1" ht="14.1" customHeight="1" x14ac:dyDescent="0.25">
      <c r="A724"/>
    </row>
    <row r="725" spans="1:1" ht="14.1" customHeight="1" x14ac:dyDescent="0.25">
      <c r="A725"/>
    </row>
    <row r="726" spans="1:1" ht="14.1" customHeight="1" x14ac:dyDescent="0.25">
      <c r="A726"/>
    </row>
    <row r="727" spans="1:1" ht="14.1" customHeight="1" x14ac:dyDescent="0.25">
      <c r="A727"/>
    </row>
    <row r="728" spans="1:1" ht="14.1" customHeight="1" x14ac:dyDescent="0.25">
      <c r="A728"/>
    </row>
    <row r="729" spans="1:1" ht="14.1" customHeight="1" x14ac:dyDescent="0.25">
      <c r="A729"/>
    </row>
    <row r="730" spans="1:1" ht="14.1" customHeight="1" x14ac:dyDescent="0.25">
      <c r="A730"/>
    </row>
    <row r="731" spans="1:1" ht="14.1" customHeight="1" x14ac:dyDescent="0.25">
      <c r="A731"/>
    </row>
    <row r="732" spans="1:1" ht="14.1" customHeight="1" x14ac:dyDescent="0.25">
      <c r="A732"/>
    </row>
    <row r="733" spans="1:1" ht="14.1" customHeight="1" x14ac:dyDescent="0.25">
      <c r="A733"/>
    </row>
    <row r="734" spans="1:1" ht="14.1" customHeight="1" x14ac:dyDescent="0.25">
      <c r="A734"/>
    </row>
    <row r="735" spans="1:1" ht="14.1" customHeight="1" x14ac:dyDescent="0.25">
      <c r="A735"/>
    </row>
    <row r="736" spans="1:1" ht="14.1" customHeight="1" x14ac:dyDescent="0.25">
      <c r="A736"/>
    </row>
    <row r="737" spans="1:1" ht="14.1" customHeight="1" x14ac:dyDescent="0.25">
      <c r="A737"/>
    </row>
    <row r="738" spans="1:1" ht="14.1" customHeight="1" x14ac:dyDescent="0.25">
      <c r="A738"/>
    </row>
    <row r="739" spans="1:1" ht="14.1" customHeight="1" x14ac:dyDescent="0.25">
      <c r="A739"/>
    </row>
    <row r="740" spans="1:1" ht="14.1" customHeight="1" x14ac:dyDescent="0.25">
      <c r="A740"/>
    </row>
    <row r="741" spans="1:1" ht="14.1" customHeight="1" x14ac:dyDescent="0.25">
      <c r="A741"/>
    </row>
    <row r="742" spans="1:1" ht="14.1" customHeight="1" x14ac:dyDescent="0.25">
      <c r="A742"/>
    </row>
    <row r="743" spans="1:1" ht="14.1" customHeight="1" x14ac:dyDescent="0.25">
      <c r="A743"/>
    </row>
    <row r="744" spans="1:1" ht="14.1" customHeight="1" x14ac:dyDescent="0.25">
      <c r="A744"/>
    </row>
    <row r="745" spans="1:1" ht="14.1" customHeight="1" x14ac:dyDescent="0.25">
      <c r="A745"/>
    </row>
    <row r="746" spans="1:1" ht="14.1" customHeight="1" x14ac:dyDescent="0.25">
      <c r="A746"/>
    </row>
    <row r="747" spans="1:1" ht="14.1" customHeight="1" x14ac:dyDescent="0.25">
      <c r="A747"/>
    </row>
    <row r="748" spans="1:1" ht="14.1" customHeight="1" x14ac:dyDescent="0.25">
      <c r="A748"/>
    </row>
    <row r="749" spans="1:1" ht="14.1" customHeight="1" x14ac:dyDescent="0.25">
      <c r="A749"/>
    </row>
    <row r="750" spans="1:1" ht="14.1" customHeight="1" x14ac:dyDescent="0.25">
      <c r="A750"/>
    </row>
    <row r="751" spans="1:1" ht="14.1" customHeight="1" x14ac:dyDescent="0.25">
      <c r="A751"/>
    </row>
    <row r="752" spans="1:1" ht="14.1" customHeight="1" x14ac:dyDescent="0.25">
      <c r="A752"/>
    </row>
    <row r="753" spans="1:1" ht="14.1" customHeight="1" x14ac:dyDescent="0.25">
      <c r="A753"/>
    </row>
    <row r="754" spans="1:1" ht="14.1" customHeight="1" x14ac:dyDescent="0.25">
      <c r="A754"/>
    </row>
    <row r="755" spans="1:1" ht="14.1" customHeight="1" x14ac:dyDescent="0.25">
      <c r="A755"/>
    </row>
    <row r="756" spans="1:1" ht="14.1" customHeight="1" x14ac:dyDescent="0.25">
      <c r="A756"/>
    </row>
    <row r="757" spans="1:1" ht="14.1" customHeight="1" x14ac:dyDescent="0.25">
      <c r="A757"/>
    </row>
    <row r="758" spans="1:1" ht="14.1" customHeight="1" x14ac:dyDescent="0.25">
      <c r="A758"/>
    </row>
    <row r="759" spans="1:1" ht="14.1" customHeight="1" x14ac:dyDescent="0.25">
      <c r="A759"/>
    </row>
    <row r="760" spans="1:1" ht="14.1" customHeight="1" x14ac:dyDescent="0.25">
      <c r="A760"/>
    </row>
    <row r="761" spans="1:1" ht="14.1" customHeight="1" x14ac:dyDescent="0.25">
      <c r="A761"/>
    </row>
    <row r="762" spans="1:1" ht="14.1" customHeight="1" x14ac:dyDescent="0.25">
      <c r="A762"/>
    </row>
    <row r="763" spans="1:1" ht="14.1" customHeight="1" x14ac:dyDescent="0.25">
      <c r="A763"/>
    </row>
    <row r="764" spans="1:1" ht="14.1" customHeight="1" x14ac:dyDescent="0.25">
      <c r="A764"/>
    </row>
    <row r="765" spans="1:1" ht="14.1" customHeight="1" x14ac:dyDescent="0.25">
      <c r="A765"/>
    </row>
    <row r="766" spans="1:1" ht="14.1" customHeight="1" x14ac:dyDescent="0.25">
      <c r="A766"/>
    </row>
    <row r="767" spans="1:1" ht="14.1" customHeight="1" x14ac:dyDescent="0.25">
      <c r="A767"/>
    </row>
    <row r="768" spans="1:1" ht="14.1" customHeight="1" x14ac:dyDescent="0.25">
      <c r="A768"/>
    </row>
    <row r="769" spans="1:1" ht="14.1" customHeight="1" x14ac:dyDescent="0.25">
      <c r="A769"/>
    </row>
    <row r="770" spans="1:1" ht="14.1" customHeight="1" x14ac:dyDescent="0.25">
      <c r="A770"/>
    </row>
    <row r="771" spans="1:1" ht="14.1" customHeight="1" x14ac:dyDescent="0.25">
      <c r="A771"/>
    </row>
    <row r="772" spans="1:1" ht="14.1" customHeight="1" x14ac:dyDescent="0.25">
      <c r="A772"/>
    </row>
    <row r="773" spans="1:1" ht="14.1" customHeight="1" x14ac:dyDescent="0.25">
      <c r="A773"/>
    </row>
    <row r="774" spans="1:1" ht="14.1" customHeight="1" x14ac:dyDescent="0.25">
      <c r="A774"/>
    </row>
    <row r="775" spans="1:1" ht="14.1" customHeight="1" x14ac:dyDescent="0.25">
      <c r="A775"/>
    </row>
    <row r="776" spans="1:1" ht="14.1" customHeight="1" x14ac:dyDescent="0.25">
      <c r="A776"/>
    </row>
    <row r="777" spans="1:1" ht="14.1" customHeight="1" x14ac:dyDescent="0.25">
      <c r="A777"/>
    </row>
    <row r="778" spans="1:1" ht="14.1" customHeight="1" x14ac:dyDescent="0.25">
      <c r="A778"/>
    </row>
    <row r="779" spans="1:1" ht="14.1" customHeight="1" x14ac:dyDescent="0.25">
      <c r="A779"/>
    </row>
    <row r="780" spans="1:1" ht="14.1" customHeight="1" x14ac:dyDescent="0.25">
      <c r="A780"/>
    </row>
    <row r="781" spans="1:1" ht="14.1" customHeight="1" x14ac:dyDescent="0.25">
      <c r="A781"/>
    </row>
    <row r="782" spans="1:1" ht="14.1" customHeight="1" x14ac:dyDescent="0.25">
      <c r="A782"/>
    </row>
    <row r="783" spans="1:1" ht="14.1" customHeight="1" x14ac:dyDescent="0.25">
      <c r="A783"/>
    </row>
    <row r="784" spans="1:1" ht="14.1" customHeight="1" x14ac:dyDescent="0.25">
      <c r="A784"/>
    </row>
    <row r="785" spans="1:1" ht="14.1" customHeight="1" x14ac:dyDescent="0.25">
      <c r="A785"/>
    </row>
    <row r="786" spans="1:1" ht="14.1" customHeight="1" x14ac:dyDescent="0.25">
      <c r="A786"/>
    </row>
    <row r="787" spans="1:1" ht="14.1" customHeight="1" x14ac:dyDescent="0.25">
      <c r="A787"/>
    </row>
    <row r="788" spans="1:1" ht="14.1" customHeight="1" x14ac:dyDescent="0.25">
      <c r="A788"/>
    </row>
    <row r="789" spans="1:1" ht="14.1" customHeight="1" x14ac:dyDescent="0.25">
      <c r="A789"/>
    </row>
    <row r="790" spans="1:1" ht="14.1" customHeight="1" x14ac:dyDescent="0.25">
      <c r="A790"/>
    </row>
    <row r="791" spans="1:1" ht="14.1" customHeight="1" x14ac:dyDescent="0.25">
      <c r="A791"/>
    </row>
    <row r="792" spans="1:1" ht="14.1" customHeight="1" x14ac:dyDescent="0.25">
      <c r="A792"/>
    </row>
    <row r="793" spans="1:1" ht="14.1" customHeight="1" x14ac:dyDescent="0.25">
      <c r="A793"/>
    </row>
    <row r="794" spans="1:1" ht="14.1" customHeight="1" x14ac:dyDescent="0.25">
      <c r="A794"/>
    </row>
    <row r="795" spans="1:1" ht="14.1" customHeight="1" x14ac:dyDescent="0.25">
      <c r="A795"/>
    </row>
    <row r="796" spans="1:1" ht="14.1" customHeight="1" x14ac:dyDescent="0.25">
      <c r="A796"/>
    </row>
    <row r="797" spans="1:1" ht="14.1" customHeight="1" x14ac:dyDescent="0.25">
      <c r="A797"/>
    </row>
    <row r="798" spans="1:1" ht="14.1" customHeight="1" x14ac:dyDescent="0.25">
      <c r="A798"/>
    </row>
    <row r="799" spans="1:1" ht="14.1" customHeight="1" x14ac:dyDescent="0.25">
      <c r="A799"/>
    </row>
    <row r="800" spans="1:1" ht="14.1" customHeight="1" x14ac:dyDescent="0.25">
      <c r="A800"/>
    </row>
    <row r="801" spans="1:1" ht="14.1" customHeight="1" x14ac:dyDescent="0.25">
      <c r="A801"/>
    </row>
    <row r="802" spans="1:1" ht="14.1" customHeight="1" x14ac:dyDescent="0.25">
      <c r="A802"/>
    </row>
    <row r="803" spans="1:1" ht="14.1" customHeight="1" x14ac:dyDescent="0.25">
      <c r="A803"/>
    </row>
    <row r="804" spans="1:1" ht="14.1" customHeight="1" x14ac:dyDescent="0.25">
      <c r="A804"/>
    </row>
    <row r="805" spans="1:1" ht="14.1" customHeight="1" x14ac:dyDescent="0.25">
      <c r="A805"/>
    </row>
    <row r="806" spans="1:1" ht="14.1" customHeight="1" x14ac:dyDescent="0.25">
      <c r="A806"/>
    </row>
    <row r="807" spans="1:1" ht="14.1" customHeight="1" x14ac:dyDescent="0.25">
      <c r="A807"/>
    </row>
    <row r="808" spans="1:1" ht="14.1" customHeight="1" x14ac:dyDescent="0.25">
      <c r="A808"/>
    </row>
    <row r="809" spans="1:1" ht="14.1" customHeight="1" x14ac:dyDescent="0.25">
      <c r="A809"/>
    </row>
    <row r="810" spans="1:1" ht="14.1" customHeight="1" x14ac:dyDescent="0.25">
      <c r="A810"/>
    </row>
    <row r="811" spans="1:1" ht="14.1" customHeight="1" x14ac:dyDescent="0.25">
      <c r="A811"/>
    </row>
    <row r="812" spans="1:1" ht="14.1" customHeight="1" x14ac:dyDescent="0.25">
      <c r="A812"/>
    </row>
    <row r="813" spans="1:1" ht="14.1" customHeight="1" x14ac:dyDescent="0.25">
      <c r="A813"/>
    </row>
    <row r="814" spans="1:1" ht="14.1" customHeight="1" x14ac:dyDescent="0.25">
      <c r="A814"/>
    </row>
    <row r="815" spans="1:1" ht="14.1" customHeight="1" x14ac:dyDescent="0.25">
      <c r="A815"/>
    </row>
    <row r="816" spans="1:1" ht="14.1" customHeight="1" x14ac:dyDescent="0.25">
      <c r="A816"/>
    </row>
    <row r="817" spans="1:1" ht="14.1" customHeight="1" x14ac:dyDescent="0.25">
      <c r="A817"/>
    </row>
    <row r="818" spans="1:1" ht="14.1" customHeight="1" x14ac:dyDescent="0.25">
      <c r="A818"/>
    </row>
    <row r="819" spans="1:1" ht="14.1" customHeight="1" x14ac:dyDescent="0.25">
      <c r="A819"/>
    </row>
    <row r="820" spans="1:1" ht="14.1" customHeight="1" x14ac:dyDescent="0.25">
      <c r="A820"/>
    </row>
    <row r="821" spans="1:1" ht="14.1" customHeight="1" x14ac:dyDescent="0.25">
      <c r="A821"/>
    </row>
    <row r="822" spans="1:1" ht="14.1" customHeight="1" x14ac:dyDescent="0.25">
      <c r="A822"/>
    </row>
    <row r="823" spans="1:1" ht="14.1" customHeight="1" x14ac:dyDescent="0.25">
      <c r="A823"/>
    </row>
    <row r="824" spans="1:1" ht="14.1" customHeight="1" x14ac:dyDescent="0.25">
      <c r="A824"/>
    </row>
    <row r="825" spans="1:1" ht="14.1" customHeight="1" x14ac:dyDescent="0.25">
      <c r="A825"/>
    </row>
    <row r="826" spans="1:1" ht="14.1" customHeight="1" x14ac:dyDescent="0.25">
      <c r="A826"/>
    </row>
    <row r="827" spans="1:1" ht="14.1" customHeight="1" x14ac:dyDescent="0.25">
      <c r="A827"/>
    </row>
    <row r="828" spans="1:1" ht="14.1" customHeight="1" x14ac:dyDescent="0.25">
      <c r="A828"/>
    </row>
    <row r="829" spans="1:1" ht="14.1" customHeight="1" x14ac:dyDescent="0.25">
      <c r="A829"/>
    </row>
    <row r="830" spans="1:1" ht="14.1" customHeight="1" x14ac:dyDescent="0.25">
      <c r="A830"/>
    </row>
    <row r="831" spans="1:1" ht="14.1" customHeight="1" x14ac:dyDescent="0.25">
      <c r="A831"/>
    </row>
    <row r="832" spans="1:1" ht="14.1" customHeight="1" x14ac:dyDescent="0.25">
      <c r="A832"/>
    </row>
    <row r="833" spans="1:1" ht="14.1" customHeight="1" x14ac:dyDescent="0.25">
      <c r="A833"/>
    </row>
    <row r="834" spans="1:1" ht="14.1" customHeight="1" x14ac:dyDescent="0.25">
      <c r="A834"/>
    </row>
    <row r="835" spans="1:1" ht="14.1" customHeight="1" x14ac:dyDescent="0.25">
      <c r="A835"/>
    </row>
    <row r="836" spans="1:1" ht="14.1" customHeight="1" x14ac:dyDescent="0.25">
      <c r="A836"/>
    </row>
    <row r="837" spans="1:1" ht="14.1" customHeight="1" x14ac:dyDescent="0.25">
      <c r="A837"/>
    </row>
    <row r="838" spans="1:1" ht="14.1" customHeight="1" x14ac:dyDescent="0.25">
      <c r="A838"/>
    </row>
    <row r="839" spans="1:1" ht="14.1" customHeight="1" x14ac:dyDescent="0.25">
      <c r="A839"/>
    </row>
    <row r="840" spans="1:1" ht="14.1" customHeight="1" x14ac:dyDescent="0.25">
      <c r="A840"/>
    </row>
    <row r="841" spans="1:1" ht="14.1" customHeight="1" x14ac:dyDescent="0.25">
      <c r="A841"/>
    </row>
    <row r="842" spans="1:1" ht="14.1" customHeight="1" x14ac:dyDescent="0.25">
      <c r="A842"/>
    </row>
    <row r="843" spans="1:1" ht="14.1" customHeight="1" x14ac:dyDescent="0.25">
      <c r="A843"/>
    </row>
    <row r="844" spans="1:1" ht="14.1" customHeight="1" x14ac:dyDescent="0.25">
      <c r="A844"/>
    </row>
    <row r="845" spans="1:1" ht="14.1" customHeight="1" x14ac:dyDescent="0.25">
      <c r="A845"/>
    </row>
    <row r="846" spans="1:1" ht="14.1" customHeight="1" x14ac:dyDescent="0.25">
      <c r="A846"/>
    </row>
    <row r="847" spans="1:1" ht="14.1" customHeight="1" x14ac:dyDescent="0.25">
      <c r="A847"/>
    </row>
    <row r="848" spans="1:1" ht="14.1" customHeight="1" x14ac:dyDescent="0.25">
      <c r="A848"/>
    </row>
    <row r="849" spans="1:1" ht="14.1" customHeight="1" x14ac:dyDescent="0.25">
      <c r="A849"/>
    </row>
    <row r="850" spans="1:1" ht="14.1" customHeight="1" x14ac:dyDescent="0.25">
      <c r="A850"/>
    </row>
    <row r="851" spans="1:1" ht="14.1" customHeight="1" x14ac:dyDescent="0.25">
      <c r="A851"/>
    </row>
    <row r="852" spans="1:1" ht="14.1" customHeight="1" x14ac:dyDescent="0.25">
      <c r="A852"/>
    </row>
    <row r="853" spans="1:1" ht="14.1" customHeight="1" x14ac:dyDescent="0.25">
      <c r="A853"/>
    </row>
    <row r="854" spans="1:1" ht="14.1" customHeight="1" x14ac:dyDescent="0.25">
      <c r="A854"/>
    </row>
    <row r="855" spans="1:1" ht="14.1" customHeight="1" x14ac:dyDescent="0.25">
      <c r="A855"/>
    </row>
    <row r="856" spans="1:1" ht="14.1" customHeight="1" x14ac:dyDescent="0.25">
      <c r="A856"/>
    </row>
    <row r="857" spans="1:1" ht="14.1" customHeight="1" x14ac:dyDescent="0.25">
      <c r="A857"/>
    </row>
    <row r="858" spans="1:1" ht="14.1" customHeight="1" x14ac:dyDescent="0.25">
      <c r="A858"/>
    </row>
    <row r="859" spans="1:1" ht="14.1" customHeight="1" x14ac:dyDescent="0.25">
      <c r="A859"/>
    </row>
    <row r="860" spans="1:1" ht="14.1" customHeight="1" x14ac:dyDescent="0.25">
      <c r="A860"/>
    </row>
    <row r="861" spans="1:1" ht="14.1" customHeight="1" x14ac:dyDescent="0.25">
      <c r="A861"/>
    </row>
    <row r="862" spans="1:1" ht="14.1" customHeight="1" x14ac:dyDescent="0.25">
      <c r="A862"/>
    </row>
    <row r="863" spans="1:1" ht="14.1" customHeight="1" x14ac:dyDescent="0.25">
      <c r="A863"/>
    </row>
    <row r="864" spans="1:1" ht="14.1" customHeight="1" x14ac:dyDescent="0.25">
      <c r="A864"/>
    </row>
    <row r="865" spans="1:1" ht="14.1" customHeight="1" x14ac:dyDescent="0.25">
      <c r="A865"/>
    </row>
    <row r="866" spans="1:1" ht="14.1" customHeight="1" x14ac:dyDescent="0.25">
      <c r="A866"/>
    </row>
    <row r="867" spans="1:1" ht="14.1" customHeight="1" x14ac:dyDescent="0.25">
      <c r="A867"/>
    </row>
    <row r="868" spans="1:1" ht="14.1" customHeight="1" x14ac:dyDescent="0.25">
      <c r="A868"/>
    </row>
    <row r="869" spans="1:1" ht="14.1" customHeight="1" x14ac:dyDescent="0.25">
      <c r="A869"/>
    </row>
    <row r="870" spans="1:1" ht="14.1" customHeight="1" x14ac:dyDescent="0.25">
      <c r="A870"/>
    </row>
    <row r="871" spans="1:1" ht="14.1" customHeight="1" x14ac:dyDescent="0.25">
      <c r="A871"/>
    </row>
    <row r="872" spans="1:1" ht="14.1" customHeight="1" x14ac:dyDescent="0.25">
      <c r="A872"/>
    </row>
    <row r="873" spans="1:1" ht="14.1" customHeight="1" x14ac:dyDescent="0.25">
      <c r="A873"/>
    </row>
    <row r="874" spans="1:1" ht="14.1" customHeight="1" x14ac:dyDescent="0.25">
      <c r="A874"/>
    </row>
    <row r="875" spans="1:1" ht="14.1" customHeight="1" x14ac:dyDescent="0.25">
      <c r="A875"/>
    </row>
    <row r="876" spans="1:1" ht="14.1" customHeight="1" x14ac:dyDescent="0.25">
      <c r="A876"/>
    </row>
    <row r="877" spans="1:1" ht="14.1" customHeight="1" x14ac:dyDescent="0.25">
      <c r="A877"/>
    </row>
    <row r="878" spans="1:1" ht="14.1" customHeight="1" x14ac:dyDescent="0.25">
      <c r="A878"/>
    </row>
    <row r="879" spans="1:1" ht="14.1" customHeight="1" x14ac:dyDescent="0.25">
      <c r="A879"/>
    </row>
    <row r="880" spans="1:1" ht="14.1" customHeight="1" x14ac:dyDescent="0.25">
      <c r="A880"/>
    </row>
    <row r="881" spans="1:1" ht="14.1" customHeight="1" x14ac:dyDescent="0.25">
      <c r="A881"/>
    </row>
    <row r="882" spans="1:1" ht="14.1" customHeight="1" x14ac:dyDescent="0.25">
      <c r="A882"/>
    </row>
    <row r="883" spans="1:1" ht="14.1" customHeight="1" x14ac:dyDescent="0.25">
      <c r="A883"/>
    </row>
    <row r="884" spans="1:1" ht="14.1" customHeight="1" x14ac:dyDescent="0.25">
      <c r="A884"/>
    </row>
    <row r="885" spans="1:1" ht="14.1" customHeight="1" x14ac:dyDescent="0.25">
      <c r="A885"/>
    </row>
    <row r="886" spans="1:1" ht="14.1" customHeight="1" x14ac:dyDescent="0.25">
      <c r="A886"/>
    </row>
    <row r="887" spans="1:1" ht="14.1" customHeight="1" x14ac:dyDescent="0.25">
      <c r="A887"/>
    </row>
    <row r="888" spans="1:1" ht="14.1" customHeight="1" x14ac:dyDescent="0.25">
      <c r="A888"/>
    </row>
    <row r="889" spans="1:1" ht="14.1" customHeight="1" x14ac:dyDescent="0.25">
      <c r="A889"/>
    </row>
    <row r="890" spans="1:1" ht="14.1" customHeight="1" x14ac:dyDescent="0.25">
      <c r="A890"/>
    </row>
    <row r="891" spans="1:1" ht="14.1" customHeight="1" x14ac:dyDescent="0.25">
      <c r="A891"/>
    </row>
    <row r="892" spans="1:1" ht="14.1" customHeight="1" x14ac:dyDescent="0.25">
      <c r="A892"/>
    </row>
    <row r="893" spans="1:1" ht="14.1" customHeight="1" x14ac:dyDescent="0.25">
      <c r="A893"/>
    </row>
    <row r="894" spans="1:1" ht="14.1" customHeight="1" x14ac:dyDescent="0.25">
      <c r="A894"/>
    </row>
    <row r="895" spans="1:1" ht="14.1" customHeight="1" x14ac:dyDescent="0.25">
      <c r="A895"/>
    </row>
    <row r="896" spans="1:1" ht="14.1" customHeight="1" x14ac:dyDescent="0.25">
      <c r="A896"/>
    </row>
    <row r="897" spans="1:1" ht="14.1" customHeight="1" x14ac:dyDescent="0.25">
      <c r="A897"/>
    </row>
    <row r="898" spans="1:1" ht="14.1" customHeight="1" x14ac:dyDescent="0.25">
      <c r="A898"/>
    </row>
    <row r="899" spans="1:1" ht="14.1" customHeight="1" x14ac:dyDescent="0.25">
      <c r="A899"/>
    </row>
    <row r="900" spans="1:1" ht="14.1" customHeight="1" x14ac:dyDescent="0.25">
      <c r="A900"/>
    </row>
    <row r="901" spans="1:1" ht="14.1" customHeight="1" x14ac:dyDescent="0.25">
      <c r="A901"/>
    </row>
    <row r="902" spans="1:1" ht="14.1" customHeight="1" x14ac:dyDescent="0.25">
      <c r="A902"/>
    </row>
    <row r="903" spans="1:1" ht="14.1" customHeight="1" x14ac:dyDescent="0.25">
      <c r="A903"/>
    </row>
    <row r="904" spans="1:1" ht="14.1" customHeight="1" x14ac:dyDescent="0.25">
      <c r="A904"/>
    </row>
    <row r="905" spans="1:1" ht="14.1" customHeight="1" x14ac:dyDescent="0.25">
      <c r="A905"/>
    </row>
    <row r="906" spans="1:1" ht="14.1" customHeight="1" x14ac:dyDescent="0.25">
      <c r="A906"/>
    </row>
    <row r="907" spans="1:1" ht="14.1" customHeight="1" x14ac:dyDescent="0.25">
      <c r="A907"/>
    </row>
    <row r="908" spans="1:1" ht="14.1" customHeight="1" x14ac:dyDescent="0.25">
      <c r="A908"/>
    </row>
    <row r="909" spans="1:1" ht="14.1" customHeight="1" x14ac:dyDescent="0.25">
      <c r="A909"/>
    </row>
    <row r="910" spans="1:1" ht="14.1" customHeight="1" x14ac:dyDescent="0.25">
      <c r="A910"/>
    </row>
    <row r="911" spans="1:1" ht="14.1" customHeight="1" x14ac:dyDescent="0.25">
      <c r="A911"/>
    </row>
    <row r="912" spans="1:1" ht="14.1" customHeight="1" x14ac:dyDescent="0.25">
      <c r="A912"/>
    </row>
    <row r="913" spans="1:1" ht="14.1" customHeight="1" x14ac:dyDescent="0.25">
      <c r="A913"/>
    </row>
    <row r="914" spans="1:1" ht="14.1" customHeight="1" x14ac:dyDescent="0.25">
      <c r="A914"/>
    </row>
    <row r="915" spans="1:1" ht="14.1" customHeight="1" x14ac:dyDescent="0.25">
      <c r="A915"/>
    </row>
    <row r="916" spans="1:1" ht="14.1" customHeight="1" x14ac:dyDescent="0.25">
      <c r="A916"/>
    </row>
    <row r="917" spans="1:1" ht="14.1" customHeight="1" x14ac:dyDescent="0.25">
      <c r="A917"/>
    </row>
    <row r="918" spans="1:1" ht="14.1" customHeight="1" x14ac:dyDescent="0.25">
      <c r="A918"/>
    </row>
    <row r="919" spans="1:1" ht="14.1" customHeight="1" x14ac:dyDescent="0.25">
      <c r="A919"/>
    </row>
    <row r="920" spans="1:1" ht="14.1" customHeight="1" x14ac:dyDescent="0.25">
      <c r="A920"/>
    </row>
    <row r="921" spans="1:1" ht="14.1" customHeight="1" x14ac:dyDescent="0.25">
      <c r="A921"/>
    </row>
    <row r="922" spans="1:1" ht="14.1" customHeight="1" x14ac:dyDescent="0.25">
      <c r="A922"/>
    </row>
    <row r="923" spans="1:1" ht="14.1" customHeight="1" x14ac:dyDescent="0.25">
      <c r="A923"/>
    </row>
    <row r="924" spans="1:1" ht="14.1" customHeight="1" x14ac:dyDescent="0.25">
      <c r="A924"/>
    </row>
    <row r="925" spans="1:1" ht="14.1" customHeight="1" x14ac:dyDescent="0.25">
      <c r="A925"/>
    </row>
    <row r="926" spans="1:1" ht="14.1" customHeight="1" x14ac:dyDescent="0.25">
      <c r="A926"/>
    </row>
    <row r="927" spans="1:1" ht="14.1" customHeight="1" x14ac:dyDescent="0.25">
      <c r="A927"/>
    </row>
    <row r="928" spans="1:1" ht="14.1" customHeight="1" x14ac:dyDescent="0.25">
      <c r="A928"/>
    </row>
    <row r="929" spans="1:1" ht="14.1" customHeight="1" x14ac:dyDescent="0.25">
      <c r="A929"/>
    </row>
    <row r="930" spans="1:1" ht="14.1" customHeight="1" x14ac:dyDescent="0.25">
      <c r="A930"/>
    </row>
    <row r="931" spans="1:1" ht="14.1" customHeight="1" x14ac:dyDescent="0.25">
      <c r="A931"/>
    </row>
    <row r="932" spans="1:1" ht="14.1" customHeight="1" x14ac:dyDescent="0.25">
      <c r="A932"/>
    </row>
    <row r="933" spans="1:1" ht="14.1" customHeight="1" x14ac:dyDescent="0.25">
      <c r="A933"/>
    </row>
    <row r="934" spans="1:1" ht="14.1" customHeight="1" x14ac:dyDescent="0.25">
      <c r="A934"/>
    </row>
    <row r="935" spans="1:1" ht="14.1" customHeight="1" x14ac:dyDescent="0.25">
      <c r="A935"/>
    </row>
    <row r="936" spans="1:1" ht="14.1" customHeight="1" x14ac:dyDescent="0.25">
      <c r="A936"/>
    </row>
    <row r="937" spans="1:1" ht="14.1" customHeight="1" x14ac:dyDescent="0.25">
      <c r="A937"/>
    </row>
    <row r="938" spans="1:1" ht="14.1" customHeight="1" x14ac:dyDescent="0.25">
      <c r="A938"/>
    </row>
    <row r="939" spans="1:1" ht="14.1" customHeight="1" x14ac:dyDescent="0.25">
      <c r="A939"/>
    </row>
    <row r="940" spans="1:1" ht="14.1" customHeight="1" x14ac:dyDescent="0.25">
      <c r="A940"/>
    </row>
    <row r="941" spans="1:1" ht="14.1" customHeight="1" x14ac:dyDescent="0.25">
      <c r="A941"/>
    </row>
    <row r="942" spans="1:1" ht="14.1" customHeight="1" x14ac:dyDescent="0.25">
      <c r="A942"/>
    </row>
    <row r="943" spans="1:1" ht="14.1" customHeight="1" x14ac:dyDescent="0.25">
      <c r="A943"/>
    </row>
    <row r="944" spans="1:1" ht="14.1" customHeight="1" x14ac:dyDescent="0.25">
      <c r="A944"/>
    </row>
    <row r="945" spans="1:1" ht="14.1" customHeight="1" x14ac:dyDescent="0.25">
      <c r="A945"/>
    </row>
    <row r="946" spans="1:1" ht="14.1" customHeight="1" x14ac:dyDescent="0.25">
      <c r="A946"/>
    </row>
    <row r="947" spans="1:1" ht="14.1" customHeight="1" x14ac:dyDescent="0.25">
      <c r="A947"/>
    </row>
    <row r="948" spans="1:1" ht="14.1" customHeight="1" x14ac:dyDescent="0.25">
      <c r="A948"/>
    </row>
    <row r="949" spans="1:1" ht="14.1" customHeight="1" x14ac:dyDescent="0.25">
      <c r="A949"/>
    </row>
    <row r="950" spans="1:1" ht="14.1" customHeight="1" x14ac:dyDescent="0.25">
      <c r="A950"/>
    </row>
    <row r="951" spans="1:1" ht="14.1" customHeight="1" x14ac:dyDescent="0.25">
      <c r="A951"/>
    </row>
    <row r="952" spans="1:1" ht="14.1" customHeight="1" x14ac:dyDescent="0.25">
      <c r="A952"/>
    </row>
    <row r="953" spans="1:1" ht="14.1" customHeight="1" x14ac:dyDescent="0.25">
      <c r="A953"/>
    </row>
    <row r="954" spans="1:1" ht="14.1" customHeight="1" x14ac:dyDescent="0.25">
      <c r="A954"/>
    </row>
    <row r="955" spans="1:1" ht="14.1" customHeight="1" x14ac:dyDescent="0.25">
      <c r="A955"/>
    </row>
    <row r="956" spans="1:1" ht="14.1" customHeight="1" x14ac:dyDescent="0.25">
      <c r="A956"/>
    </row>
    <row r="957" spans="1:1" ht="14.1" customHeight="1" x14ac:dyDescent="0.25">
      <c r="A957"/>
    </row>
    <row r="958" spans="1:1" ht="14.1" customHeight="1" x14ac:dyDescent="0.25">
      <c r="A958"/>
    </row>
    <row r="959" spans="1:1" ht="14.1" customHeight="1" x14ac:dyDescent="0.25">
      <c r="A959"/>
    </row>
    <row r="960" spans="1:1" ht="14.1" customHeight="1" x14ac:dyDescent="0.25">
      <c r="A960"/>
    </row>
    <row r="961" spans="1:1" ht="14.1" customHeight="1" x14ac:dyDescent="0.25">
      <c r="A961"/>
    </row>
    <row r="962" spans="1:1" ht="14.1" customHeight="1" x14ac:dyDescent="0.25">
      <c r="A962"/>
    </row>
    <row r="963" spans="1:1" ht="14.1" customHeight="1" x14ac:dyDescent="0.25">
      <c r="A963"/>
    </row>
    <row r="964" spans="1:1" ht="14.1" customHeight="1" x14ac:dyDescent="0.25">
      <c r="A964"/>
    </row>
    <row r="965" spans="1:1" ht="14.1" customHeight="1" x14ac:dyDescent="0.25">
      <c r="A965"/>
    </row>
    <row r="966" spans="1:1" ht="14.1" customHeight="1" x14ac:dyDescent="0.25">
      <c r="A966"/>
    </row>
    <row r="967" spans="1:1" ht="14.1" customHeight="1" x14ac:dyDescent="0.25">
      <c r="A967"/>
    </row>
    <row r="968" spans="1:1" ht="14.1" customHeight="1" x14ac:dyDescent="0.25">
      <c r="A968"/>
    </row>
    <row r="969" spans="1:1" ht="14.1" customHeight="1" x14ac:dyDescent="0.25">
      <c r="A969"/>
    </row>
    <row r="970" spans="1:1" ht="14.1" customHeight="1" x14ac:dyDescent="0.25">
      <c r="A970"/>
    </row>
    <row r="971" spans="1:1" ht="14.1" customHeight="1" x14ac:dyDescent="0.25">
      <c r="A971"/>
    </row>
    <row r="972" spans="1:1" ht="14.1" customHeight="1" x14ac:dyDescent="0.25">
      <c r="A972"/>
    </row>
    <row r="973" spans="1:1" ht="14.1" customHeight="1" x14ac:dyDescent="0.25">
      <c r="A973"/>
    </row>
    <row r="974" spans="1:1" ht="14.1" customHeight="1" x14ac:dyDescent="0.25">
      <c r="A974"/>
    </row>
    <row r="975" spans="1:1" ht="14.1" customHeight="1" x14ac:dyDescent="0.25">
      <c r="A975"/>
    </row>
    <row r="976" spans="1:1" ht="14.1" customHeight="1" x14ac:dyDescent="0.25">
      <c r="A976"/>
    </row>
    <row r="977" spans="1:1" ht="14.1" customHeight="1" x14ac:dyDescent="0.25">
      <c r="A977"/>
    </row>
    <row r="978" spans="1:1" ht="14.1" customHeight="1" x14ac:dyDescent="0.25">
      <c r="A978"/>
    </row>
    <row r="979" spans="1:1" ht="14.1" customHeight="1" x14ac:dyDescent="0.25">
      <c r="A979"/>
    </row>
    <row r="980" spans="1:1" ht="14.1" customHeight="1" x14ac:dyDescent="0.25">
      <c r="A980"/>
    </row>
    <row r="981" spans="1:1" ht="14.1" customHeight="1" x14ac:dyDescent="0.25">
      <c r="A981"/>
    </row>
    <row r="982" spans="1:1" ht="14.1" customHeight="1" x14ac:dyDescent="0.25">
      <c r="A982"/>
    </row>
    <row r="983" spans="1:1" ht="14.1" customHeight="1" x14ac:dyDescent="0.25">
      <c r="A983"/>
    </row>
    <row r="984" spans="1:1" ht="14.1" customHeight="1" x14ac:dyDescent="0.25">
      <c r="A984"/>
    </row>
    <row r="985" spans="1:1" ht="14.1" customHeight="1" x14ac:dyDescent="0.25">
      <c r="A985"/>
    </row>
    <row r="986" spans="1:1" ht="14.1" customHeight="1" x14ac:dyDescent="0.25">
      <c r="A986"/>
    </row>
    <row r="987" spans="1:1" ht="14.1" customHeight="1" x14ac:dyDescent="0.25">
      <c r="A987"/>
    </row>
    <row r="988" spans="1:1" ht="14.1" customHeight="1" x14ac:dyDescent="0.25">
      <c r="A988"/>
    </row>
    <row r="989" spans="1:1" ht="14.1" customHeight="1" x14ac:dyDescent="0.25">
      <c r="A989"/>
    </row>
    <row r="990" spans="1:1" ht="14.1" customHeight="1" x14ac:dyDescent="0.25">
      <c r="A990"/>
    </row>
    <row r="991" spans="1:1" ht="14.1" customHeight="1" x14ac:dyDescent="0.25">
      <c r="A991"/>
    </row>
    <row r="992" spans="1:1" ht="14.1" customHeight="1" x14ac:dyDescent="0.25">
      <c r="A992"/>
    </row>
    <row r="993" spans="1:1" ht="14.1" customHeight="1" x14ac:dyDescent="0.25">
      <c r="A993"/>
    </row>
    <row r="994" spans="1:1" ht="14.1" customHeight="1" x14ac:dyDescent="0.25">
      <c r="A994"/>
    </row>
    <row r="995" spans="1:1" ht="14.1" customHeight="1" x14ac:dyDescent="0.25">
      <c r="A995"/>
    </row>
    <row r="996" spans="1:1" ht="14.1" customHeight="1" x14ac:dyDescent="0.25">
      <c r="A996"/>
    </row>
    <row r="997" spans="1:1" ht="14.1" customHeight="1" x14ac:dyDescent="0.25">
      <c r="A997"/>
    </row>
    <row r="998" spans="1:1" ht="14.1" customHeight="1" x14ac:dyDescent="0.25">
      <c r="A998"/>
    </row>
    <row r="999" spans="1:1" ht="14.1" customHeight="1" x14ac:dyDescent="0.25">
      <c r="A999"/>
    </row>
    <row r="1000" spans="1:1" ht="14.1" customHeight="1" x14ac:dyDescent="0.25">
      <c r="A1000"/>
    </row>
    <row r="1001" spans="1:1" ht="14.1" customHeight="1" x14ac:dyDescent="0.25">
      <c r="A1001"/>
    </row>
    <row r="1002" spans="1:1" ht="14.1" customHeight="1" x14ac:dyDescent="0.25">
      <c r="A1002"/>
    </row>
    <row r="1003" spans="1:1" ht="14.1" customHeight="1" x14ac:dyDescent="0.25">
      <c r="A1003"/>
    </row>
    <row r="1004" spans="1:1" ht="14.1" customHeight="1" x14ac:dyDescent="0.25">
      <c r="A1004"/>
    </row>
    <row r="1005" spans="1:1" ht="14.1" customHeight="1" x14ac:dyDescent="0.25">
      <c r="A1005"/>
    </row>
    <row r="1006" spans="1:1" ht="14.1" customHeight="1" x14ac:dyDescent="0.25">
      <c r="A1006"/>
    </row>
    <row r="1007" spans="1:1" ht="14.1" customHeight="1" x14ac:dyDescent="0.25">
      <c r="A1007"/>
    </row>
    <row r="1008" spans="1:1" ht="14.1" customHeight="1" x14ac:dyDescent="0.25">
      <c r="A1008"/>
    </row>
    <row r="1009" spans="1:1" ht="14.1" customHeight="1" x14ac:dyDescent="0.25">
      <c r="A1009"/>
    </row>
    <row r="1010" spans="1:1" ht="14.1" customHeight="1" x14ac:dyDescent="0.25">
      <c r="A1010"/>
    </row>
    <row r="1011" spans="1:1" ht="14.1" customHeight="1" x14ac:dyDescent="0.25">
      <c r="A1011"/>
    </row>
    <row r="1012" spans="1:1" ht="14.1" customHeight="1" x14ac:dyDescent="0.25">
      <c r="A1012"/>
    </row>
    <row r="1013" spans="1:1" ht="14.1" customHeight="1" x14ac:dyDescent="0.25">
      <c r="A1013"/>
    </row>
    <row r="1014" spans="1:1" ht="14.1" customHeight="1" x14ac:dyDescent="0.25">
      <c r="A1014"/>
    </row>
    <row r="1015" spans="1:1" ht="14.1" customHeight="1" x14ac:dyDescent="0.25">
      <c r="A1015"/>
    </row>
    <row r="1016" spans="1:1" ht="14.1" customHeight="1" x14ac:dyDescent="0.25">
      <c r="A1016"/>
    </row>
    <row r="1017" spans="1:1" ht="14.1" customHeight="1" x14ac:dyDescent="0.25">
      <c r="A1017"/>
    </row>
    <row r="1018" spans="1:1" ht="14.1" customHeight="1" x14ac:dyDescent="0.25">
      <c r="A1018"/>
    </row>
    <row r="1019" spans="1:1" ht="14.1" customHeight="1" x14ac:dyDescent="0.25">
      <c r="A1019"/>
    </row>
    <row r="1020" spans="1:1" ht="14.1" customHeight="1" x14ac:dyDescent="0.25">
      <c r="A1020"/>
    </row>
    <row r="1021" spans="1:1" ht="14.1" customHeight="1" x14ac:dyDescent="0.25">
      <c r="A1021"/>
    </row>
    <row r="1022" spans="1:1" ht="14.1" customHeight="1" x14ac:dyDescent="0.25">
      <c r="A1022"/>
    </row>
    <row r="1023" spans="1:1" ht="14.1" customHeight="1" x14ac:dyDescent="0.25">
      <c r="A1023"/>
    </row>
    <row r="1024" spans="1:1" ht="14.1" customHeight="1" x14ac:dyDescent="0.25">
      <c r="A1024"/>
    </row>
    <row r="1025" spans="1:1" ht="14.1" customHeight="1" x14ac:dyDescent="0.25">
      <c r="A1025"/>
    </row>
    <row r="1026" spans="1:1" ht="14.1" customHeight="1" x14ac:dyDescent="0.25">
      <c r="A1026"/>
    </row>
    <row r="1027" spans="1:1" ht="14.1" customHeight="1" x14ac:dyDescent="0.25">
      <c r="A1027"/>
    </row>
    <row r="1028" spans="1:1" ht="14.1" customHeight="1" x14ac:dyDescent="0.25">
      <c r="A1028"/>
    </row>
    <row r="1029" spans="1:1" ht="14.1" customHeight="1" x14ac:dyDescent="0.25">
      <c r="A1029"/>
    </row>
    <row r="1030" spans="1:1" ht="14.1" customHeight="1" x14ac:dyDescent="0.25">
      <c r="A1030"/>
    </row>
    <row r="1031" spans="1:1" ht="14.1" customHeight="1" x14ac:dyDescent="0.25">
      <c r="A1031"/>
    </row>
    <row r="1032" spans="1:1" ht="14.1" customHeight="1" x14ac:dyDescent="0.25">
      <c r="A1032"/>
    </row>
    <row r="1033" spans="1:1" ht="14.1" customHeight="1" x14ac:dyDescent="0.25">
      <c r="A1033"/>
    </row>
    <row r="1034" spans="1:1" ht="14.1" customHeight="1" x14ac:dyDescent="0.25">
      <c r="A1034"/>
    </row>
    <row r="1035" spans="1:1" ht="14.1" customHeight="1" x14ac:dyDescent="0.25">
      <c r="A1035"/>
    </row>
    <row r="1036" spans="1:1" ht="14.1" customHeight="1" x14ac:dyDescent="0.25">
      <c r="A1036"/>
    </row>
    <row r="1037" spans="1:1" ht="14.1" customHeight="1" x14ac:dyDescent="0.25">
      <c r="A1037"/>
    </row>
    <row r="1038" spans="1:1" ht="14.1" customHeight="1" x14ac:dyDescent="0.25">
      <c r="A1038"/>
    </row>
    <row r="1039" spans="1:1" ht="14.1" customHeight="1" x14ac:dyDescent="0.25">
      <c r="A1039"/>
    </row>
    <row r="1040" spans="1:1" ht="14.1" customHeight="1" x14ac:dyDescent="0.25">
      <c r="A1040"/>
    </row>
    <row r="1041" spans="1:1" ht="14.1" customHeight="1" x14ac:dyDescent="0.25">
      <c r="A1041"/>
    </row>
    <row r="1042" spans="1:1" ht="14.1" customHeight="1" x14ac:dyDescent="0.25">
      <c r="A1042"/>
    </row>
    <row r="1043" spans="1:1" ht="14.1" customHeight="1" x14ac:dyDescent="0.25">
      <c r="A1043"/>
    </row>
    <row r="1044" spans="1:1" ht="14.1" customHeight="1" x14ac:dyDescent="0.25">
      <c r="A1044"/>
    </row>
    <row r="1045" spans="1:1" ht="14.1" customHeight="1" x14ac:dyDescent="0.25">
      <c r="A1045"/>
    </row>
    <row r="1046" spans="1:1" ht="14.1" customHeight="1" x14ac:dyDescent="0.25">
      <c r="A1046"/>
    </row>
    <row r="1047" spans="1:1" ht="14.1" customHeight="1" x14ac:dyDescent="0.25">
      <c r="A1047"/>
    </row>
    <row r="1048" spans="1:1" ht="14.1" customHeight="1" x14ac:dyDescent="0.25">
      <c r="A1048"/>
    </row>
    <row r="1049" spans="1:1" ht="14.1" customHeight="1" x14ac:dyDescent="0.25">
      <c r="A1049"/>
    </row>
    <row r="1050" spans="1:1" ht="14.1" customHeight="1" x14ac:dyDescent="0.25">
      <c r="A1050"/>
    </row>
    <row r="1051" spans="1:1" ht="14.1" customHeight="1" x14ac:dyDescent="0.25">
      <c r="A1051"/>
    </row>
    <row r="1052" spans="1:1" ht="14.1" customHeight="1" x14ac:dyDescent="0.25">
      <c r="A1052"/>
    </row>
    <row r="1053" spans="1:1" ht="14.1" customHeight="1" x14ac:dyDescent="0.25">
      <c r="A1053"/>
    </row>
    <row r="1054" spans="1:1" ht="14.1" customHeight="1" x14ac:dyDescent="0.25">
      <c r="A1054"/>
    </row>
    <row r="1055" spans="1:1" ht="14.1" customHeight="1" x14ac:dyDescent="0.25">
      <c r="A1055"/>
    </row>
    <row r="1056" spans="1:1" ht="14.1" customHeight="1" x14ac:dyDescent="0.25">
      <c r="A1056"/>
    </row>
    <row r="1057" spans="1:1" ht="14.1" customHeight="1" x14ac:dyDescent="0.25">
      <c r="A1057"/>
    </row>
    <row r="1058" spans="1:1" ht="14.1" customHeight="1" x14ac:dyDescent="0.25">
      <c r="A1058"/>
    </row>
    <row r="1059" spans="1:1" ht="14.1" customHeight="1" x14ac:dyDescent="0.25">
      <c r="A1059"/>
    </row>
    <row r="1060" spans="1:1" ht="14.1" customHeight="1" x14ac:dyDescent="0.25">
      <c r="A1060"/>
    </row>
    <row r="1061" spans="1:1" ht="14.1" customHeight="1" x14ac:dyDescent="0.25">
      <c r="A1061"/>
    </row>
    <row r="1062" spans="1:1" ht="14.1" customHeight="1" x14ac:dyDescent="0.25">
      <c r="A1062"/>
    </row>
    <row r="1063" spans="1:1" ht="14.1" customHeight="1" x14ac:dyDescent="0.25">
      <c r="A1063"/>
    </row>
    <row r="1064" spans="1:1" ht="14.1" customHeight="1" x14ac:dyDescent="0.25">
      <c r="A1064"/>
    </row>
    <row r="1065" spans="1:1" ht="14.1" customHeight="1" x14ac:dyDescent="0.25">
      <c r="A1065"/>
    </row>
    <row r="1066" spans="1:1" ht="14.1" customHeight="1" x14ac:dyDescent="0.25">
      <c r="A1066"/>
    </row>
    <row r="1067" spans="1:1" ht="14.1" customHeight="1" x14ac:dyDescent="0.25">
      <c r="A1067"/>
    </row>
    <row r="1068" spans="1:1" ht="14.1" customHeight="1" x14ac:dyDescent="0.25">
      <c r="A1068"/>
    </row>
    <row r="1069" spans="1:1" ht="14.1" customHeight="1" x14ac:dyDescent="0.25">
      <c r="A1069"/>
    </row>
    <row r="1070" spans="1:1" ht="14.1" customHeight="1" x14ac:dyDescent="0.25">
      <c r="A1070"/>
    </row>
    <row r="1071" spans="1:1" ht="14.1" customHeight="1" x14ac:dyDescent="0.25">
      <c r="A1071"/>
    </row>
    <row r="1072" spans="1:1" ht="14.1" customHeight="1" x14ac:dyDescent="0.25">
      <c r="A1072"/>
    </row>
    <row r="1073" spans="1:1" ht="14.1" customHeight="1" x14ac:dyDescent="0.25">
      <c r="A1073"/>
    </row>
    <row r="1074" spans="1:1" ht="14.1" customHeight="1" x14ac:dyDescent="0.25">
      <c r="A1074"/>
    </row>
    <row r="1075" spans="1:1" ht="14.1" customHeight="1" x14ac:dyDescent="0.25">
      <c r="A1075"/>
    </row>
    <row r="1076" spans="1:1" ht="14.1" customHeight="1" x14ac:dyDescent="0.25">
      <c r="A1076"/>
    </row>
    <row r="1077" spans="1:1" ht="14.1" customHeight="1" x14ac:dyDescent="0.25">
      <c r="A1077"/>
    </row>
    <row r="1078" spans="1:1" ht="14.1" customHeight="1" x14ac:dyDescent="0.25">
      <c r="A1078"/>
    </row>
    <row r="1079" spans="1:1" ht="14.1" customHeight="1" x14ac:dyDescent="0.25">
      <c r="A1079"/>
    </row>
    <row r="1080" spans="1:1" ht="14.1" customHeight="1" x14ac:dyDescent="0.25">
      <c r="A1080"/>
    </row>
    <row r="1081" spans="1:1" ht="14.1" customHeight="1" x14ac:dyDescent="0.25">
      <c r="A1081"/>
    </row>
    <row r="1082" spans="1:1" ht="14.1" customHeight="1" x14ac:dyDescent="0.25">
      <c r="A1082"/>
    </row>
    <row r="1083" spans="1:1" ht="14.1" customHeight="1" x14ac:dyDescent="0.25">
      <c r="A1083"/>
    </row>
    <row r="1084" spans="1:1" ht="14.1" customHeight="1" x14ac:dyDescent="0.25">
      <c r="A1084"/>
    </row>
    <row r="1085" spans="1:1" ht="14.1" customHeight="1" x14ac:dyDescent="0.25">
      <c r="A1085"/>
    </row>
    <row r="1086" spans="1:1" ht="14.1" customHeight="1" x14ac:dyDescent="0.25">
      <c r="A1086"/>
    </row>
    <row r="1087" spans="1:1" ht="14.1" customHeight="1" x14ac:dyDescent="0.25">
      <c r="A1087"/>
    </row>
    <row r="1088" spans="1:1" ht="14.1" customHeight="1" x14ac:dyDescent="0.25">
      <c r="A1088"/>
    </row>
    <row r="1089" spans="1:1" ht="14.1" customHeight="1" x14ac:dyDescent="0.25">
      <c r="A1089"/>
    </row>
    <row r="1090" spans="1:1" ht="14.1" customHeight="1" x14ac:dyDescent="0.25">
      <c r="A1090"/>
    </row>
    <row r="1091" spans="1:1" ht="14.1" customHeight="1" x14ac:dyDescent="0.25">
      <c r="A1091"/>
    </row>
    <row r="1092" spans="1:1" ht="14.1" customHeight="1" x14ac:dyDescent="0.25">
      <c r="A1092"/>
    </row>
    <row r="1093" spans="1:1" ht="14.1" customHeight="1" x14ac:dyDescent="0.25">
      <c r="A1093"/>
    </row>
    <row r="1094" spans="1:1" ht="14.1" customHeight="1" x14ac:dyDescent="0.25">
      <c r="A1094"/>
    </row>
    <row r="1095" spans="1:1" ht="14.1" customHeight="1" x14ac:dyDescent="0.25">
      <c r="A1095"/>
    </row>
    <row r="1096" spans="1:1" ht="14.1" customHeight="1" x14ac:dyDescent="0.25">
      <c r="A1096"/>
    </row>
    <row r="1097" spans="1:1" ht="14.1" customHeight="1" x14ac:dyDescent="0.25">
      <c r="A1097"/>
    </row>
    <row r="1098" spans="1:1" ht="14.1" customHeight="1" x14ac:dyDescent="0.25">
      <c r="A1098"/>
    </row>
    <row r="1099" spans="1:1" ht="14.1" customHeight="1" x14ac:dyDescent="0.25">
      <c r="A1099"/>
    </row>
    <row r="1100" spans="1:1" ht="14.1" customHeight="1" x14ac:dyDescent="0.25">
      <c r="A1100"/>
    </row>
    <row r="1101" spans="1:1" ht="14.1" customHeight="1" x14ac:dyDescent="0.25">
      <c r="A1101"/>
    </row>
    <row r="1102" spans="1:1" ht="14.1" customHeight="1" x14ac:dyDescent="0.25">
      <c r="A1102"/>
    </row>
    <row r="1103" spans="1:1" ht="14.1" customHeight="1" x14ac:dyDescent="0.25">
      <c r="A1103"/>
    </row>
    <row r="1104" spans="1:1" ht="14.1" customHeight="1" x14ac:dyDescent="0.25">
      <c r="A1104"/>
    </row>
    <row r="1105" spans="1:1" ht="14.1" customHeight="1" x14ac:dyDescent="0.25">
      <c r="A1105"/>
    </row>
    <row r="1106" spans="1:1" ht="14.1" customHeight="1" x14ac:dyDescent="0.25">
      <c r="A1106"/>
    </row>
    <row r="1107" spans="1:1" ht="14.1" customHeight="1" x14ac:dyDescent="0.25">
      <c r="A1107"/>
    </row>
    <row r="1108" spans="1:1" ht="14.1" customHeight="1" x14ac:dyDescent="0.25">
      <c r="A1108"/>
    </row>
    <row r="1109" spans="1:1" ht="14.1" customHeight="1" x14ac:dyDescent="0.25">
      <c r="A1109"/>
    </row>
    <row r="1110" spans="1:1" ht="14.1" customHeight="1" x14ac:dyDescent="0.25">
      <c r="A1110"/>
    </row>
    <row r="1111" spans="1:1" ht="14.1" customHeight="1" x14ac:dyDescent="0.25">
      <c r="A1111"/>
    </row>
    <row r="1112" spans="1:1" ht="14.1" customHeight="1" x14ac:dyDescent="0.25">
      <c r="A1112"/>
    </row>
    <row r="1113" spans="1:1" ht="14.1" customHeight="1" x14ac:dyDescent="0.25">
      <c r="A1113"/>
    </row>
    <row r="1114" spans="1:1" ht="14.1" customHeight="1" x14ac:dyDescent="0.25">
      <c r="A1114"/>
    </row>
    <row r="1115" spans="1:1" ht="14.1" customHeight="1" x14ac:dyDescent="0.25">
      <c r="A1115"/>
    </row>
    <row r="1116" spans="1:1" ht="14.1" customHeight="1" x14ac:dyDescent="0.25">
      <c r="A1116"/>
    </row>
    <row r="1117" spans="1:1" ht="14.1" customHeight="1" x14ac:dyDescent="0.25">
      <c r="A1117"/>
    </row>
    <row r="1118" spans="1:1" ht="14.1" customHeight="1" x14ac:dyDescent="0.25">
      <c r="A1118"/>
    </row>
    <row r="1119" spans="1:1" ht="14.1" customHeight="1" x14ac:dyDescent="0.25">
      <c r="A1119"/>
    </row>
    <row r="1120" spans="1:1" ht="14.1" customHeight="1" x14ac:dyDescent="0.25">
      <c r="A1120"/>
    </row>
    <row r="1121" spans="1:1" ht="14.1" customHeight="1" x14ac:dyDescent="0.25">
      <c r="A1121"/>
    </row>
    <row r="1122" spans="1:1" ht="14.1" customHeight="1" x14ac:dyDescent="0.25">
      <c r="A1122"/>
    </row>
    <row r="1123" spans="1:1" ht="14.1" customHeight="1" x14ac:dyDescent="0.25">
      <c r="A1123"/>
    </row>
    <row r="1124" spans="1:1" ht="14.1" customHeight="1" x14ac:dyDescent="0.25">
      <c r="A1124"/>
    </row>
    <row r="1125" spans="1:1" ht="14.1" customHeight="1" x14ac:dyDescent="0.25">
      <c r="A1125"/>
    </row>
    <row r="1126" spans="1:1" ht="14.1" customHeight="1" x14ac:dyDescent="0.25">
      <c r="A1126"/>
    </row>
    <row r="1127" spans="1:1" ht="14.1" customHeight="1" x14ac:dyDescent="0.25">
      <c r="A1127"/>
    </row>
    <row r="1128" spans="1:1" ht="14.1" customHeight="1" x14ac:dyDescent="0.25">
      <c r="A1128"/>
    </row>
    <row r="1129" spans="1:1" ht="14.1" customHeight="1" x14ac:dyDescent="0.25">
      <c r="A1129"/>
    </row>
    <row r="1130" spans="1:1" ht="14.1" customHeight="1" x14ac:dyDescent="0.25">
      <c r="A1130"/>
    </row>
    <row r="1131" spans="1:1" ht="14.1" customHeight="1" x14ac:dyDescent="0.25">
      <c r="A1131"/>
    </row>
    <row r="1132" spans="1:1" ht="14.1" customHeight="1" x14ac:dyDescent="0.25">
      <c r="A1132"/>
    </row>
    <row r="1133" spans="1:1" ht="14.1" customHeight="1" x14ac:dyDescent="0.25">
      <c r="A1133"/>
    </row>
    <row r="1134" spans="1:1" ht="14.1" customHeight="1" x14ac:dyDescent="0.25">
      <c r="A1134"/>
    </row>
    <row r="1135" spans="1:1" ht="14.1" customHeight="1" x14ac:dyDescent="0.25">
      <c r="A1135"/>
    </row>
    <row r="1136" spans="1:1" ht="14.1" customHeight="1" x14ac:dyDescent="0.25">
      <c r="A1136"/>
    </row>
    <row r="1137" spans="1:1" ht="14.1" customHeight="1" x14ac:dyDescent="0.25">
      <c r="A1137"/>
    </row>
    <row r="1138" spans="1:1" ht="14.1" customHeight="1" x14ac:dyDescent="0.25">
      <c r="A1138"/>
    </row>
    <row r="1139" spans="1:1" ht="14.1" customHeight="1" x14ac:dyDescent="0.25">
      <c r="A1139"/>
    </row>
    <row r="1140" spans="1:1" ht="14.1" customHeight="1" x14ac:dyDescent="0.25">
      <c r="A1140"/>
    </row>
    <row r="1141" spans="1:1" ht="14.1" customHeight="1" x14ac:dyDescent="0.25">
      <c r="A1141"/>
    </row>
    <row r="1142" spans="1:1" ht="14.1" customHeight="1" x14ac:dyDescent="0.25">
      <c r="A1142"/>
    </row>
    <row r="1143" spans="1:1" ht="14.1" customHeight="1" x14ac:dyDescent="0.25">
      <c r="A1143"/>
    </row>
    <row r="1144" spans="1:1" ht="14.1" customHeight="1" x14ac:dyDescent="0.25">
      <c r="A1144"/>
    </row>
    <row r="1145" spans="1:1" ht="14.1" customHeight="1" x14ac:dyDescent="0.25">
      <c r="A1145"/>
    </row>
    <row r="1146" spans="1:1" ht="14.1" customHeight="1" x14ac:dyDescent="0.25">
      <c r="A1146"/>
    </row>
    <row r="1147" spans="1:1" ht="14.1" customHeight="1" x14ac:dyDescent="0.25">
      <c r="A1147"/>
    </row>
    <row r="1148" spans="1:1" ht="14.1" customHeight="1" x14ac:dyDescent="0.25">
      <c r="A1148"/>
    </row>
    <row r="1149" spans="1:1" ht="14.1" customHeight="1" x14ac:dyDescent="0.25">
      <c r="A1149"/>
    </row>
    <row r="1150" spans="1:1" ht="14.1" customHeight="1" x14ac:dyDescent="0.25">
      <c r="A1150"/>
    </row>
    <row r="1151" spans="1:1" ht="14.1" customHeight="1" x14ac:dyDescent="0.25">
      <c r="A1151"/>
    </row>
    <row r="1152" spans="1:1" ht="14.1" customHeight="1" x14ac:dyDescent="0.25">
      <c r="A1152"/>
    </row>
    <row r="1153" spans="1:1" ht="14.1" customHeight="1" x14ac:dyDescent="0.25">
      <c r="A1153"/>
    </row>
    <row r="1154" spans="1:1" ht="14.1" customHeight="1" x14ac:dyDescent="0.25">
      <c r="A1154"/>
    </row>
    <row r="1155" spans="1:1" ht="14.1" customHeight="1" x14ac:dyDescent="0.25">
      <c r="A1155"/>
    </row>
    <row r="1156" spans="1:1" ht="14.1" customHeight="1" x14ac:dyDescent="0.25">
      <c r="A1156"/>
    </row>
    <row r="1157" spans="1:1" ht="14.1" customHeight="1" x14ac:dyDescent="0.25">
      <c r="A1157"/>
    </row>
    <row r="1158" spans="1:1" ht="14.1" customHeight="1" x14ac:dyDescent="0.25">
      <c r="A1158"/>
    </row>
    <row r="1159" spans="1:1" ht="14.1" customHeight="1" x14ac:dyDescent="0.25">
      <c r="A1159"/>
    </row>
    <row r="1160" spans="1:1" ht="14.1" customHeight="1" x14ac:dyDescent="0.25">
      <c r="A1160"/>
    </row>
    <row r="1161" spans="1:1" ht="14.1" customHeight="1" x14ac:dyDescent="0.25">
      <c r="A1161"/>
    </row>
    <row r="1162" spans="1:1" ht="14.1" customHeight="1" x14ac:dyDescent="0.25">
      <c r="A1162"/>
    </row>
    <row r="1163" spans="1:1" ht="14.1" customHeight="1" x14ac:dyDescent="0.25">
      <c r="A1163"/>
    </row>
    <row r="1164" spans="1:1" ht="14.1" customHeight="1" x14ac:dyDescent="0.25">
      <c r="A1164"/>
    </row>
    <row r="1165" spans="1:1" ht="14.1" customHeight="1" x14ac:dyDescent="0.25">
      <c r="A1165"/>
    </row>
    <row r="1166" spans="1:1" ht="14.1" customHeight="1" x14ac:dyDescent="0.25">
      <c r="A1166"/>
    </row>
    <row r="1167" spans="1:1" ht="14.1" customHeight="1" x14ac:dyDescent="0.25">
      <c r="A1167"/>
    </row>
    <row r="1168" spans="1:1" ht="14.1" customHeight="1" x14ac:dyDescent="0.25">
      <c r="A1168"/>
    </row>
    <row r="1169" spans="1:1" ht="14.1" customHeight="1" x14ac:dyDescent="0.25">
      <c r="A1169"/>
    </row>
    <row r="1170" spans="1:1" ht="14.1" customHeight="1" x14ac:dyDescent="0.25">
      <c r="A1170"/>
    </row>
    <row r="1171" spans="1:1" ht="14.1" customHeight="1" x14ac:dyDescent="0.25">
      <c r="A1171"/>
    </row>
    <row r="1172" spans="1:1" ht="14.1" customHeight="1" x14ac:dyDescent="0.25">
      <c r="A1172"/>
    </row>
    <row r="1173" spans="1:1" ht="14.1" customHeight="1" x14ac:dyDescent="0.25">
      <c r="A1173"/>
    </row>
    <row r="1174" spans="1:1" ht="14.1" customHeight="1" x14ac:dyDescent="0.25">
      <c r="A1174"/>
    </row>
    <row r="1175" spans="1:1" ht="14.1" customHeight="1" x14ac:dyDescent="0.25">
      <c r="A1175"/>
    </row>
    <row r="1176" spans="1:1" ht="14.1" customHeight="1" x14ac:dyDescent="0.25">
      <c r="A1176"/>
    </row>
    <row r="1177" spans="1:1" ht="14.1" customHeight="1" x14ac:dyDescent="0.25">
      <c r="A1177"/>
    </row>
    <row r="1178" spans="1:1" ht="14.1" customHeight="1" x14ac:dyDescent="0.25">
      <c r="A1178"/>
    </row>
    <row r="1179" spans="1:1" ht="14.1" customHeight="1" x14ac:dyDescent="0.25">
      <c r="A1179"/>
    </row>
    <row r="1180" spans="1:1" ht="14.1" customHeight="1" x14ac:dyDescent="0.25">
      <c r="A1180"/>
    </row>
    <row r="1181" spans="1:1" ht="14.1" customHeight="1" x14ac:dyDescent="0.25">
      <c r="A1181"/>
    </row>
    <row r="1182" spans="1:1" ht="14.1" customHeight="1" x14ac:dyDescent="0.25">
      <c r="A1182"/>
    </row>
    <row r="1183" spans="1:1" ht="14.1" customHeight="1" x14ac:dyDescent="0.25">
      <c r="A1183"/>
    </row>
    <row r="1184" spans="1:1" ht="14.1" customHeight="1" x14ac:dyDescent="0.25">
      <c r="A1184"/>
    </row>
    <row r="1185" spans="1:1" ht="14.1" customHeight="1" x14ac:dyDescent="0.25">
      <c r="A1185"/>
    </row>
    <row r="1186" spans="1:1" ht="14.1" customHeight="1" x14ac:dyDescent="0.25">
      <c r="A1186"/>
    </row>
    <row r="1187" spans="1:1" ht="14.1" customHeight="1" x14ac:dyDescent="0.25">
      <c r="A1187"/>
    </row>
    <row r="1188" spans="1:1" ht="14.1" customHeight="1" x14ac:dyDescent="0.25">
      <c r="A1188"/>
    </row>
    <row r="1189" spans="1:1" ht="14.1" customHeight="1" x14ac:dyDescent="0.25">
      <c r="A1189"/>
    </row>
    <row r="1190" spans="1:1" ht="14.1" customHeight="1" x14ac:dyDescent="0.25">
      <c r="A1190"/>
    </row>
    <row r="1191" spans="1:1" ht="14.1" customHeight="1" x14ac:dyDescent="0.25">
      <c r="A1191"/>
    </row>
    <row r="1192" spans="1:1" ht="14.1" customHeight="1" x14ac:dyDescent="0.25">
      <c r="A1192"/>
    </row>
    <row r="1193" spans="1:1" ht="14.1" customHeight="1" x14ac:dyDescent="0.25">
      <c r="A1193"/>
    </row>
    <row r="1194" spans="1:1" ht="14.1" customHeight="1" x14ac:dyDescent="0.25">
      <c r="A1194"/>
    </row>
    <row r="1195" spans="1:1" ht="14.1" customHeight="1" x14ac:dyDescent="0.25">
      <c r="A1195"/>
    </row>
    <row r="1196" spans="1:1" ht="14.1" customHeight="1" x14ac:dyDescent="0.25">
      <c r="A1196"/>
    </row>
    <row r="1197" spans="1:1" ht="14.1" customHeight="1" x14ac:dyDescent="0.25">
      <c r="A1197"/>
    </row>
    <row r="1198" spans="1:1" ht="14.1" customHeight="1" x14ac:dyDescent="0.25">
      <c r="A1198"/>
    </row>
    <row r="1199" spans="1:1" ht="14.1" customHeight="1" x14ac:dyDescent="0.25">
      <c r="A1199"/>
    </row>
    <row r="1200" spans="1:1" ht="14.1" customHeight="1" x14ac:dyDescent="0.25">
      <c r="A1200"/>
    </row>
    <row r="1201" spans="1:1" ht="14.1" customHeight="1" x14ac:dyDescent="0.25">
      <c r="A1201"/>
    </row>
    <row r="1202" spans="1:1" ht="14.1" customHeight="1" x14ac:dyDescent="0.25">
      <c r="A1202"/>
    </row>
    <row r="1203" spans="1:1" ht="14.1" customHeight="1" x14ac:dyDescent="0.25">
      <c r="A1203"/>
    </row>
    <row r="1204" spans="1:1" ht="14.1" customHeight="1" x14ac:dyDescent="0.25">
      <c r="A1204"/>
    </row>
    <row r="1205" spans="1:1" ht="14.1" customHeight="1" x14ac:dyDescent="0.25">
      <c r="A1205"/>
    </row>
    <row r="1206" spans="1:1" ht="14.1" customHeight="1" x14ac:dyDescent="0.25">
      <c r="A1206"/>
    </row>
    <row r="1207" spans="1:1" ht="14.1" customHeight="1" x14ac:dyDescent="0.25">
      <c r="A1207"/>
    </row>
    <row r="1208" spans="1:1" ht="14.1" customHeight="1" x14ac:dyDescent="0.25">
      <c r="A1208"/>
    </row>
    <row r="1209" spans="1:1" ht="14.1" customHeight="1" x14ac:dyDescent="0.25">
      <c r="A1209"/>
    </row>
    <row r="1210" spans="1:1" ht="14.1" customHeight="1" x14ac:dyDescent="0.25">
      <c r="A1210"/>
    </row>
    <row r="1211" spans="1:1" ht="14.1" customHeight="1" x14ac:dyDescent="0.25">
      <c r="A1211"/>
    </row>
    <row r="1212" spans="1:1" ht="14.1" customHeight="1" x14ac:dyDescent="0.25">
      <c r="A1212"/>
    </row>
    <row r="1213" spans="1:1" ht="14.1" customHeight="1" x14ac:dyDescent="0.25">
      <c r="A1213"/>
    </row>
    <row r="1214" spans="1:1" ht="14.1" customHeight="1" x14ac:dyDescent="0.25">
      <c r="A1214"/>
    </row>
    <row r="1215" spans="1:1" ht="14.1" customHeight="1" x14ac:dyDescent="0.25">
      <c r="A1215"/>
    </row>
    <row r="1216" spans="1:1" ht="14.1" customHeight="1" x14ac:dyDescent="0.25">
      <c r="A1216"/>
    </row>
    <row r="1217" spans="1:1" ht="14.1" customHeight="1" x14ac:dyDescent="0.25">
      <c r="A1217"/>
    </row>
    <row r="1218" spans="1:1" ht="14.1" customHeight="1" x14ac:dyDescent="0.25">
      <c r="A1218"/>
    </row>
    <row r="1219" spans="1:1" ht="14.1" customHeight="1" x14ac:dyDescent="0.25">
      <c r="A1219"/>
    </row>
    <row r="1220" spans="1:1" ht="14.1" customHeight="1" x14ac:dyDescent="0.25">
      <c r="A1220"/>
    </row>
    <row r="1221" spans="1:1" ht="14.1" customHeight="1" x14ac:dyDescent="0.25">
      <c r="A1221"/>
    </row>
    <row r="1222" spans="1:1" ht="14.1" customHeight="1" x14ac:dyDescent="0.25">
      <c r="A1222"/>
    </row>
    <row r="1223" spans="1:1" ht="14.1" customHeight="1" x14ac:dyDescent="0.25">
      <c r="A1223"/>
    </row>
    <row r="1224" spans="1:1" ht="14.1" customHeight="1" x14ac:dyDescent="0.25">
      <c r="A1224"/>
    </row>
    <row r="1225" spans="1:1" ht="14.1" customHeight="1" x14ac:dyDescent="0.25">
      <c r="A1225"/>
    </row>
    <row r="1226" spans="1:1" ht="14.1" customHeight="1" x14ac:dyDescent="0.25">
      <c r="A1226"/>
    </row>
    <row r="1227" spans="1:1" ht="14.1" customHeight="1" x14ac:dyDescent="0.25">
      <c r="A1227"/>
    </row>
    <row r="1228" spans="1:1" ht="14.1" customHeight="1" x14ac:dyDescent="0.25">
      <c r="A1228"/>
    </row>
    <row r="1229" spans="1:1" ht="14.1" customHeight="1" x14ac:dyDescent="0.25">
      <c r="A1229"/>
    </row>
    <row r="1230" spans="1:1" ht="14.1" customHeight="1" x14ac:dyDescent="0.25">
      <c r="A1230"/>
    </row>
    <row r="1231" spans="1:1" ht="14.1" customHeight="1" x14ac:dyDescent="0.25">
      <c r="A1231"/>
    </row>
    <row r="1232" spans="1:1" ht="14.1" customHeight="1" x14ac:dyDescent="0.25">
      <c r="A1232"/>
    </row>
    <row r="1233" spans="1:1" ht="14.1" customHeight="1" x14ac:dyDescent="0.25">
      <c r="A1233"/>
    </row>
    <row r="1234" spans="1:1" ht="14.1" customHeight="1" x14ac:dyDescent="0.25">
      <c r="A1234"/>
    </row>
    <row r="1235" spans="1:1" ht="14.1" customHeight="1" x14ac:dyDescent="0.25">
      <c r="A1235"/>
    </row>
    <row r="1236" spans="1:1" ht="14.1" customHeight="1" x14ac:dyDescent="0.25">
      <c r="A1236"/>
    </row>
    <row r="1237" spans="1:1" ht="14.1" customHeight="1" x14ac:dyDescent="0.25">
      <c r="A1237"/>
    </row>
    <row r="1238" spans="1:1" ht="14.1" customHeight="1" x14ac:dyDescent="0.25">
      <c r="A1238"/>
    </row>
    <row r="1239" spans="1:1" ht="14.1" customHeight="1" x14ac:dyDescent="0.25">
      <c r="A1239"/>
    </row>
    <row r="1240" spans="1:1" ht="14.1" customHeight="1" x14ac:dyDescent="0.25">
      <c r="A1240"/>
    </row>
    <row r="1241" spans="1:1" ht="14.1" customHeight="1" x14ac:dyDescent="0.25">
      <c r="A1241"/>
    </row>
    <row r="1242" spans="1:1" ht="14.1" customHeight="1" x14ac:dyDescent="0.25">
      <c r="A1242"/>
    </row>
    <row r="1243" spans="1:1" ht="14.1" customHeight="1" x14ac:dyDescent="0.25">
      <c r="A1243"/>
    </row>
    <row r="1244" spans="1:1" ht="14.1" customHeight="1" x14ac:dyDescent="0.25">
      <c r="A1244"/>
    </row>
    <row r="1245" spans="1:1" ht="14.1" customHeight="1" x14ac:dyDescent="0.25">
      <c r="A1245"/>
    </row>
    <row r="1246" spans="1:1" ht="14.1" customHeight="1" x14ac:dyDescent="0.25">
      <c r="A1246"/>
    </row>
    <row r="1247" spans="1:1" ht="14.1" customHeight="1" x14ac:dyDescent="0.25">
      <c r="A1247"/>
    </row>
    <row r="1248" spans="1:1" ht="14.1" customHeight="1" x14ac:dyDescent="0.25">
      <c r="A1248"/>
    </row>
    <row r="1249" spans="1:1" ht="14.1" customHeight="1" x14ac:dyDescent="0.25">
      <c r="A1249"/>
    </row>
    <row r="1250" spans="1:1" ht="14.1" customHeight="1" x14ac:dyDescent="0.25">
      <c r="A1250"/>
    </row>
    <row r="1251" spans="1:1" ht="14.1" customHeight="1" x14ac:dyDescent="0.25">
      <c r="A1251"/>
    </row>
    <row r="1252" spans="1:1" ht="14.1" customHeight="1" x14ac:dyDescent="0.25">
      <c r="A1252"/>
    </row>
    <row r="1253" spans="1:1" ht="14.1" customHeight="1" x14ac:dyDescent="0.25">
      <c r="A1253"/>
    </row>
    <row r="1254" spans="1:1" ht="14.1" customHeight="1" x14ac:dyDescent="0.25">
      <c r="A1254"/>
    </row>
    <row r="1255" spans="1:1" ht="14.1" customHeight="1" x14ac:dyDescent="0.25">
      <c r="A1255"/>
    </row>
    <row r="1256" spans="1:1" ht="14.1" customHeight="1" x14ac:dyDescent="0.25">
      <c r="A1256"/>
    </row>
    <row r="1257" spans="1:1" ht="14.1" customHeight="1" x14ac:dyDescent="0.25">
      <c r="A1257"/>
    </row>
    <row r="1258" spans="1:1" ht="14.1" customHeight="1" x14ac:dyDescent="0.25">
      <c r="A1258"/>
    </row>
    <row r="1259" spans="1:1" ht="14.1" customHeight="1" x14ac:dyDescent="0.25">
      <c r="A1259"/>
    </row>
    <row r="1260" spans="1:1" ht="14.1" customHeight="1" x14ac:dyDescent="0.25">
      <c r="A1260"/>
    </row>
    <row r="1261" spans="1:1" ht="14.1" customHeight="1" x14ac:dyDescent="0.25">
      <c r="A1261"/>
    </row>
    <row r="1262" spans="1:1" ht="14.1" customHeight="1" x14ac:dyDescent="0.25">
      <c r="A1262"/>
    </row>
    <row r="1263" spans="1:1" ht="14.1" customHeight="1" x14ac:dyDescent="0.25">
      <c r="A1263"/>
    </row>
    <row r="1264" spans="1:1" ht="14.1" customHeight="1" x14ac:dyDescent="0.25">
      <c r="A1264"/>
    </row>
    <row r="1265" spans="1:1" ht="14.1" customHeight="1" x14ac:dyDescent="0.25">
      <c r="A1265"/>
    </row>
    <row r="1266" spans="1:1" ht="14.1" customHeight="1" x14ac:dyDescent="0.25">
      <c r="A1266"/>
    </row>
    <row r="1267" spans="1:1" ht="14.1" customHeight="1" x14ac:dyDescent="0.25">
      <c r="A1267"/>
    </row>
    <row r="1268" spans="1:1" ht="14.1" customHeight="1" x14ac:dyDescent="0.25">
      <c r="A1268"/>
    </row>
    <row r="1269" spans="1:1" ht="14.1" customHeight="1" x14ac:dyDescent="0.25">
      <c r="A1269"/>
    </row>
    <row r="1270" spans="1:1" ht="14.1" customHeight="1" x14ac:dyDescent="0.25">
      <c r="A1270"/>
    </row>
    <row r="1271" spans="1:1" ht="14.1" customHeight="1" x14ac:dyDescent="0.25">
      <c r="A1271"/>
    </row>
    <row r="1272" spans="1:1" ht="14.1" customHeight="1" x14ac:dyDescent="0.25">
      <c r="A1272"/>
    </row>
    <row r="1273" spans="1:1" ht="14.1" customHeight="1" x14ac:dyDescent="0.25">
      <c r="A1273"/>
    </row>
    <row r="1274" spans="1:1" ht="14.1" customHeight="1" x14ac:dyDescent="0.25">
      <c r="A1274"/>
    </row>
    <row r="1275" spans="1:1" ht="14.1" customHeight="1" x14ac:dyDescent="0.25">
      <c r="A1275"/>
    </row>
    <row r="1276" spans="1:1" ht="14.1" customHeight="1" x14ac:dyDescent="0.25">
      <c r="A1276"/>
    </row>
    <row r="1277" spans="1:1" ht="14.1" customHeight="1" x14ac:dyDescent="0.25">
      <c r="A1277"/>
    </row>
    <row r="1278" spans="1:1" ht="14.1" customHeight="1" x14ac:dyDescent="0.25">
      <c r="A1278"/>
    </row>
    <row r="1279" spans="1:1" ht="14.1" customHeight="1" x14ac:dyDescent="0.25">
      <c r="A1279"/>
    </row>
    <row r="1280" spans="1:1" ht="14.1" customHeight="1" x14ac:dyDescent="0.25">
      <c r="A1280"/>
    </row>
    <row r="1281" spans="1:1" ht="14.1" customHeight="1" x14ac:dyDescent="0.25">
      <c r="A1281"/>
    </row>
    <row r="1282" spans="1:1" ht="14.1" customHeight="1" x14ac:dyDescent="0.25">
      <c r="A1282"/>
    </row>
    <row r="1283" spans="1:1" ht="14.1" customHeight="1" x14ac:dyDescent="0.25">
      <c r="A1283"/>
    </row>
    <row r="1284" spans="1:1" ht="14.1" customHeight="1" x14ac:dyDescent="0.25">
      <c r="A1284"/>
    </row>
    <row r="1285" spans="1:1" ht="14.1" customHeight="1" x14ac:dyDescent="0.25">
      <c r="A1285"/>
    </row>
    <row r="1286" spans="1:1" ht="14.1" customHeight="1" x14ac:dyDescent="0.25">
      <c r="A1286"/>
    </row>
    <row r="1287" spans="1:1" ht="14.1" customHeight="1" x14ac:dyDescent="0.25">
      <c r="A1287"/>
    </row>
    <row r="1288" spans="1:1" ht="14.1" customHeight="1" x14ac:dyDescent="0.25">
      <c r="A1288"/>
    </row>
    <row r="1289" spans="1:1" ht="14.1" customHeight="1" x14ac:dyDescent="0.25">
      <c r="A1289"/>
    </row>
    <row r="1290" spans="1:1" ht="14.1" customHeight="1" x14ac:dyDescent="0.25">
      <c r="A1290"/>
    </row>
    <row r="1291" spans="1:1" ht="14.1" customHeight="1" x14ac:dyDescent="0.25">
      <c r="A1291"/>
    </row>
    <row r="1292" spans="1:1" ht="14.1" customHeight="1" x14ac:dyDescent="0.25">
      <c r="A1292"/>
    </row>
    <row r="1293" spans="1:1" ht="14.1" customHeight="1" x14ac:dyDescent="0.25">
      <c r="A1293"/>
    </row>
    <row r="1294" spans="1:1" ht="14.1" customHeight="1" x14ac:dyDescent="0.25">
      <c r="A1294"/>
    </row>
    <row r="1295" spans="1:1" ht="14.1" customHeight="1" x14ac:dyDescent="0.25">
      <c r="A1295"/>
    </row>
    <row r="1296" spans="1:1" ht="14.1" customHeight="1" x14ac:dyDescent="0.25">
      <c r="A1296"/>
    </row>
    <row r="1297" spans="1:1" ht="14.1" customHeight="1" x14ac:dyDescent="0.25">
      <c r="A1297"/>
    </row>
    <row r="1298" spans="1:1" ht="14.1" customHeight="1" x14ac:dyDescent="0.25">
      <c r="A1298"/>
    </row>
    <row r="1299" spans="1:1" ht="14.1" customHeight="1" x14ac:dyDescent="0.25">
      <c r="A1299"/>
    </row>
    <row r="1300" spans="1:1" ht="14.1" customHeight="1" x14ac:dyDescent="0.25">
      <c r="A1300"/>
    </row>
    <row r="1301" spans="1:1" ht="14.1" customHeight="1" x14ac:dyDescent="0.25">
      <c r="A1301"/>
    </row>
    <row r="1302" spans="1:1" ht="14.1" customHeight="1" x14ac:dyDescent="0.25">
      <c r="A1302"/>
    </row>
    <row r="1303" spans="1:1" ht="14.1" customHeight="1" x14ac:dyDescent="0.25">
      <c r="A1303"/>
    </row>
    <row r="1304" spans="1:1" ht="14.1" customHeight="1" x14ac:dyDescent="0.25">
      <c r="A1304"/>
    </row>
    <row r="1305" spans="1:1" ht="14.1" customHeight="1" x14ac:dyDescent="0.25">
      <c r="A1305"/>
    </row>
    <row r="1306" spans="1:1" ht="14.1" customHeight="1" x14ac:dyDescent="0.25">
      <c r="A1306"/>
    </row>
    <row r="1307" spans="1:1" ht="14.1" customHeight="1" x14ac:dyDescent="0.25">
      <c r="A1307"/>
    </row>
    <row r="1308" spans="1:1" ht="14.1" customHeight="1" x14ac:dyDescent="0.25">
      <c r="A1308"/>
    </row>
    <row r="1309" spans="1:1" ht="14.1" customHeight="1" x14ac:dyDescent="0.25">
      <c r="A1309"/>
    </row>
    <row r="1310" spans="1:1" ht="14.1" customHeight="1" x14ac:dyDescent="0.25">
      <c r="A1310"/>
    </row>
    <row r="1311" spans="1:1" ht="14.1" customHeight="1" x14ac:dyDescent="0.25">
      <c r="A1311"/>
    </row>
    <row r="1312" spans="1:1" ht="14.1" customHeight="1" x14ac:dyDescent="0.25">
      <c r="A1312"/>
    </row>
    <row r="1313" spans="1:1" ht="14.1" customHeight="1" x14ac:dyDescent="0.25">
      <c r="A1313"/>
    </row>
    <row r="1314" spans="1:1" ht="14.1" customHeight="1" x14ac:dyDescent="0.25">
      <c r="A1314"/>
    </row>
    <row r="1315" spans="1:1" ht="14.1" customHeight="1" x14ac:dyDescent="0.25">
      <c r="A1315"/>
    </row>
    <row r="1316" spans="1:1" ht="14.1" customHeight="1" x14ac:dyDescent="0.25">
      <c r="A1316"/>
    </row>
    <row r="1317" spans="1:1" ht="14.1" customHeight="1" x14ac:dyDescent="0.25">
      <c r="A1317"/>
    </row>
    <row r="1318" spans="1:1" ht="14.1" customHeight="1" x14ac:dyDescent="0.25">
      <c r="A1318"/>
    </row>
    <row r="1319" spans="1:1" ht="14.1" customHeight="1" x14ac:dyDescent="0.25">
      <c r="A1319"/>
    </row>
    <row r="1320" spans="1:1" ht="14.1" customHeight="1" x14ac:dyDescent="0.25">
      <c r="A1320"/>
    </row>
    <row r="1321" spans="1:1" ht="14.1" customHeight="1" x14ac:dyDescent="0.25">
      <c r="A1321"/>
    </row>
    <row r="1322" spans="1:1" ht="14.1" customHeight="1" x14ac:dyDescent="0.25">
      <c r="A1322"/>
    </row>
    <row r="1323" spans="1:1" ht="14.1" customHeight="1" x14ac:dyDescent="0.25">
      <c r="A1323"/>
    </row>
    <row r="1324" spans="1:1" ht="14.1" customHeight="1" x14ac:dyDescent="0.25">
      <c r="A1324"/>
    </row>
    <row r="1325" spans="1:1" ht="14.1" customHeight="1" x14ac:dyDescent="0.25">
      <c r="A1325"/>
    </row>
    <row r="1326" spans="1:1" ht="14.1" customHeight="1" x14ac:dyDescent="0.25">
      <c r="A1326"/>
    </row>
    <row r="1327" spans="1:1" ht="14.1" customHeight="1" x14ac:dyDescent="0.25">
      <c r="A1327"/>
    </row>
    <row r="1328" spans="1:1" ht="14.1" customHeight="1" x14ac:dyDescent="0.25">
      <c r="A1328"/>
    </row>
    <row r="1329" spans="1:1" ht="14.1" customHeight="1" x14ac:dyDescent="0.25">
      <c r="A1329"/>
    </row>
    <row r="1330" spans="1:1" ht="14.1" customHeight="1" x14ac:dyDescent="0.25">
      <c r="A1330"/>
    </row>
    <row r="1331" spans="1:1" ht="14.1" customHeight="1" x14ac:dyDescent="0.25">
      <c r="A1331"/>
    </row>
    <row r="1332" spans="1:1" ht="14.1" customHeight="1" x14ac:dyDescent="0.25">
      <c r="A1332"/>
    </row>
    <row r="1333" spans="1:1" ht="14.1" customHeight="1" x14ac:dyDescent="0.25">
      <c r="A1333"/>
    </row>
    <row r="1334" spans="1:1" ht="14.1" customHeight="1" x14ac:dyDescent="0.25">
      <c r="A1334"/>
    </row>
    <row r="1335" spans="1:1" ht="14.1" customHeight="1" x14ac:dyDescent="0.25">
      <c r="A1335"/>
    </row>
    <row r="1336" spans="1:1" ht="14.1" customHeight="1" x14ac:dyDescent="0.25">
      <c r="A1336"/>
    </row>
    <row r="1337" spans="1:1" ht="14.1" customHeight="1" x14ac:dyDescent="0.25">
      <c r="A1337"/>
    </row>
    <row r="1338" spans="1:1" ht="14.1" customHeight="1" x14ac:dyDescent="0.25">
      <c r="A1338"/>
    </row>
    <row r="1339" spans="1:1" ht="14.1" customHeight="1" x14ac:dyDescent="0.25">
      <c r="A1339"/>
    </row>
    <row r="1340" spans="1:1" ht="14.1" customHeight="1" x14ac:dyDescent="0.25">
      <c r="A1340"/>
    </row>
    <row r="1341" spans="1:1" ht="14.1" customHeight="1" x14ac:dyDescent="0.25">
      <c r="A1341"/>
    </row>
    <row r="1342" spans="1:1" ht="14.1" customHeight="1" x14ac:dyDescent="0.25">
      <c r="A1342"/>
    </row>
    <row r="1343" spans="1:1" ht="14.1" customHeight="1" x14ac:dyDescent="0.25">
      <c r="A1343"/>
    </row>
    <row r="1344" spans="1:1" ht="14.1" customHeight="1" x14ac:dyDescent="0.25">
      <c r="A1344"/>
    </row>
    <row r="1345" spans="1:1" ht="14.1" customHeight="1" x14ac:dyDescent="0.25">
      <c r="A1345"/>
    </row>
    <row r="1346" spans="1:1" ht="14.1" customHeight="1" x14ac:dyDescent="0.25">
      <c r="A1346"/>
    </row>
    <row r="1347" spans="1:1" ht="14.1" customHeight="1" x14ac:dyDescent="0.25">
      <c r="A1347"/>
    </row>
    <row r="1348" spans="1:1" ht="14.1" customHeight="1" x14ac:dyDescent="0.25">
      <c r="A1348"/>
    </row>
    <row r="1349" spans="1:1" ht="14.1" customHeight="1" x14ac:dyDescent="0.25">
      <c r="A1349"/>
    </row>
    <row r="1350" spans="1:1" ht="14.1" customHeight="1" x14ac:dyDescent="0.25">
      <c r="A1350"/>
    </row>
    <row r="1351" spans="1:1" ht="14.1" customHeight="1" x14ac:dyDescent="0.25">
      <c r="A1351"/>
    </row>
    <row r="1352" spans="1:1" ht="14.1" customHeight="1" x14ac:dyDescent="0.25">
      <c r="A1352"/>
    </row>
    <row r="1353" spans="1:1" ht="14.1" customHeight="1" x14ac:dyDescent="0.25">
      <c r="A1353"/>
    </row>
    <row r="1354" spans="1:1" ht="14.1" customHeight="1" x14ac:dyDescent="0.25">
      <c r="A1354"/>
    </row>
    <row r="1355" spans="1:1" ht="14.1" customHeight="1" x14ac:dyDescent="0.25">
      <c r="A1355"/>
    </row>
    <row r="1356" spans="1:1" ht="14.1" customHeight="1" x14ac:dyDescent="0.25">
      <c r="A1356"/>
    </row>
    <row r="1357" spans="1:1" ht="14.1" customHeight="1" x14ac:dyDescent="0.25">
      <c r="A1357"/>
    </row>
    <row r="1358" spans="1:1" ht="14.1" customHeight="1" x14ac:dyDescent="0.25">
      <c r="A1358"/>
    </row>
    <row r="1359" spans="1:1" ht="14.1" customHeight="1" x14ac:dyDescent="0.25">
      <c r="A1359"/>
    </row>
    <row r="1360" spans="1:1" ht="14.1" customHeight="1" x14ac:dyDescent="0.25">
      <c r="A1360"/>
    </row>
    <row r="1361" spans="1:1" ht="14.1" customHeight="1" x14ac:dyDescent="0.25">
      <c r="A1361"/>
    </row>
    <row r="1362" spans="1:1" ht="14.1" customHeight="1" x14ac:dyDescent="0.25">
      <c r="A1362"/>
    </row>
    <row r="1363" spans="1:1" ht="14.1" customHeight="1" x14ac:dyDescent="0.25">
      <c r="A1363"/>
    </row>
    <row r="1364" spans="1:1" ht="14.1" customHeight="1" x14ac:dyDescent="0.25">
      <c r="A1364"/>
    </row>
    <row r="1365" spans="1:1" ht="14.1" customHeight="1" x14ac:dyDescent="0.25">
      <c r="A1365"/>
    </row>
    <row r="1366" spans="1:1" ht="14.1" customHeight="1" x14ac:dyDescent="0.25">
      <c r="A1366"/>
    </row>
    <row r="1367" spans="1:1" ht="14.1" customHeight="1" x14ac:dyDescent="0.25">
      <c r="A1367"/>
    </row>
    <row r="1368" spans="1:1" ht="14.1" customHeight="1" x14ac:dyDescent="0.25">
      <c r="A1368"/>
    </row>
    <row r="1369" spans="1:1" ht="14.1" customHeight="1" x14ac:dyDescent="0.25">
      <c r="A1369"/>
    </row>
    <row r="1370" spans="1:1" ht="14.1" customHeight="1" x14ac:dyDescent="0.25">
      <c r="A1370"/>
    </row>
    <row r="1371" spans="1:1" ht="14.1" customHeight="1" x14ac:dyDescent="0.25">
      <c r="A1371"/>
    </row>
    <row r="1372" spans="1:1" ht="14.1" customHeight="1" x14ac:dyDescent="0.25">
      <c r="A1372"/>
    </row>
    <row r="1373" spans="1:1" ht="14.1" customHeight="1" x14ac:dyDescent="0.25">
      <c r="A1373"/>
    </row>
    <row r="1374" spans="1:1" ht="14.1" customHeight="1" x14ac:dyDescent="0.25">
      <c r="A1374"/>
    </row>
    <row r="1375" spans="1:1" ht="14.1" customHeight="1" x14ac:dyDescent="0.25">
      <c r="A1375"/>
    </row>
    <row r="1376" spans="1:1" ht="14.1" customHeight="1" x14ac:dyDescent="0.25">
      <c r="A1376"/>
    </row>
    <row r="1377" spans="1:1" ht="14.1" customHeight="1" x14ac:dyDescent="0.25">
      <c r="A1377"/>
    </row>
    <row r="1378" spans="1:1" ht="14.1" customHeight="1" x14ac:dyDescent="0.25">
      <c r="A1378"/>
    </row>
    <row r="1379" spans="1:1" ht="14.1" customHeight="1" x14ac:dyDescent="0.25">
      <c r="A1379"/>
    </row>
    <row r="1380" spans="1:1" ht="14.1" customHeight="1" x14ac:dyDescent="0.25">
      <c r="A1380"/>
    </row>
    <row r="1381" spans="1:1" ht="14.1" customHeight="1" x14ac:dyDescent="0.25">
      <c r="A1381"/>
    </row>
    <row r="1382" spans="1:1" ht="14.1" customHeight="1" x14ac:dyDescent="0.25">
      <c r="A1382"/>
    </row>
    <row r="1383" spans="1:1" ht="14.1" customHeight="1" x14ac:dyDescent="0.25">
      <c r="A1383"/>
    </row>
    <row r="1384" spans="1:1" ht="14.1" customHeight="1" x14ac:dyDescent="0.25">
      <c r="A1384"/>
    </row>
    <row r="1385" spans="1:1" ht="14.1" customHeight="1" x14ac:dyDescent="0.25">
      <c r="A1385"/>
    </row>
    <row r="1386" spans="1:1" ht="14.1" customHeight="1" x14ac:dyDescent="0.25">
      <c r="A1386"/>
    </row>
    <row r="1387" spans="1:1" ht="14.1" customHeight="1" x14ac:dyDescent="0.25">
      <c r="A1387"/>
    </row>
    <row r="1388" spans="1:1" ht="14.1" customHeight="1" x14ac:dyDescent="0.25">
      <c r="A1388"/>
    </row>
    <row r="1389" spans="1:1" ht="14.1" customHeight="1" x14ac:dyDescent="0.25">
      <c r="A1389"/>
    </row>
    <row r="1390" spans="1:1" ht="14.1" customHeight="1" x14ac:dyDescent="0.25">
      <c r="A1390"/>
    </row>
    <row r="1391" spans="1:1" ht="14.1" customHeight="1" x14ac:dyDescent="0.25">
      <c r="A1391"/>
    </row>
    <row r="1392" spans="1:1" ht="14.1" customHeight="1" x14ac:dyDescent="0.25">
      <c r="A1392"/>
    </row>
    <row r="1393" spans="1:1" ht="14.1" customHeight="1" x14ac:dyDescent="0.25">
      <c r="A1393"/>
    </row>
    <row r="1394" spans="1:1" ht="14.1" customHeight="1" x14ac:dyDescent="0.25">
      <c r="A1394"/>
    </row>
    <row r="1395" spans="1:1" ht="14.1" customHeight="1" x14ac:dyDescent="0.25">
      <c r="A1395"/>
    </row>
    <row r="1396" spans="1:1" ht="14.1" customHeight="1" x14ac:dyDescent="0.25">
      <c r="A1396"/>
    </row>
    <row r="1397" spans="1:1" ht="14.1" customHeight="1" x14ac:dyDescent="0.25">
      <c r="A1397"/>
    </row>
    <row r="1398" spans="1:1" ht="14.1" customHeight="1" x14ac:dyDescent="0.25">
      <c r="A1398"/>
    </row>
    <row r="1399" spans="1:1" ht="14.1" customHeight="1" x14ac:dyDescent="0.25">
      <c r="A1399"/>
    </row>
    <row r="1400" spans="1:1" ht="14.1" customHeight="1" x14ac:dyDescent="0.25">
      <c r="A1400"/>
    </row>
    <row r="1401" spans="1:1" ht="14.1" customHeight="1" x14ac:dyDescent="0.25">
      <c r="A1401"/>
    </row>
    <row r="1402" spans="1:1" ht="14.1" customHeight="1" x14ac:dyDescent="0.25">
      <c r="A1402"/>
    </row>
    <row r="1403" spans="1:1" ht="14.1" customHeight="1" x14ac:dyDescent="0.25">
      <c r="A1403"/>
    </row>
    <row r="1404" spans="1:1" ht="14.1" customHeight="1" x14ac:dyDescent="0.25">
      <c r="A1404"/>
    </row>
    <row r="1405" spans="1:1" ht="14.1" customHeight="1" x14ac:dyDescent="0.25">
      <c r="A1405"/>
    </row>
    <row r="1406" spans="1:1" ht="14.1" customHeight="1" x14ac:dyDescent="0.25">
      <c r="A1406"/>
    </row>
    <row r="1407" spans="1:1" ht="14.1" customHeight="1" x14ac:dyDescent="0.25">
      <c r="A1407"/>
    </row>
    <row r="1408" spans="1:1" ht="14.1" customHeight="1" x14ac:dyDescent="0.25">
      <c r="A1408"/>
    </row>
    <row r="1409" spans="1:1" ht="14.1" customHeight="1" x14ac:dyDescent="0.25">
      <c r="A1409"/>
    </row>
    <row r="1410" spans="1:1" ht="14.1" customHeight="1" x14ac:dyDescent="0.25">
      <c r="A1410"/>
    </row>
    <row r="1411" spans="1:1" ht="14.1" customHeight="1" x14ac:dyDescent="0.25">
      <c r="A1411"/>
    </row>
    <row r="1412" spans="1:1" ht="14.1" customHeight="1" x14ac:dyDescent="0.25">
      <c r="A1412"/>
    </row>
    <row r="1413" spans="1:1" ht="14.1" customHeight="1" x14ac:dyDescent="0.25">
      <c r="A1413"/>
    </row>
    <row r="1414" spans="1:1" ht="14.1" customHeight="1" x14ac:dyDescent="0.25">
      <c r="A1414"/>
    </row>
    <row r="1415" spans="1:1" ht="14.1" customHeight="1" x14ac:dyDescent="0.25">
      <c r="A1415"/>
    </row>
    <row r="1416" spans="1:1" ht="14.1" customHeight="1" x14ac:dyDescent="0.25">
      <c r="A1416"/>
    </row>
    <row r="1417" spans="1:1" ht="14.1" customHeight="1" x14ac:dyDescent="0.25">
      <c r="A1417"/>
    </row>
    <row r="1418" spans="1:1" ht="14.1" customHeight="1" x14ac:dyDescent="0.25">
      <c r="A1418"/>
    </row>
    <row r="1419" spans="1:1" ht="14.1" customHeight="1" x14ac:dyDescent="0.25">
      <c r="A1419"/>
    </row>
    <row r="1420" spans="1:1" ht="14.1" customHeight="1" x14ac:dyDescent="0.25">
      <c r="A1420"/>
    </row>
    <row r="1421" spans="1:1" ht="14.1" customHeight="1" x14ac:dyDescent="0.25">
      <c r="A1421"/>
    </row>
    <row r="1422" spans="1:1" ht="14.1" customHeight="1" x14ac:dyDescent="0.25">
      <c r="A1422"/>
    </row>
    <row r="1423" spans="1:1" ht="14.1" customHeight="1" x14ac:dyDescent="0.25">
      <c r="A1423"/>
    </row>
    <row r="1424" spans="1:1" ht="14.1" customHeight="1" x14ac:dyDescent="0.25">
      <c r="A1424"/>
    </row>
    <row r="1425" spans="1:1" ht="14.1" customHeight="1" x14ac:dyDescent="0.25">
      <c r="A1425"/>
    </row>
    <row r="1426" spans="1:1" ht="14.1" customHeight="1" x14ac:dyDescent="0.25">
      <c r="A1426"/>
    </row>
    <row r="1427" spans="1:1" ht="14.1" customHeight="1" x14ac:dyDescent="0.25">
      <c r="A1427"/>
    </row>
    <row r="1428" spans="1:1" ht="14.1" customHeight="1" x14ac:dyDescent="0.25">
      <c r="A1428"/>
    </row>
    <row r="1429" spans="1:1" ht="14.1" customHeight="1" x14ac:dyDescent="0.25">
      <c r="A1429"/>
    </row>
    <row r="1430" spans="1:1" ht="14.1" customHeight="1" x14ac:dyDescent="0.25">
      <c r="A1430"/>
    </row>
    <row r="1431" spans="1:1" ht="14.1" customHeight="1" x14ac:dyDescent="0.25">
      <c r="A1431"/>
    </row>
    <row r="1432" spans="1:1" ht="14.1" customHeight="1" x14ac:dyDescent="0.25">
      <c r="A1432"/>
    </row>
    <row r="1433" spans="1:1" ht="14.1" customHeight="1" x14ac:dyDescent="0.25">
      <c r="A1433"/>
    </row>
    <row r="1434" spans="1:1" ht="14.1" customHeight="1" x14ac:dyDescent="0.25">
      <c r="A1434"/>
    </row>
    <row r="1435" spans="1:1" ht="14.1" customHeight="1" x14ac:dyDescent="0.25">
      <c r="A1435"/>
    </row>
    <row r="1436" spans="1:1" ht="14.1" customHeight="1" x14ac:dyDescent="0.25">
      <c r="A1436"/>
    </row>
    <row r="1437" spans="1:1" ht="14.1" customHeight="1" x14ac:dyDescent="0.25">
      <c r="A1437"/>
    </row>
    <row r="1438" spans="1:1" ht="14.1" customHeight="1" x14ac:dyDescent="0.25">
      <c r="A1438"/>
    </row>
    <row r="1439" spans="1:1" ht="14.1" customHeight="1" x14ac:dyDescent="0.25">
      <c r="A1439"/>
    </row>
    <row r="1440" spans="1:1" ht="14.1" customHeight="1" x14ac:dyDescent="0.25">
      <c r="A1440"/>
    </row>
    <row r="1441" spans="1:1" ht="14.1" customHeight="1" x14ac:dyDescent="0.25">
      <c r="A1441"/>
    </row>
    <row r="1442" spans="1:1" ht="14.1" customHeight="1" x14ac:dyDescent="0.25">
      <c r="A1442"/>
    </row>
    <row r="1443" spans="1:1" ht="14.1" customHeight="1" x14ac:dyDescent="0.25">
      <c r="A1443"/>
    </row>
    <row r="1444" spans="1:1" ht="14.1" customHeight="1" x14ac:dyDescent="0.25">
      <c r="A1444"/>
    </row>
    <row r="1445" spans="1:1" ht="14.1" customHeight="1" x14ac:dyDescent="0.25">
      <c r="A1445"/>
    </row>
    <row r="1446" spans="1:1" ht="14.1" customHeight="1" x14ac:dyDescent="0.25">
      <c r="A1446"/>
    </row>
    <row r="1447" spans="1:1" ht="14.1" customHeight="1" x14ac:dyDescent="0.25">
      <c r="A1447"/>
    </row>
    <row r="1448" spans="1:1" ht="14.1" customHeight="1" x14ac:dyDescent="0.25">
      <c r="A1448"/>
    </row>
    <row r="1449" spans="1:1" ht="14.1" customHeight="1" x14ac:dyDescent="0.25">
      <c r="A1449"/>
    </row>
    <row r="1450" spans="1:1" ht="14.1" customHeight="1" x14ac:dyDescent="0.25">
      <c r="A1450"/>
    </row>
    <row r="1451" spans="1:1" ht="14.1" customHeight="1" x14ac:dyDescent="0.25">
      <c r="A1451"/>
    </row>
    <row r="1452" spans="1:1" ht="14.1" customHeight="1" x14ac:dyDescent="0.25">
      <c r="A1452"/>
    </row>
    <row r="1453" spans="1:1" ht="14.1" customHeight="1" x14ac:dyDescent="0.25">
      <c r="A1453"/>
    </row>
    <row r="1454" spans="1:1" ht="14.1" customHeight="1" x14ac:dyDescent="0.25">
      <c r="A1454"/>
    </row>
    <row r="1455" spans="1:1" ht="14.1" customHeight="1" x14ac:dyDescent="0.25">
      <c r="A1455"/>
    </row>
    <row r="1456" spans="1:1" ht="14.1" customHeight="1" x14ac:dyDescent="0.25">
      <c r="A1456"/>
    </row>
    <row r="1457" spans="1:1" ht="14.1" customHeight="1" x14ac:dyDescent="0.25">
      <c r="A1457"/>
    </row>
    <row r="1458" spans="1:1" ht="14.1" customHeight="1" x14ac:dyDescent="0.25">
      <c r="A1458"/>
    </row>
    <row r="1459" spans="1:1" ht="14.1" customHeight="1" x14ac:dyDescent="0.25">
      <c r="A1459"/>
    </row>
    <row r="1460" spans="1:1" ht="14.1" customHeight="1" x14ac:dyDescent="0.25">
      <c r="A1460"/>
    </row>
    <row r="1461" spans="1:1" ht="14.1" customHeight="1" x14ac:dyDescent="0.25">
      <c r="A1461"/>
    </row>
    <row r="1462" spans="1:1" ht="14.1" customHeight="1" x14ac:dyDescent="0.25">
      <c r="A1462"/>
    </row>
    <row r="1463" spans="1:1" ht="14.1" customHeight="1" x14ac:dyDescent="0.25">
      <c r="A1463"/>
    </row>
    <row r="1464" spans="1:1" ht="14.1" customHeight="1" x14ac:dyDescent="0.25">
      <c r="A1464"/>
    </row>
    <row r="1465" spans="1:1" ht="14.1" customHeight="1" x14ac:dyDescent="0.25">
      <c r="A1465"/>
    </row>
    <row r="1466" spans="1:1" ht="14.1" customHeight="1" x14ac:dyDescent="0.25">
      <c r="A1466"/>
    </row>
    <row r="1467" spans="1:1" ht="14.1" customHeight="1" x14ac:dyDescent="0.25">
      <c r="A1467"/>
    </row>
    <row r="1468" spans="1:1" ht="14.1" customHeight="1" x14ac:dyDescent="0.25">
      <c r="A1468"/>
    </row>
    <row r="1469" spans="1:1" ht="14.1" customHeight="1" x14ac:dyDescent="0.25">
      <c r="A1469"/>
    </row>
    <row r="1470" spans="1:1" ht="14.1" customHeight="1" x14ac:dyDescent="0.25">
      <c r="A1470"/>
    </row>
    <row r="1471" spans="1:1" ht="14.1" customHeight="1" x14ac:dyDescent="0.25">
      <c r="A1471"/>
    </row>
    <row r="1472" spans="1:1" ht="14.1" customHeight="1" x14ac:dyDescent="0.25">
      <c r="A1472"/>
    </row>
    <row r="1473" spans="1:1" ht="14.1" customHeight="1" x14ac:dyDescent="0.25">
      <c r="A1473"/>
    </row>
    <row r="1474" spans="1:1" ht="14.1" customHeight="1" x14ac:dyDescent="0.25">
      <c r="A1474"/>
    </row>
    <row r="1475" spans="1:1" ht="14.1" customHeight="1" x14ac:dyDescent="0.25">
      <c r="A1475"/>
    </row>
    <row r="1476" spans="1:1" ht="14.1" customHeight="1" x14ac:dyDescent="0.25">
      <c r="A1476"/>
    </row>
    <row r="1477" spans="1:1" ht="14.1" customHeight="1" x14ac:dyDescent="0.25">
      <c r="A1477"/>
    </row>
    <row r="1478" spans="1:1" ht="14.1" customHeight="1" x14ac:dyDescent="0.25">
      <c r="A1478"/>
    </row>
    <row r="1479" spans="1:1" ht="14.1" customHeight="1" x14ac:dyDescent="0.25">
      <c r="A1479"/>
    </row>
    <row r="1480" spans="1:1" ht="14.1" customHeight="1" x14ac:dyDescent="0.25">
      <c r="A1480"/>
    </row>
    <row r="1481" spans="1:1" ht="14.1" customHeight="1" x14ac:dyDescent="0.25">
      <c r="A1481"/>
    </row>
    <row r="1482" spans="1:1" ht="14.1" customHeight="1" x14ac:dyDescent="0.25">
      <c r="A1482"/>
    </row>
    <row r="1483" spans="1:1" ht="14.1" customHeight="1" x14ac:dyDescent="0.25">
      <c r="A1483"/>
    </row>
    <row r="1484" spans="1:1" ht="14.1" customHeight="1" x14ac:dyDescent="0.25">
      <c r="A1484"/>
    </row>
    <row r="1485" spans="1:1" ht="14.1" customHeight="1" x14ac:dyDescent="0.25">
      <c r="A1485"/>
    </row>
    <row r="1486" spans="1:1" ht="14.1" customHeight="1" x14ac:dyDescent="0.25">
      <c r="A1486"/>
    </row>
    <row r="1487" spans="1:1" ht="14.1" customHeight="1" x14ac:dyDescent="0.25">
      <c r="A1487"/>
    </row>
    <row r="1488" spans="1:1" ht="14.1" customHeight="1" x14ac:dyDescent="0.25">
      <c r="A1488"/>
    </row>
    <row r="1489" spans="1:1" ht="14.1" customHeight="1" x14ac:dyDescent="0.25">
      <c r="A1489"/>
    </row>
    <row r="1490" spans="1:1" ht="14.1" customHeight="1" x14ac:dyDescent="0.25">
      <c r="A1490"/>
    </row>
    <row r="1491" spans="1:1" ht="14.1" customHeight="1" x14ac:dyDescent="0.25">
      <c r="A1491"/>
    </row>
    <row r="1492" spans="1:1" ht="14.1" customHeight="1" x14ac:dyDescent="0.25">
      <c r="A1492"/>
    </row>
    <row r="1493" spans="1:1" ht="14.1" customHeight="1" x14ac:dyDescent="0.25">
      <c r="A1493"/>
    </row>
    <row r="1494" spans="1:1" ht="14.1" customHeight="1" x14ac:dyDescent="0.25">
      <c r="A1494"/>
    </row>
    <row r="1495" spans="1:1" ht="14.1" customHeight="1" x14ac:dyDescent="0.25">
      <c r="A1495"/>
    </row>
    <row r="1496" spans="1:1" ht="14.1" customHeight="1" x14ac:dyDescent="0.25">
      <c r="A1496"/>
    </row>
    <row r="1497" spans="1:1" ht="14.1" customHeight="1" x14ac:dyDescent="0.25">
      <c r="A1497"/>
    </row>
    <row r="1498" spans="1:1" ht="14.1" customHeight="1" x14ac:dyDescent="0.25">
      <c r="A1498"/>
    </row>
    <row r="1499" spans="1:1" ht="14.1" customHeight="1" x14ac:dyDescent="0.25">
      <c r="A1499"/>
    </row>
    <row r="1500" spans="1:1" ht="14.1" customHeight="1" x14ac:dyDescent="0.25">
      <c r="A1500"/>
    </row>
    <row r="1501" spans="1:1" ht="14.1" customHeight="1" x14ac:dyDescent="0.25">
      <c r="A1501"/>
    </row>
    <row r="1502" spans="1:1" ht="14.1" customHeight="1" x14ac:dyDescent="0.25">
      <c r="A1502"/>
    </row>
    <row r="1503" spans="1:1" ht="14.1" customHeight="1" x14ac:dyDescent="0.25">
      <c r="A1503"/>
    </row>
    <row r="1504" spans="1:1" ht="14.1" customHeight="1" x14ac:dyDescent="0.25">
      <c r="A1504"/>
    </row>
    <row r="1505" spans="1:1" ht="14.1" customHeight="1" x14ac:dyDescent="0.25">
      <c r="A1505"/>
    </row>
    <row r="1506" spans="1:1" ht="14.1" customHeight="1" x14ac:dyDescent="0.25">
      <c r="A1506"/>
    </row>
    <row r="1507" spans="1:1" ht="14.1" customHeight="1" x14ac:dyDescent="0.25">
      <c r="A1507"/>
    </row>
    <row r="1508" spans="1:1" ht="14.1" customHeight="1" x14ac:dyDescent="0.25">
      <c r="A1508"/>
    </row>
    <row r="1509" spans="1:1" ht="14.1" customHeight="1" x14ac:dyDescent="0.25">
      <c r="A1509"/>
    </row>
    <row r="1510" spans="1:1" ht="14.1" customHeight="1" x14ac:dyDescent="0.25">
      <c r="A1510"/>
    </row>
    <row r="1511" spans="1:1" ht="14.1" customHeight="1" x14ac:dyDescent="0.25">
      <c r="A1511"/>
    </row>
    <row r="1512" spans="1:1" ht="14.1" customHeight="1" x14ac:dyDescent="0.25">
      <c r="A1512"/>
    </row>
    <row r="1513" spans="1:1" ht="14.1" customHeight="1" x14ac:dyDescent="0.25">
      <c r="A1513"/>
    </row>
    <row r="1514" spans="1:1" ht="14.1" customHeight="1" x14ac:dyDescent="0.25">
      <c r="A1514"/>
    </row>
    <row r="1515" spans="1:1" ht="14.1" customHeight="1" x14ac:dyDescent="0.25">
      <c r="A1515"/>
    </row>
    <row r="1516" spans="1:1" ht="14.1" customHeight="1" x14ac:dyDescent="0.25">
      <c r="A1516"/>
    </row>
    <row r="1517" spans="1:1" ht="14.1" customHeight="1" x14ac:dyDescent="0.25">
      <c r="A1517"/>
    </row>
    <row r="1518" spans="1:1" ht="14.1" customHeight="1" x14ac:dyDescent="0.25">
      <c r="A1518"/>
    </row>
    <row r="1519" spans="1:1" ht="14.1" customHeight="1" x14ac:dyDescent="0.25">
      <c r="A1519"/>
    </row>
    <row r="1520" spans="1:1" ht="14.1" customHeight="1" x14ac:dyDescent="0.25">
      <c r="A1520"/>
    </row>
    <row r="1521" spans="1:1" ht="14.1" customHeight="1" x14ac:dyDescent="0.25">
      <c r="A1521"/>
    </row>
    <row r="1522" spans="1:1" ht="14.1" customHeight="1" x14ac:dyDescent="0.25">
      <c r="A1522"/>
    </row>
    <row r="1523" spans="1:1" ht="14.1" customHeight="1" x14ac:dyDescent="0.25">
      <c r="A1523"/>
    </row>
    <row r="1524" spans="1:1" ht="14.1" customHeight="1" x14ac:dyDescent="0.25">
      <c r="A1524"/>
    </row>
    <row r="1525" spans="1:1" ht="14.1" customHeight="1" x14ac:dyDescent="0.25">
      <c r="A1525"/>
    </row>
    <row r="1526" spans="1:1" ht="14.1" customHeight="1" x14ac:dyDescent="0.25">
      <c r="A1526"/>
    </row>
    <row r="1527" spans="1:1" ht="14.1" customHeight="1" x14ac:dyDescent="0.25">
      <c r="A1527"/>
    </row>
    <row r="1528" spans="1:1" ht="14.1" customHeight="1" x14ac:dyDescent="0.25">
      <c r="A1528"/>
    </row>
    <row r="1529" spans="1:1" ht="14.1" customHeight="1" x14ac:dyDescent="0.25">
      <c r="A1529"/>
    </row>
    <row r="1530" spans="1:1" ht="14.1" customHeight="1" x14ac:dyDescent="0.25">
      <c r="A1530"/>
    </row>
    <row r="1531" spans="1:1" ht="14.1" customHeight="1" x14ac:dyDescent="0.25">
      <c r="A1531"/>
    </row>
    <row r="1532" spans="1:1" ht="14.1" customHeight="1" x14ac:dyDescent="0.25">
      <c r="A1532"/>
    </row>
    <row r="1533" spans="1:1" ht="14.1" customHeight="1" x14ac:dyDescent="0.25">
      <c r="A1533"/>
    </row>
    <row r="1534" spans="1:1" ht="14.1" customHeight="1" x14ac:dyDescent="0.25">
      <c r="A1534"/>
    </row>
    <row r="1535" spans="1:1" ht="14.1" customHeight="1" x14ac:dyDescent="0.25">
      <c r="A1535"/>
    </row>
    <row r="1536" spans="1:1" ht="14.1" customHeight="1" x14ac:dyDescent="0.25">
      <c r="A1536"/>
    </row>
    <row r="1537" spans="1:1" ht="14.1" customHeight="1" x14ac:dyDescent="0.25">
      <c r="A1537"/>
    </row>
    <row r="1538" spans="1:1" ht="14.1" customHeight="1" x14ac:dyDescent="0.25">
      <c r="A1538"/>
    </row>
    <row r="1539" spans="1:1" ht="14.1" customHeight="1" x14ac:dyDescent="0.25">
      <c r="A1539"/>
    </row>
    <row r="1540" spans="1:1" ht="14.1" customHeight="1" x14ac:dyDescent="0.25">
      <c r="A1540"/>
    </row>
    <row r="1541" spans="1:1" ht="14.1" customHeight="1" x14ac:dyDescent="0.25">
      <c r="A1541"/>
    </row>
    <row r="1542" spans="1:1" ht="14.1" customHeight="1" x14ac:dyDescent="0.25">
      <c r="A1542"/>
    </row>
    <row r="1543" spans="1:1" ht="14.1" customHeight="1" x14ac:dyDescent="0.25">
      <c r="A1543"/>
    </row>
    <row r="1544" spans="1:1" ht="14.1" customHeight="1" x14ac:dyDescent="0.25">
      <c r="A1544"/>
    </row>
    <row r="1545" spans="1:1" ht="14.1" customHeight="1" x14ac:dyDescent="0.25">
      <c r="A1545"/>
    </row>
    <row r="1546" spans="1:1" ht="14.1" customHeight="1" x14ac:dyDescent="0.25">
      <c r="A1546"/>
    </row>
    <row r="1547" spans="1:1" ht="14.1" customHeight="1" x14ac:dyDescent="0.25">
      <c r="A1547"/>
    </row>
    <row r="1548" spans="1:1" ht="14.1" customHeight="1" x14ac:dyDescent="0.25">
      <c r="A1548"/>
    </row>
    <row r="1549" spans="1:1" ht="14.1" customHeight="1" x14ac:dyDescent="0.25">
      <c r="A1549"/>
    </row>
    <row r="1550" spans="1:1" ht="14.1" customHeight="1" x14ac:dyDescent="0.25">
      <c r="A1550"/>
    </row>
    <row r="1551" spans="1:1" ht="14.1" customHeight="1" x14ac:dyDescent="0.25">
      <c r="A1551"/>
    </row>
    <row r="1552" spans="1:1" ht="14.1" customHeight="1" x14ac:dyDescent="0.25">
      <c r="A1552"/>
    </row>
    <row r="1553" spans="1:1" ht="14.1" customHeight="1" x14ac:dyDescent="0.25">
      <c r="A1553"/>
    </row>
    <row r="1554" spans="1:1" ht="14.1" customHeight="1" x14ac:dyDescent="0.25">
      <c r="A1554"/>
    </row>
    <row r="1555" spans="1:1" ht="14.1" customHeight="1" x14ac:dyDescent="0.25">
      <c r="A1555"/>
    </row>
    <row r="1556" spans="1:1" ht="14.1" customHeight="1" x14ac:dyDescent="0.25">
      <c r="A1556"/>
    </row>
    <row r="1557" spans="1:1" ht="14.1" customHeight="1" x14ac:dyDescent="0.25">
      <c r="A1557"/>
    </row>
    <row r="1558" spans="1:1" ht="14.1" customHeight="1" x14ac:dyDescent="0.25">
      <c r="A1558"/>
    </row>
    <row r="1559" spans="1:1" ht="14.1" customHeight="1" x14ac:dyDescent="0.25">
      <c r="A1559"/>
    </row>
    <row r="1560" spans="1:1" ht="14.1" customHeight="1" x14ac:dyDescent="0.25">
      <c r="A1560"/>
    </row>
    <row r="1561" spans="1:1" ht="14.1" customHeight="1" x14ac:dyDescent="0.25">
      <c r="A1561"/>
    </row>
    <row r="1562" spans="1:1" ht="14.1" customHeight="1" x14ac:dyDescent="0.25">
      <c r="A1562"/>
    </row>
    <row r="1563" spans="1:1" ht="14.1" customHeight="1" x14ac:dyDescent="0.25">
      <c r="A1563"/>
    </row>
    <row r="1564" spans="1:1" ht="14.1" customHeight="1" x14ac:dyDescent="0.25">
      <c r="A1564"/>
    </row>
    <row r="1565" spans="1:1" ht="14.1" customHeight="1" x14ac:dyDescent="0.25">
      <c r="A1565"/>
    </row>
    <row r="1566" spans="1:1" ht="14.1" customHeight="1" x14ac:dyDescent="0.25">
      <c r="A1566"/>
    </row>
    <row r="1567" spans="1:1" ht="14.1" customHeight="1" x14ac:dyDescent="0.25">
      <c r="A1567"/>
    </row>
    <row r="1568" spans="1:1" ht="14.1" customHeight="1" x14ac:dyDescent="0.25">
      <c r="A1568"/>
    </row>
    <row r="1569" spans="1:1" ht="14.1" customHeight="1" x14ac:dyDescent="0.25">
      <c r="A1569"/>
    </row>
    <row r="1570" spans="1:1" ht="14.1" customHeight="1" x14ac:dyDescent="0.25">
      <c r="A1570"/>
    </row>
    <row r="1571" spans="1:1" ht="14.1" customHeight="1" x14ac:dyDescent="0.25">
      <c r="A1571"/>
    </row>
    <row r="1572" spans="1:1" ht="14.1" customHeight="1" x14ac:dyDescent="0.25">
      <c r="A1572"/>
    </row>
    <row r="1573" spans="1:1" ht="14.1" customHeight="1" x14ac:dyDescent="0.25">
      <c r="A1573"/>
    </row>
    <row r="1574" spans="1:1" ht="14.1" customHeight="1" x14ac:dyDescent="0.25">
      <c r="A1574"/>
    </row>
    <row r="1575" spans="1:1" ht="14.1" customHeight="1" x14ac:dyDescent="0.25">
      <c r="A1575"/>
    </row>
    <row r="1576" spans="1:1" ht="14.1" customHeight="1" x14ac:dyDescent="0.25">
      <c r="A1576"/>
    </row>
    <row r="1577" spans="1:1" ht="14.1" customHeight="1" x14ac:dyDescent="0.25">
      <c r="A1577"/>
    </row>
    <row r="1578" spans="1:1" ht="14.1" customHeight="1" x14ac:dyDescent="0.25">
      <c r="A1578"/>
    </row>
    <row r="1579" spans="1:1" ht="14.1" customHeight="1" x14ac:dyDescent="0.25">
      <c r="A1579"/>
    </row>
    <row r="1580" spans="1:1" ht="14.1" customHeight="1" x14ac:dyDescent="0.25">
      <c r="A1580"/>
    </row>
    <row r="1581" spans="1:1" ht="14.1" customHeight="1" x14ac:dyDescent="0.25">
      <c r="A1581"/>
    </row>
    <row r="1582" spans="1:1" ht="14.1" customHeight="1" x14ac:dyDescent="0.25">
      <c r="A1582"/>
    </row>
    <row r="1583" spans="1:1" ht="14.1" customHeight="1" x14ac:dyDescent="0.25">
      <c r="A1583"/>
    </row>
    <row r="1584" spans="1:1" ht="14.1" customHeight="1" x14ac:dyDescent="0.25">
      <c r="A1584"/>
    </row>
    <row r="1585" spans="1:1" ht="14.1" customHeight="1" x14ac:dyDescent="0.25">
      <c r="A1585"/>
    </row>
    <row r="1586" spans="1:1" ht="14.1" customHeight="1" x14ac:dyDescent="0.25">
      <c r="A1586"/>
    </row>
    <row r="1587" spans="1:1" ht="14.1" customHeight="1" x14ac:dyDescent="0.25">
      <c r="A1587"/>
    </row>
    <row r="1588" spans="1:1" ht="14.1" customHeight="1" x14ac:dyDescent="0.25">
      <c r="A1588"/>
    </row>
    <row r="1589" spans="1:1" ht="14.1" customHeight="1" x14ac:dyDescent="0.25">
      <c r="A1589"/>
    </row>
    <row r="1590" spans="1:1" ht="14.1" customHeight="1" x14ac:dyDescent="0.25">
      <c r="A1590"/>
    </row>
    <row r="1591" spans="1:1" ht="14.1" customHeight="1" x14ac:dyDescent="0.25">
      <c r="A1591"/>
    </row>
    <row r="1592" spans="1:1" ht="14.1" customHeight="1" x14ac:dyDescent="0.25">
      <c r="A1592"/>
    </row>
    <row r="1593" spans="1:1" ht="14.1" customHeight="1" x14ac:dyDescent="0.25">
      <c r="A1593"/>
    </row>
    <row r="1594" spans="1:1" ht="14.1" customHeight="1" x14ac:dyDescent="0.25">
      <c r="A1594"/>
    </row>
    <row r="1595" spans="1:1" ht="14.1" customHeight="1" x14ac:dyDescent="0.25">
      <c r="A1595"/>
    </row>
    <row r="1596" spans="1:1" ht="14.1" customHeight="1" x14ac:dyDescent="0.25">
      <c r="A1596"/>
    </row>
    <row r="1597" spans="1:1" ht="14.1" customHeight="1" x14ac:dyDescent="0.25">
      <c r="A1597"/>
    </row>
    <row r="1598" spans="1:1" ht="14.1" customHeight="1" x14ac:dyDescent="0.25">
      <c r="A1598"/>
    </row>
    <row r="1599" spans="1:1" ht="14.1" customHeight="1" x14ac:dyDescent="0.25">
      <c r="A1599"/>
    </row>
    <row r="1600" spans="1:1" ht="14.1" customHeight="1" x14ac:dyDescent="0.25">
      <c r="A1600"/>
    </row>
    <row r="1601" spans="1:1" ht="14.1" customHeight="1" x14ac:dyDescent="0.25">
      <c r="A1601"/>
    </row>
    <row r="1602" spans="1:1" ht="14.1" customHeight="1" x14ac:dyDescent="0.25">
      <c r="A1602"/>
    </row>
    <row r="1603" spans="1:1" ht="14.1" customHeight="1" x14ac:dyDescent="0.25">
      <c r="A1603"/>
    </row>
    <row r="1604" spans="1:1" ht="14.1" customHeight="1" x14ac:dyDescent="0.25">
      <c r="A1604"/>
    </row>
    <row r="1605" spans="1:1" ht="14.1" customHeight="1" x14ac:dyDescent="0.25">
      <c r="A1605"/>
    </row>
    <row r="1606" spans="1:1" ht="14.1" customHeight="1" x14ac:dyDescent="0.25">
      <c r="A1606"/>
    </row>
    <row r="1607" spans="1:1" ht="14.1" customHeight="1" x14ac:dyDescent="0.25">
      <c r="A1607"/>
    </row>
    <row r="1608" spans="1:1" ht="14.1" customHeight="1" x14ac:dyDescent="0.25">
      <c r="A1608"/>
    </row>
    <row r="1609" spans="1:1" ht="14.1" customHeight="1" x14ac:dyDescent="0.25">
      <c r="A1609"/>
    </row>
    <row r="1610" spans="1:1" ht="14.1" customHeight="1" x14ac:dyDescent="0.25">
      <c r="A1610"/>
    </row>
    <row r="1611" spans="1:1" ht="14.1" customHeight="1" x14ac:dyDescent="0.25">
      <c r="A1611"/>
    </row>
    <row r="1612" spans="1:1" ht="14.1" customHeight="1" x14ac:dyDescent="0.25">
      <c r="A1612"/>
    </row>
    <row r="1613" spans="1:1" ht="14.1" customHeight="1" x14ac:dyDescent="0.25">
      <c r="A1613"/>
    </row>
    <row r="1614" spans="1:1" ht="14.1" customHeight="1" x14ac:dyDescent="0.25">
      <c r="A1614"/>
    </row>
    <row r="1615" spans="1:1" ht="14.1" customHeight="1" x14ac:dyDescent="0.25">
      <c r="A1615"/>
    </row>
    <row r="1616" spans="1:1" ht="14.1" customHeight="1" x14ac:dyDescent="0.25">
      <c r="A1616"/>
    </row>
    <row r="1617" spans="1:1" ht="14.1" customHeight="1" x14ac:dyDescent="0.25">
      <c r="A1617"/>
    </row>
    <row r="1618" spans="1:1" ht="14.1" customHeight="1" x14ac:dyDescent="0.25">
      <c r="A1618"/>
    </row>
    <row r="1619" spans="1:1" ht="14.1" customHeight="1" x14ac:dyDescent="0.25">
      <c r="A1619"/>
    </row>
    <row r="1620" spans="1:1" ht="14.1" customHeight="1" x14ac:dyDescent="0.25">
      <c r="A1620"/>
    </row>
    <row r="1621" spans="1:1" ht="14.1" customHeight="1" x14ac:dyDescent="0.25">
      <c r="A1621"/>
    </row>
    <row r="1622" spans="1:1" ht="14.1" customHeight="1" x14ac:dyDescent="0.25">
      <c r="A1622"/>
    </row>
    <row r="1623" spans="1:1" ht="14.1" customHeight="1" x14ac:dyDescent="0.25">
      <c r="A1623"/>
    </row>
    <row r="1624" spans="1:1" ht="14.1" customHeight="1" x14ac:dyDescent="0.25">
      <c r="A1624"/>
    </row>
    <row r="1625" spans="1:1" ht="14.1" customHeight="1" x14ac:dyDescent="0.25">
      <c r="A1625"/>
    </row>
    <row r="1626" spans="1:1" ht="14.1" customHeight="1" x14ac:dyDescent="0.25">
      <c r="A1626"/>
    </row>
    <row r="1627" spans="1:1" ht="14.1" customHeight="1" x14ac:dyDescent="0.25">
      <c r="A1627"/>
    </row>
    <row r="1628" spans="1:1" ht="14.1" customHeight="1" x14ac:dyDescent="0.25">
      <c r="A1628"/>
    </row>
    <row r="1629" spans="1:1" ht="14.1" customHeight="1" x14ac:dyDescent="0.25">
      <c r="A1629"/>
    </row>
    <row r="1630" spans="1:1" ht="14.1" customHeight="1" x14ac:dyDescent="0.25">
      <c r="A1630"/>
    </row>
    <row r="1631" spans="1:1" ht="14.1" customHeight="1" x14ac:dyDescent="0.25">
      <c r="A1631"/>
    </row>
    <row r="1632" spans="1:1" ht="14.1" customHeight="1" x14ac:dyDescent="0.25">
      <c r="A1632"/>
    </row>
    <row r="1633" spans="1:1" ht="14.1" customHeight="1" x14ac:dyDescent="0.25">
      <c r="A1633"/>
    </row>
    <row r="1634" spans="1:1" ht="14.1" customHeight="1" x14ac:dyDescent="0.25">
      <c r="A1634"/>
    </row>
    <row r="1635" spans="1:1" ht="14.1" customHeight="1" x14ac:dyDescent="0.25">
      <c r="A1635"/>
    </row>
    <row r="1636" spans="1:1" ht="14.1" customHeight="1" x14ac:dyDescent="0.25">
      <c r="A1636"/>
    </row>
    <row r="1637" spans="1:1" ht="14.1" customHeight="1" x14ac:dyDescent="0.25">
      <c r="A1637"/>
    </row>
    <row r="1638" spans="1:1" ht="14.1" customHeight="1" x14ac:dyDescent="0.25">
      <c r="A1638"/>
    </row>
    <row r="1639" spans="1:1" ht="14.1" customHeight="1" x14ac:dyDescent="0.25">
      <c r="A1639"/>
    </row>
    <row r="1640" spans="1:1" ht="14.1" customHeight="1" x14ac:dyDescent="0.25">
      <c r="A1640"/>
    </row>
    <row r="1641" spans="1:1" ht="14.1" customHeight="1" x14ac:dyDescent="0.25">
      <c r="A1641"/>
    </row>
    <row r="1642" spans="1:1" ht="14.1" customHeight="1" x14ac:dyDescent="0.25">
      <c r="A1642"/>
    </row>
    <row r="1643" spans="1:1" ht="14.1" customHeight="1" x14ac:dyDescent="0.25">
      <c r="A1643"/>
    </row>
    <row r="1644" spans="1:1" ht="14.1" customHeight="1" x14ac:dyDescent="0.25">
      <c r="A1644"/>
    </row>
    <row r="1645" spans="1:1" ht="14.1" customHeight="1" x14ac:dyDescent="0.25">
      <c r="A1645"/>
    </row>
    <row r="1646" spans="1:1" ht="14.1" customHeight="1" x14ac:dyDescent="0.25">
      <c r="A1646"/>
    </row>
    <row r="1647" spans="1:1" ht="14.1" customHeight="1" x14ac:dyDescent="0.25">
      <c r="A1647"/>
    </row>
    <row r="1648" spans="1:1" ht="14.1" customHeight="1" x14ac:dyDescent="0.25">
      <c r="A1648"/>
    </row>
    <row r="1649" spans="1:1" ht="14.1" customHeight="1" x14ac:dyDescent="0.25">
      <c r="A1649"/>
    </row>
    <row r="1650" spans="1:1" ht="14.1" customHeight="1" x14ac:dyDescent="0.25">
      <c r="A1650"/>
    </row>
    <row r="1651" spans="1:1" ht="14.1" customHeight="1" x14ac:dyDescent="0.25">
      <c r="A1651"/>
    </row>
    <row r="1652" spans="1:1" ht="14.1" customHeight="1" x14ac:dyDescent="0.25">
      <c r="A1652"/>
    </row>
    <row r="1653" spans="1:1" ht="14.1" customHeight="1" x14ac:dyDescent="0.25">
      <c r="A1653"/>
    </row>
    <row r="1654" spans="1:1" ht="14.1" customHeight="1" x14ac:dyDescent="0.25">
      <c r="A1654"/>
    </row>
    <row r="1655" spans="1:1" ht="14.1" customHeight="1" x14ac:dyDescent="0.25">
      <c r="A1655"/>
    </row>
    <row r="1656" spans="1:1" ht="14.1" customHeight="1" x14ac:dyDescent="0.25">
      <c r="A1656"/>
    </row>
    <row r="1657" spans="1:1" ht="14.1" customHeight="1" x14ac:dyDescent="0.25">
      <c r="A1657"/>
    </row>
    <row r="1658" spans="1:1" ht="14.1" customHeight="1" x14ac:dyDescent="0.25">
      <c r="A1658"/>
    </row>
    <row r="1659" spans="1:1" ht="14.1" customHeight="1" x14ac:dyDescent="0.25">
      <c r="A1659"/>
    </row>
    <row r="1660" spans="1:1" ht="14.1" customHeight="1" x14ac:dyDescent="0.25">
      <c r="A1660"/>
    </row>
    <row r="1661" spans="1:1" ht="14.1" customHeight="1" x14ac:dyDescent="0.25">
      <c r="A1661"/>
    </row>
    <row r="1662" spans="1:1" ht="14.1" customHeight="1" x14ac:dyDescent="0.25">
      <c r="A1662"/>
    </row>
    <row r="1663" spans="1:1" ht="14.1" customHeight="1" x14ac:dyDescent="0.25">
      <c r="A1663"/>
    </row>
    <row r="1664" spans="1:1" ht="14.1" customHeight="1" x14ac:dyDescent="0.25">
      <c r="A1664"/>
    </row>
    <row r="1665" spans="1:1" ht="14.1" customHeight="1" x14ac:dyDescent="0.25">
      <c r="A1665"/>
    </row>
    <row r="1666" spans="1:1" ht="14.1" customHeight="1" x14ac:dyDescent="0.25">
      <c r="A1666"/>
    </row>
    <row r="1667" spans="1:1" ht="14.1" customHeight="1" x14ac:dyDescent="0.25">
      <c r="A1667"/>
    </row>
    <row r="1668" spans="1:1" ht="14.1" customHeight="1" x14ac:dyDescent="0.25">
      <c r="A1668"/>
    </row>
    <row r="1669" spans="1:1" ht="14.1" customHeight="1" x14ac:dyDescent="0.25">
      <c r="A1669"/>
    </row>
    <row r="1670" spans="1:1" ht="14.1" customHeight="1" x14ac:dyDescent="0.25">
      <c r="A1670"/>
    </row>
    <row r="1671" spans="1:1" ht="14.1" customHeight="1" x14ac:dyDescent="0.25">
      <c r="A1671"/>
    </row>
    <row r="1672" spans="1:1" ht="14.1" customHeight="1" x14ac:dyDescent="0.25">
      <c r="A1672"/>
    </row>
    <row r="1673" spans="1:1" ht="14.1" customHeight="1" x14ac:dyDescent="0.25">
      <c r="A1673"/>
    </row>
    <row r="1674" spans="1:1" ht="14.1" customHeight="1" x14ac:dyDescent="0.25">
      <c r="A1674"/>
    </row>
    <row r="1675" spans="1:1" ht="14.1" customHeight="1" x14ac:dyDescent="0.25">
      <c r="A1675"/>
    </row>
    <row r="1676" spans="1:1" ht="14.1" customHeight="1" x14ac:dyDescent="0.25">
      <c r="A1676"/>
    </row>
    <row r="1677" spans="1:1" ht="14.1" customHeight="1" x14ac:dyDescent="0.25">
      <c r="A1677"/>
    </row>
    <row r="1678" spans="1:1" ht="14.1" customHeight="1" x14ac:dyDescent="0.25">
      <c r="A1678"/>
    </row>
    <row r="1679" spans="1:1" ht="14.1" customHeight="1" x14ac:dyDescent="0.25">
      <c r="A1679"/>
    </row>
    <row r="1680" spans="1:1" ht="14.1" customHeight="1" x14ac:dyDescent="0.25">
      <c r="A1680"/>
    </row>
    <row r="1681" spans="1:1" ht="14.1" customHeight="1" x14ac:dyDescent="0.25">
      <c r="A1681"/>
    </row>
    <row r="1682" spans="1:1" ht="14.1" customHeight="1" x14ac:dyDescent="0.25">
      <c r="A1682"/>
    </row>
    <row r="1683" spans="1:1" ht="14.1" customHeight="1" x14ac:dyDescent="0.25">
      <c r="A1683"/>
    </row>
    <row r="1684" spans="1:1" ht="14.1" customHeight="1" x14ac:dyDescent="0.25">
      <c r="A1684"/>
    </row>
    <row r="1685" spans="1:1" ht="14.1" customHeight="1" x14ac:dyDescent="0.25">
      <c r="A1685"/>
    </row>
    <row r="1686" spans="1:1" ht="14.1" customHeight="1" x14ac:dyDescent="0.25">
      <c r="A1686"/>
    </row>
    <row r="1687" spans="1:1" ht="14.1" customHeight="1" x14ac:dyDescent="0.25">
      <c r="A1687"/>
    </row>
    <row r="1688" spans="1:1" ht="14.1" customHeight="1" x14ac:dyDescent="0.25">
      <c r="A1688"/>
    </row>
    <row r="1689" spans="1:1" ht="14.1" customHeight="1" x14ac:dyDescent="0.25">
      <c r="A1689"/>
    </row>
    <row r="1690" spans="1:1" ht="14.1" customHeight="1" x14ac:dyDescent="0.25">
      <c r="A1690"/>
    </row>
    <row r="1691" spans="1:1" ht="14.1" customHeight="1" x14ac:dyDescent="0.25">
      <c r="A1691"/>
    </row>
    <row r="1692" spans="1:1" ht="14.1" customHeight="1" x14ac:dyDescent="0.25">
      <c r="A1692"/>
    </row>
    <row r="1693" spans="1:1" ht="14.1" customHeight="1" x14ac:dyDescent="0.25">
      <c r="A1693"/>
    </row>
    <row r="1694" spans="1:1" ht="14.1" customHeight="1" x14ac:dyDescent="0.25">
      <c r="A1694"/>
    </row>
    <row r="1695" spans="1:1" ht="14.1" customHeight="1" x14ac:dyDescent="0.25">
      <c r="A1695"/>
    </row>
    <row r="1696" spans="1:1" ht="14.1" customHeight="1" x14ac:dyDescent="0.25">
      <c r="A1696"/>
    </row>
    <row r="1697" spans="1:1" ht="14.1" customHeight="1" x14ac:dyDescent="0.25">
      <c r="A1697"/>
    </row>
    <row r="1698" spans="1:1" ht="14.1" customHeight="1" x14ac:dyDescent="0.25">
      <c r="A1698"/>
    </row>
    <row r="1699" spans="1:1" ht="14.1" customHeight="1" x14ac:dyDescent="0.25">
      <c r="A1699"/>
    </row>
    <row r="1700" spans="1:1" ht="14.1" customHeight="1" x14ac:dyDescent="0.25">
      <c r="A1700"/>
    </row>
    <row r="1701" spans="1:1" ht="14.1" customHeight="1" x14ac:dyDescent="0.25">
      <c r="A1701"/>
    </row>
    <row r="1702" spans="1:1" ht="14.1" customHeight="1" x14ac:dyDescent="0.25">
      <c r="A1702"/>
    </row>
    <row r="1703" spans="1:1" ht="14.1" customHeight="1" x14ac:dyDescent="0.25">
      <c r="A1703"/>
    </row>
    <row r="1704" spans="1:1" ht="14.1" customHeight="1" x14ac:dyDescent="0.25">
      <c r="A1704"/>
    </row>
    <row r="1705" spans="1:1" ht="14.1" customHeight="1" x14ac:dyDescent="0.25">
      <c r="A1705"/>
    </row>
    <row r="1706" spans="1:1" ht="14.1" customHeight="1" x14ac:dyDescent="0.25">
      <c r="A1706"/>
    </row>
    <row r="1707" spans="1:1" ht="14.1" customHeight="1" x14ac:dyDescent="0.25">
      <c r="A1707"/>
    </row>
    <row r="1708" spans="1:1" ht="14.1" customHeight="1" x14ac:dyDescent="0.25">
      <c r="A1708"/>
    </row>
    <row r="1709" spans="1:1" ht="14.1" customHeight="1" x14ac:dyDescent="0.25">
      <c r="A1709"/>
    </row>
    <row r="1710" spans="1:1" ht="14.1" customHeight="1" x14ac:dyDescent="0.25">
      <c r="A1710"/>
    </row>
    <row r="1711" spans="1:1" ht="14.1" customHeight="1" x14ac:dyDescent="0.25">
      <c r="A1711"/>
    </row>
    <row r="1712" spans="1:1" ht="14.1" customHeight="1" x14ac:dyDescent="0.25">
      <c r="A1712"/>
    </row>
    <row r="1713" spans="1:1" ht="14.1" customHeight="1" x14ac:dyDescent="0.25">
      <c r="A1713"/>
    </row>
    <row r="1714" spans="1:1" ht="14.1" customHeight="1" x14ac:dyDescent="0.25">
      <c r="A1714"/>
    </row>
    <row r="1715" spans="1:1" ht="14.1" customHeight="1" x14ac:dyDescent="0.25">
      <c r="A1715"/>
    </row>
    <row r="1716" spans="1:1" ht="14.1" customHeight="1" x14ac:dyDescent="0.25">
      <c r="A1716"/>
    </row>
    <row r="1717" spans="1:1" ht="14.1" customHeight="1" x14ac:dyDescent="0.25">
      <c r="A1717"/>
    </row>
    <row r="1718" spans="1:1" ht="14.1" customHeight="1" x14ac:dyDescent="0.25">
      <c r="A1718"/>
    </row>
    <row r="1719" spans="1:1" ht="14.1" customHeight="1" x14ac:dyDescent="0.25">
      <c r="A1719"/>
    </row>
    <row r="1720" spans="1:1" ht="14.1" customHeight="1" x14ac:dyDescent="0.25">
      <c r="A1720"/>
    </row>
    <row r="1721" spans="1:1" ht="14.1" customHeight="1" x14ac:dyDescent="0.25">
      <c r="A1721"/>
    </row>
    <row r="1722" spans="1:1" ht="14.1" customHeight="1" x14ac:dyDescent="0.25">
      <c r="A1722"/>
    </row>
    <row r="1723" spans="1:1" ht="14.1" customHeight="1" x14ac:dyDescent="0.25">
      <c r="A1723"/>
    </row>
    <row r="1724" spans="1:1" ht="14.1" customHeight="1" x14ac:dyDescent="0.25">
      <c r="A1724"/>
    </row>
    <row r="1725" spans="1:1" ht="14.1" customHeight="1" x14ac:dyDescent="0.25">
      <c r="A1725"/>
    </row>
    <row r="1726" spans="1:1" ht="14.1" customHeight="1" x14ac:dyDescent="0.25">
      <c r="A1726"/>
    </row>
    <row r="1727" spans="1:1" ht="14.1" customHeight="1" x14ac:dyDescent="0.25">
      <c r="A1727"/>
    </row>
    <row r="1728" spans="1:1" ht="14.1" customHeight="1" x14ac:dyDescent="0.25">
      <c r="A1728"/>
    </row>
    <row r="1729" spans="1:1" ht="14.1" customHeight="1" x14ac:dyDescent="0.25">
      <c r="A1729"/>
    </row>
    <row r="1730" spans="1:1" ht="14.1" customHeight="1" x14ac:dyDescent="0.25">
      <c r="A1730"/>
    </row>
    <row r="1731" spans="1:1" ht="14.1" customHeight="1" x14ac:dyDescent="0.25">
      <c r="A1731"/>
    </row>
    <row r="1732" spans="1:1" ht="14.1" customHeight="1" x14ac:dyDescent="0.25">
      <c r="A1732"/>
    </row>
    <row r="1733" spans="1:1" ht="14.1" customHeight="1" x14ac:dyDescent="0.25">
      <c r="A1733"/>
    </row>
    <row r="1734" spans="1:1" ht="14.1" customHeight="1" x14ac:dyDescent="0.25">
      <c r="A1734"/>
    </row>
    <row r="1735" spans="1:1" ht="14.1" customHeight="1" x14ac:dyDescent="0.25">
      <c r="A1735"/>
    </row>
    <row r="1736" spans="1:1" ht="14.1" customHeight="1" x14ac:dyDescent="0.25">
      <c r="A1736"/>
    </row>
    <row r="1737" spans="1:1" ht="14.1" customHeight="1" x14ac:dyDescent="0.25">
      <c r="A1737"/>
    </row>
    <row r="1738" spans="1:1" ht="14.1" customHeight="1" x14ac:dyDescent="0.25">
      <c r="A1738"/>
    </row>
    <row r="1739" spans="1:1" ht="14.1" customHeight="1" x14ac:dyDescent="0.25">
      <c r="A1739"/>
    </row>
    <row r="1740" spans="1:1" ht="14.1" customHeight="1" x14ac:dyDescent="0.25">
      <c r="A1740"/>
    </row>
    <row r="1741" spans="1:1" ht="14.1" customHeight="1" x14ac:dyDescent="0.25">
      <c r="A1741"/>
    </row>
    <row r="1742" spans="1:1" ht="14.1" customHeight="1" x14ac:dyDescent="0.25">
      <c r="A1742"/>
    </row>
    <row r="1743" spans="1:1" ht="14.1" customHeight="1" x14ac:dyDescent="0.25">
      <c r="A1743"/>
    </row>
    <row r="1744" spans="1:1" ht="14.1" customHeight="1" x14ac:dyDescent="0.25">
      <c r="A1744"/>
    </row>
    <row r="1745" spans="1:1" ht="14.1" customHeight="1" x14ac:dyDescent="0.25">
      <c r="A1745"/>
    </row>
    <row r="1746" spans="1:1" ht="14.1" customHeight="1" x14ac:dyDescent="0.25">
      <c r="A1746"/>
    </row>
    <row r="1747" spans="1:1" ht="14.1" customHeight="1" x14ac:dyDescent="0.25">
      <c r="A1747"/>
    </row>
    <row r="1748" spans="1:1" ht="14.1" customHeight="1" x14ac:dyDescent="0.25">
      <c r="A1748"/>
    </row>
    <row r="1749" spans="1:1" ht="14.1" customHeight="1" x14ac:dyDescent="0.25">
      <c r="A1749"/>
    </row>
    <row r="1750" spans="1:1" ht="14.1" customHeight="1" x14ac:dyDescent="0.25">
      <c r="A1750"/>
    </row>
    <row r="1751" spans="1:1" ht="14.1" customHeight="1" x14ac:dyDescent="0.25">
      <c r="A1751"/>
    </row>
    <row r="1752" spans="1:1" ht="14.1" customHeight="1" x14ac:dyDescent="0.25">
      <c r="A1752"/>
    </row>
    <row r="1753" spans="1:1" ht="14.1" customHeight="1" x14ac:dyDescent="0.25">
      <c r="A1753"/>
    </row>
    <row r="1754" spans="1:1" ht="14.1" customHeight="1" x14ac:dyDescent="0.25">
      <c r="A1754"/>
    </row>
    <row r="1755" spans="1:1" ht="14.1" customHeight="1" x14ac:dyDescent="0.25">
      <c r="A1755"/>
    </row>
    <row r="1756" spans="1:1" ht="14.1" customHeight="1" x14ac:dyDescent="0.25">
      <c r="A1756"/>
    </row>
    <row r="1757" spans="1:1" ht="14.1" customHeight="1" x14ac:dyDescent="0.25">
      <c r="A1757"/>
    </row>
    <row r="1758" spans="1:1" ht="14.1" customHeight="1" x14ac:dyDescent="0.25">
      <c r="A1758"/>
    </row>
    <row r="1759" spans="1:1" ht="14.1" customHeight="1" x14ac:dyDescent="0.25">
      <c r="A1759"/>
    </row>
    <row r="1760" spans="1:1" ht="14.1" customHeight="1" x14ac:dyDescent="0.25">
      <c r="A1760"/>
    </row>
    <row r="1761" spans="1:1" ht="14.1" customHeight="1" x14ac:dyDescent="0.25">
      <c r="A1761"/>
    </row>
    <row r="1762" spans="1:1" ht="14.1" customHeight="1" x14ac:dyDescent="0.25">
      <c r="A1762"/>
    </row>
    <row r="1763" spans="1:1" ht="14.1" customHeight="1" x14ac:dyDescent="0.25">
      <c r="A1763"/>
    </row>
    <row r="1764" spans="1:1" ht="14.1" customHeight="1" x14ac:dyDescent="0.25">
      <c r="A1764"/>
    </row>
    <row r="1765" spans="1:1" ht="14.1" customHeight="1" x14ac:dyDescent="0.25">
      <c r="A1765"/>
    </row>
    <row r="1766" spans="1:1" ht="14.1" customHeight="1" x14ac:dyDescent="0.25">
      <c r="A1766"/>
    </row>
    <row r="1767" spans="1:1" ht="14.1" customHeight="1" x14ac:dyDescent="0.25">
      <c r="A1767"/>
    </row>
    <row r="1768" spans="1:1" ht="14.1" customHeight="1" x14ac:dyDescent="0.25">
      <c r="A1768"/>
    </row>
    <row r="1769" spans="1:1" ht="14.1" customHeight="1" x14ac:dyDescent="0.25">
      <c r="A1769"/>
    </row>
    <row r="1770" spans="1:1" ht="14.1" customHeight="1" x14ac:dyDescent="0.25">
      <c r="A1770"/>
    </row>
    <row r="1771" spans="1:1" ht="14.1" customHeight="1" x14ac:dyDescent="0.25">
      <c r="A1771"/>
    </row>
    <row r="1772" spans="1:1" ht="14.1" customHeight="1" x14ac:dyDescent="0.25">
      <c r="A1772"/>
    </row>
    <row r="1773" spans="1:1" ht="14.1" customHeight="1" x14ac:dyDescent="0.25">
      <c r="A1773"/>
    </row>
    <row r="1774" spans="1:1" ht="14.1" customHeight="1" x14ac:dyDescent="0.25">
      <c r="A1774"/>
    </row>
    <row r="1775" spans="1:1" ht="14.1" customHeight="1" x14ac:dyDescent="0.25">
      <c r="A1775"/>
    </row>
    <row r="1776" spans="1:1" ht="14.1" customHeight="1" x14ac:dyDescent="0.25">
      <c r="A1776"/>
    </row>
    <row r="1777" spans="1:1" ht="14.1" customHeight="1" x14ac:dyDescent="0.25">
      <c r="A1777"/>
    </row>
    <row r="1778" spans="1:1" ht="14.1" customHeight="1" x14ac:dyDescent="0.25">
      <c r="A1778"/>
    </row>
    <row r="1779" spans="1:1" ht="14.1" customHeight="1" x14ac:dyDescent="0.25">
      <c r="A1779"/>
    </row>
    <row r="1780" spans="1:1" ht="14.1" customHeight="1" x14ac:dyDescent="0.25">
      <c r="A1780"/>
    </row>
    <row r="1781" spans="1:1" ht="14.1" customHeight="1" x14ac:dyDescent="0.25">
      <c r="A1781"/>
    </row>
    <row r="1782" spans="1:1" ht="14.1" customHeight="1" x14ac:dyDescent="0.25">
      <c r="A1782"/>
    </row>
    <row r="1783" spans="1:1" ht="14.1" customHeight="1" x14ac:dyDescent="0.25">
      <c r="A1783"/>
    </row>
    <row r="1784" spans="1:1" ht="14.1" customHeight="1" x14ac:dyDescent="0.25">
      <c r="A1784"/>
    </row>
    <row r="1785" spans="1:1" ht="14.1" customHeight="1" x14ac:dyDescent="0.25">
      <c r="A1785"/>
    </row>
    <row r="1786" spans="1:1" ht="14.1" customHeight="1" x14ac:dyDescent="0.25">
      <c r="A1786"/>
    </row>
    <row r="1787" spans="1:1" ht="14.1" customHeight="1" x14ac:dyDescent="0.25">
      <c r="A1787"/>
    </row>
    <row r="1788" spans="1:1" ht="14.1" customHeight="1" x14ac:dyDescent="0.25">
      <c r="A1788"/>
    </row>
    <row r="1789" spans="1:1" ht="14.1" customHeight="1" x14ac:dyDescent="0.25">
      <c r="A1789"/>
    </row>
    <row r="1790" spans="1:1" ht="14.1" customHeight="1" x14ac:dyDescent="0.25">
      <c r="A1790"/>
    </row>
    <row r="1791" spans="1:1" ht="14.1" customHeight="1" x14ac:dyDescent="0.25">
      <c r="A1791"/>
    </row>
    <row r="1792" spans="1:1" ht="14.1" customHeight="1" x14ac:dyDescent="0.25">
      <c r="A1792"/>
    </row>
    <row r="1793" spans="1:1" ht="14.1" customHeight="1" x14ac:dyDescent="0.25">
      <c r="A1793"/>
    </row>
    <row r="1794" spans="1:1" ht="14.1" customHeight="1" x14ac:dyDescent="0.25">
      <c r="A1794"/>
    </row>
    <row r="1795" spans="1:1" ht="14.1" customHeight="1" x14ac:dyDescent="0.25">
      <c r="A1795"/>
    </row>
    <row r="1796" spans="1:1" ht="14.1" customHeight="1" x14ac:dyDescent="0.25">
      <c r="A1796"/>
    </row>
    <row r="1797" spans="1:1" ht="14.1" customHeight="1" x14ac:dyDescent="0.25">
      <c r="A1797"/>
    </row>
    <row r="1798" spans="1:1" ht="14.1" customHeight="1" x14ac:dyDescent="0.25">
      <c r="A1798"/>
    </row>
    <row r="1799" spans="1:1" ht="14.1" customHeight="1" x14ac:dyDescent="0.25">
      <c r="A1799"/>
    </row>
    <row r="1800" spans="1:1" ht="14.1" customHeight="1" x14ac:dyDescent="0.25">
      <c r="A1800"/>
    </row>
    <row r="1801" spans="1:1" ht="14.1" customHeight="1" x14ac:dyDescent="0.25">
      <c r="A1801"/>
    </row>
    <row r="1802" spans="1:1" ht="14.1" customHeight="1" x14ac:dyDescent="0.25">
      <c r="A1802"/>
    </row>
    <row r="1803" spans="1:1" ht="14.1" customHeight="1" x14ac:dyDescent="0.25">
      <c r="A1803"/>
    </row>
    <row r="1804" spans="1:1" ht="14.1" customHeight="1" x14ac:dyDescent="0.25">
      <c r="A1804"/>
    </row>
    <row r="1805" spans="1:1" ht="14.1" customHeight="1" x14ac:dyDescent="0.25">
      <c r="A1805"/>
    </row>
    <row r="1806" spans="1:1" ht="14.1" customHeight="1" x14ac:dyDescent="0.25">
      <c r="A1806"/>
    </row>
    <row r="1807" spans="1:1" ht="14.1" customHeight="1" x14ac:dyDescent="0.25">
      <c r="A1807"/>
    </row>
    <row r="1808" spans="1:1" ht="14.1" customHeight="1" x14ac:dyDescent="0.25">
      <c r="A1808"/>
    </row>
    <row r="1809" spans="1:1" ht="14.1" customHeight="1" x14ac:dyDescent="0.25">
      <c r="A1809"/>
    </row>
    <row r="1810" spans="1:1" ht="14.1" customHeight="1" x14ac:dyDescent="0.25">
      <c r="A1810"/>
    </row>
    <row r="1811" spans="1:1" ht="14.1" customHeight="1" x14ac:dyDescent="0.25">
      <c r="A1811"/>
    </row>
    <row r="1812" spans="1:1" ht="14.1" customHeight="1" x14ac:dyDescent="0.25">
      <c r="A1812"/>
    </row>
    <row r="1813" spans="1:1" ht="14.1" customHeight="1" x14ac:dyDescent="0.25">
      <c r="A1813"/>
    </row>
    <row r="1814" spans="1:1" ht="14.1" customHeight="1" x14ac:dyDescent="0.25">
      <c r="A1814"/>
    </row>
    <row r="1815" spans="1:1" ht="14.1" customHeight="1" x14ac:dyDescent="0.25">
      <c r="A1815"/>
    </row>
    <row r="1816" spans="1:1" ht="14.1" customHeight="1" x14ac:dyDescent="0.25">
      <c r="A1816"/>
    </row>
    <row r="1817" spans="1:1" ht="14.1" customHeight="1" x14ac:dyDescent="0.25">
      <c r="A1817"/>
    </row>
    <row r="1818" spans="1:1" ht="14.1" customHeight="1" x14ac:dyDescent="0.25">
      <c r="A1818"/>
    </row>
    <row r="1819" spans="1:1" ht="14.1" customHeight="1" x14ac:dyDescent="0.25">
      <c r="A1819"/>
    </row>
    <row r="1820" spans="1:1" ht="14.1" customHeight="1" x14ac:dyDescent="0.25">
      <c r="A1820"/>
    </row>
    <row r="1821" spans="1:1" ht="14.1" customHeight="1" x14ac:dyDescent="0.25">
      <c r="A1821"/>
    </row>
    <row r="1822" spans="1:1" ht="14.1" customHeight="1" x14ac:dyDescent="0.25">
      <c r="A1822"/>
    </row>
    <row r="1823" spans="1:1" ht="14.1" customHeight="1" x14ac:dyDescent="0.25">
      <c r="A1823"/>
    </row>
    <row r="1824" spans="1:1" ht="14.1" customHeight="1" x14ac:dyDescent="0.25">
      <c r="A1824"/>
    </row>
    <row r="1825" spans="1:1" ht="14.1" customHeight="1" x14ac:dyDescent="0.25">
      <c r="A1825"/>
    </row>
    <row r="1826" spans="1:1" ht="14.1" customHeight="1" x14ac:dyDescent="0.25">
      <c r="A1826"/>
    </row>
    <row r="1827" spans="1:1" ht="14.1" customHeight="1" x14ac:dyDescent="0.25">
      <c r="A1827"/>
    </row>
    <row r="1828" spans="1:1" ht="14.1" customHeight="1" x14ac:dyDescent="0.25">
      <c r="A1828"/>
    </row>
    <row r="1829" spans="1:1" ht="14.1" customHeight="1" x14ac:dyDescent="0.25">
      <c r="A1829"/>
    </row>
    <row r="1830" spans="1:1" ht="14.1" customHeight="1" x14ac:dyDescent="0.25">
      <c r="A1830"/>
    </row>
    <row r="1831" spans="1:1" ht="14.1" customHeight="1" x14ac:dyDescent="0.25">
      <c r="A1831"/>
    </row>
    <row r="1832" spans="1:1" ht="14.1" customHeight="1" x14ac:dyDescent="0.25">
      <c r="A1832"/>
    </row>
    <row r="1833" spans="1:1" ht="14.1" customHeight="1" x14ac:dyDescent="0.25">
      <c r="A1833"/>
    </row>
    <row r="1834" spans="1:1" ht="14.1" customHeight="1" x14ac:dyDescent="0.25">
      <c r="A1834"/>
    </row>
    <row r="1835" spans="1:1" ht="14.1" customHeight="1" x14ac:dyDescent="0.25">
      <c r="A1835"/>
    </row>
    <row r="1836" spans="1:1" ht="14.1" customHeight="1" x14ac:dyDescent="0.25">
      <c r="A1836"/>
    </row>
    <row r="1837" spans="1:1" ht="14.1" customHeight="1" x14ac:dyDescent="0.25">
      <c r="A1837"/>
    </row>
    <row r="1838" spans="1:1" ht="14.1" customHeight="1" x14ac:dyDescent="0.25">
      <c r="A1838"/>
    </row>
    <row r="1839" spans="1:1" ht="14.1" customHeight="1" x14ac:dyDescent="0.25">
      <c r="A1839"/>
    </row>
    <row r="1840" spans="1:1" ht="14.1" customHeight="1" x14ac:dyDescent="0.25">
      <c r="A1840"/>
    </row>
    <row r="1841" spans="1:1" ht="14.1" customHeight="1" x14ac:dyDescent="0.25">
      <c r="A1841"/>
    </row>
    <row r="1842" spans="1:1" ht="14.1" customHeight="1" x14ac:dyDescent="0.25">
      <c r="A1842"/>
    </row>
    <row r="1843" spans="1:1" ht="14.1" customHeight="1" x14ac:dyDescent="0.25">
      <c r="A1843"/>
    </row>
    <row r="1844" spans="1:1" ht="14.1" customHeight="1" x14ac:dyDescent="0.25">
      <c r="A1844"/>
    </row>
    <row r="1845" spans="1:1" ht="14.1" customHeight="1" x14ac:dyDescent="0.25">
      <c r="A1845"/>
    </row>
    <row r="1846" spans="1:1" ht="14.1" customHeight="1" x14ac:dyDescent="0.25">
      <c r="A1846"/>
    </row>
    <row r="1847" spans="1:1" ht="14.1" customHeight="1" x14ac:dyDescent="0.25">
      <c r="A1847"/>
    </row>
    <row r="1848" spans="1:1" ht="14.1" customHeight="1" x14ac:dyDescent="0.25">
      <c r="A1848"/>
    </row>
    <row r="1849" spans="1:1" ht="14.1" customHeight="1" x14ac:dyDescent="0.25">
      <c r="A1849"/>
    </row>
    <row r="1850" spans="1:1" ht="14.1" customHeight="1" x14ac:dyDescent="0.25">
      <c r="A1850"/>
    </row>
    <row r="1851" spans="1:1" ht="14.1" customHeight="1" x14ac:dyDescent="0.25">
      <c r="A1851"/>
    </row>
    <row r="1852" spans="1:1" ht="14.1" customHeight="1" x14ac:dyDescent="0.25">
      <c r="A1852"/>
    </row>
    <row r="1853" spans="1:1" ht="14.1" customHeight="1" x14ac:dyDescent="0.25">
      <c r="A1853"/>
    </row>
    <row r="1854" spans="1:1" ht="14.1" customHeight="1" x14ac:dyDescent="0.25">
      <c r="A1854"/>
    </row>
    <row r="1855" spans="1:1" ht="14.1" customHeight="1" x14ac:dyDescent="0.25">
      <c r="A1855"/>
    </row>
    <row r="1856" spans="1:1" ht="14.1" customHeight="1" x14ac:dyDescent="0.25">
      <c r="A1856"/>
    </row>
    <row r="1857" spans="1:1" ht="14.1" customHeight="1" x14ac:dyDescent="0.25">
      <c r="A1857"/>
    </row>
    <row r="1858" spans="1:1" ht="14.1" customHeight="1" x14ac:dyDescent="0.25">
      <c r="A1858"/>
    </row>
    <row r="1859" spans="1:1" ht="14.1" customHeight="1" x14ac:dyDescent="0.25">
      <c r="A1859"/>
    </row>
    <row r="1860" spans="1:1" ht="14.1" customHeight="1" x14ac:dyDescent="0.25">
      <c r="A1860"/>
    </row>
    <row r="1861" spans="1:1" ht="14.1" customHeight="1" x14ac:dyDescent="0.25">
      <c r="A1861"/>
    </row>
    <row r="1862" spans="1:1" ht="14.1" customHeight="1" x14ac:dyDescent="0.25">
      <c r="A1862"/>
    </row>
    <row r="1863" spans="1:1" ht="14.1" customHeight="1" x14ac:dyDescent="0.25">
      <c r="A1863"/>
    </row>
    <row r="1864" spans="1:1" ht="14.1" customHeight="1" x14ac:dyDescent="0.25">
      <c r="A1864"/>
    </row>
    <row r="1865" spans="1:1" ht="14.1" customHeight="1" x14ac:dyDescent="0.25">
      <c r="A1865"/>
    </row>
    <row r="1866" spans="1:1" ht="14.1" customHeight="1" x14ac:dyDescent="0.25">
      <c r="A1866"/>
    </row>
    <row r="1867" spans="1:1" ht="14.1" customHeight="1" x14ac:dyDescent="0.25">
      <c r="A1867"/>
    </row>
    <row r="1868" spans="1:1" ht="14.1" customHeight="1" x14ac:dyDescent="0.25">
      <c r="A1868"/>
    </row>
    <row r="1869" spans="1:1" ht="14.1" customHeight="1" x14ac:dyDescent="0.25">
      <c r="A1869"/>
    </row>
    <row r="1870" spans="1:1" ht="14.1" customHeight="1" x14ac:dyDescent="0.25">
      <c r="A1870"/>
    </row>
    <row r="1871" spans="1:1" ht="14.1" customHeight="1" x14ac:dyDescent="0.25">
      <c r="A1871"/>
    </row>
    <row r="1872" spans="1:1" ht="14.1" customHeight="1" x14ac:dyDescent="0.25">
      <c r="A1872"/>
    </row>
    <row r="1873" spans="1:1" ht="14.1" customHeight="1" x14ac:dyDescent="0.25">
      <c r="A1873"/>
    </row>
    <row r="1874" spans="1:1" ht="14.1" customHeight="1" x14ac:dyDescent="0.25">
      <c r="A1874"/>
    </row>
    <row r="1875" spans="1:1" ht="14.1" customHeight="1" x14ac:dyDescent="0.25">
      <c r="A1875"/>
    </row>
    <row r="1876" spans="1:1" ht="14.1" customHeight="1" x14ac:dyDescent="0.25">
      <c r="A1876"/>
    </row>
    <row r="1877" spans="1:1" ht="14.1" customHeight="1" x14ac:dyDescent="0.25">
      <c r="A1877"/>
    </row>
    <row r="1878" spans="1:1" ht="14.1" customHeight="1" x14ac:dyDescent="0.25">
      <c r="A1878"/>
    </row>
    <row r="1879" spans="1:1" ht="14.1" customHeight="1" x14ac:dyDescent="0.25">
      <c r="A1879"/>
    </row>
    <row r="1880" spans="1:1" ht="14.1" customHeight="1" x14ac:dyDescent="0.25">
      <c r="A1880"/>
    </row>
    <row r="1881" spans="1:1" ht="14.1" customHeight="1" x14ac:dyDescent="0.25">
      <c r="A1881"/>
    </row>
    <row r="1882" spans="1:1" ht="14.1" customHeight="1" x14ac:dyDescent="0.25">
      <c r="A1882"/>
    </row>
    <row r="1883" spans="1:1" ht="14.1" customHeight="1" x14ac:dyDescent="0.25">
      <c r="A1883"/>
    </row>
    <row r="1884" spans="1:1" ht="14.1" customHeight="1" x14ac:dyDescent="0.25">
      <c r="A1884"/>
    </row>
    <row r="1885" spans="1:1" ht="14.1" customHeight="1" x14ac:dyDescent="0.25">
      <c r="A1885"/>
    </row>
    <row r="1886" spans="1:1" ht="14.1" customHeight="1" x14ac:dyDescent="0.25">
      <c r="A1886"/>
    </row>
    <row r="1887" spans="1:1" ht="14.1" customHeight="1" x14ac:dyDescent="0.25">
      <c r="A1887"/>
    </row>
    <row r="1888" spans="1:1" ht="14.1" customHeight="1" x14ac:dyDescent="0.25">
      <c r="A1888"/>
    </row>
    <row r="1889" spans="1:1" ht="14.1" customHeight="1" x14ac:dyDescent="0.25">
      <c r="A1889"/>
    </row>
    <row r="1890" spans="1:1" ht="14.1" customHeight="1" x14ac:dyDescent="0.25">
      <c r="A1890"/>
    </row>
    <row r="1891" spans="1:1" ht="14.1" customHeight="1" x14ac:dyDescent="0.25">
      <c r="A1891"/>
    </row>
    <row r="1892" spans="1:1" ht="14.1" customHeight="1" x14ac:dyDescent="0.25">
      <c r="A1892"/>
    </row>
    <row r="1893" spans="1:1" ht="14.1" customHeight="1" x14ac:dyDescent="0.25">
      <c r="A1893"/>
    </row>
    <row r="1894" spans="1:1" ht="14.1" customHeight="1" x14ac:dyDescent="0.25">
      <c r="A1894"/>
    </row>
    <row r="1895" spans="1:1" ht="14.1" customHeight="1" x14ac:dyDescent="0.25">
      <c r="A1895"/>
    </row>
    <row r="1896" spans="1:1" ht="14.1" customHeight="1" x14ac:dyDescent="0.25">
      <c r="A1896"/>
    </row>
    <row r="1897" spans="1:1" ht="14.1" customHeight="1" x14ac:dyDescent="0.25">
      <c r="A1897"/>
    </row>
    <row r="1898" spans="1:1" ht="14.1" customHeight="1" x14ac:dyDescent="0.25">
      <c r="A1898"/>
    </row>
    <row r="1899" spans="1:1" ht="14.1" customHeight="1" x14ac:dyDescent="0.25">
      <c r="A1899"/>
    </row>
    <row r="1900" spans="1:1" ht="14.1" customHeight="1" x14ac:dyDescent="0.25">
      <c r="A1900"/>
    </row>
    <row r="1901" spans="1:1" ht="14.1" customHeight="1" x14ac:dyDescent="0.25">
      <c r="A1901"/>
    </row>
    <row r="1902" spans="1:1" ht="14.1" customHeight="1" x14ac:dyDescent="0.25">
      <c r="A1902"/>
    </row>
    <row r="1903" spans="1:1" ht="14.1" customHeight="1" x14ac:dyDescent="0.25">
      <c r="A1903"/>
    </row>
    <row r="1904" spans="1:1" ht="14.1" customHeight="1" x14ac:dyDescent="0.25">
      <c r="A1904"/>
    </row>
    <row r="1905" spans="1:1" ht="14.1" customHeight="1" x14ac:dyDescent="0.25">
      <c r="A1905"/>
    </row>
    <row r="1906" spans="1:1" ht="14.1" customHeight="1" x14ac:dyDescent="0.25">
      <c r="A1906"/>
    </row>
    <row r="1907" spans="1:1" ht="14.1" customHeight="1" x14ac:dyDescent="0.25">
      <c r="A1907"/>
    </row>
    <row r="1908" spans="1:1" ht="14.1" customHeight="1" x14ac:dyDescent="0.25">
      <c r="A1908"/>
    </row>
    <row r="1909" spans="1:1" ht="14.1" customHeight="1" x14ac:dyDescent="0.25">
      <c r="A1909"/>
    </row>
    <row r="1910" spans="1:1" ht="14.1" customHeight="1" x14ac:dyDescent="0.25">
      <c r="A1910"/>
    </row>
    <row r="1911" spans="1:1" ht="14.1" customHeight="1" x14ac:dyDescent="0.25">
      <c r="A1911"/>
    </row>
    <row r="1912" spans="1:1" ht="14.1" customHeight="1" x14ac:dyDescent="0.25">
      <c r="A1912"/>
    </row>
    <row r="1913" spans="1:1" ht="14.1" customHeight="1" x14ac:dyDescent="0.25">
      <c r="A1913"/>
    </row>
    <row r="1914" spans="1:1" ht="14.1" customHeight="1" x14ac:dyDescent="0.25">
      <c r="A1914"/>
    </row>
    <row r="1915" spans="1:1" ht="14.1" customHeight="1" x14ac:dyDescent="0.25">
      <c r="A1915"/>
    </row>
    <row r="1916" spans="1:1" ht="14.1" customHeight="1" x14ac:dyDescent="0.25">
      <c r="A1916"/>
    </row>
    <row r="1917" spans="1:1" ht="14.1" customHeight="1" x14ac:dyDescent="0.25">
      <c r="A1917"/>
    </row>
    <row r="1918" spans="1:1" ht="14.1" customHeight="1" x14ac:dyDescent="0.25">
      <c r="A1918"/>
    </row>
    <row r="1919" spans="1:1" ht="14.1" customHeight="1" x14ac:dyDescent="0.25">
      <c r="A1919"/>
    </row>
    <row r="1920" spans="1:1" ht="14.1" customHeight="1" x14ac:dyDescent="0.25">
      <c r="A1920"/>
    </row>
    <row r="1921" spans="1:1" ht="14.1" customHeight="1" x14ac:dyDescent="0.25">
      <c r="A1921"/>
    </row>
    <row r="1922" spans="1:1" ht="14.1" customHeight="1" x14ac:dyDescent="0.25">
      <c r="A1922"/>
    </row>
    <row r="1923" spans="1:1" ht="14.1" customHeight="1" x14ac:dyDescent="0.25">
      <c r="A1923"/>
    </row>
    <row r="1924" spans="1:1" ht="14.1" customHeight="1" x14ac:dyDescent="0.25">
      <c r="A1924"/>
    </row>
    <row r="1925" spans="1:1" ht="14.1" customHeight="1" x14ac:dyDescent="0.25">
      <c r="A1925"/>
    </row>
    <row r="1926" spans="1:1" ht="14.1" customHeight="1" x14ac:dyDescent="0.25">
      <c r="A1926"/>
    </row>
    <row r="1927" spans="1:1" ht="14.1" customHeight="1" x14ac:dyDescent="0.25">
      <c r="A1927"/>
    </row>
    <row r="1928" spans="1:1" ht="14.1" customHeight="1" x14ac:dyDescent="0.25">
      <c r="A1928"/>
    </row>
    <row r="1929" spans="1:1" ht="14.1" customHeight="1" x14ac:dyDescent="0.25">
      <c r="A1929"/>
    </row>
    <row r="1930" spans="1:1" ht="14.1" customHeight="1" x14ac:dyDescent="0.25">
      <c r="A1930"/>
    </row>
    <row r="1931" spans="1:1" ht="14.1" customHeight="1" x14ac:dyDescent="0.25">
      <c r="A1931"/>
    </row>
    <row r="1932" spans="1:1" ht="14.1" customHeight="1" x14ac:dyDescent="0.25">
      <c r="A1932"/>
    </row>
    <row r="1933" spans="1:1" ht="14.1" customHeight="1" x14ac:dyDescent="0.25">
      <c r="A1933"/>
    </row>
    <row r="1934" spans="1:1" ht="14.1" customHeight="1" x14ac:dyDescent="0.25">
      <c r="A1934"/>
    </row>
    <row r="1935" spans="1:1" ht="14.1" customHeight="1" x14ac:dyDescent="0.25">
      <c r="A1935"/>
    </row>
    <row r="1936" spans="1:1" ht="14.1" customHeight="1" x14ac:dyDescent="0.25">
      <c r="A1936"/>
    </row>
    <row r="1937" spans="1:1" ht="14.1" customHeight="1" x14ac:dyDescent="0.25">
      <c r="A1937"/>
    </row>
    <row r="1938" spans="1:1" ht="14.1" customHeight="1" x14ac:dyDescent="0.25">
      <c r="A1938"/>
    </row>
    <row r="1939" spans="1:1" ht="14.1" customHeight="1" x14ac:dyDescent="0.25">
      <c r="A1939"/>
    </row>
    <row r="1940" spans="1:1" ht="14.1" customHeight="1" x14ac:dyDescent="0.25">
      <c r="A1940"/>
    </row>
    <row r="1941" spans="1:1" ht="14.1" customHeight="1" x14ac:dyDescent="0.25">
      <c r="A1941"/>
    </row>
    <row r="1942" spans="1:1" ht="14.1" customHeight="1" x14ac:dyDescent="0.25">
      <c r="A1942"/>
    </row>
    <row r="1943" spans="1:1" ht="14.1" customHeight="1" x14ac:dyDescent="0.25">
      <c r="A1943"/>
    </row>
    <row r="1944" spans="1:1" ht="14.1" customHeight="1" x14ac:dyDescent="0.25">
      <c r="A1944"/>
    </row>
    <row r="1945" spans="1:1" ht="14.1" customHeight="1" x14ac:dyDescent="0.25">
      <c r="A1945"/>
    </row>
    <row r="1946" spans="1:1" ht="14.1" customHeight="1" x14ac:dyDescent="0.25">
      <c r="A1946"/>
    </row>
    <row r="1947" spans="1:1" ht="14.1" customHeight="1" x14ac:dyDescent="0.25">
      <c r="A1947"/>
    </row>
    <row r="1948" spans="1:1" ht="14.1" customHeight="1" x14ac:dyDescent="0.25">
      <c r="A1948"/>
    </row>
    <row r="1949" spans="1:1" ht="14.1" customHeight="1" x14ac:dyDescent="0.25">
      <c r="A1949"/>
    </row>
    <row r="1950" spans="1:1" ht="14.1" customHeight="1" x14ac:dyDescent="0.25">
      <c r="A1950"/>
    </row>
    <row r="1951" spans="1:1" ht="14.1" customHeight="1" x14ac:dyDescent="0.25">
      <c r="A1951"/>
    </row>
    <row r="1952" spans="1:1" ht="14.1" customHeight="1" x14ac:dyDescent="0.25">
      <c r="A1952"/>
    </row>
    <row r="1953" spans="1:1" ht="14.1" customHeight="1" x14ac:dyDescent="0.25">
      <c r="A1953"/>
    </row>
    <row r="1954" spans="1:1" ht="14.1" customHeight="1" x14ac:dyDescent="0.25">
      <c r="A1954"/>
    </row>
    <row r="1955" spans="1:1" ht="14.1" customHeight="1" x14ac:dyDescent="0.25">
      <c r="A1955"/>
    </row>
    <row r="1956" spans="1:1" ht="14.1" customHeight="1" x14ac:dyDescent="0.25">
      <c r="A1956"/>
    </row>
    <row r="1957" spans="1:1" ht="14.1" customHeight="1" x14ac:dyDescent="0.25">
      <c r="A1957"/>
    </row>
    <row r="1958" spans="1:1" ht="14.1" customHeight="1" x14ac:dyDescent="0.25">
      <c r="A1958"/>
    </row>
    <row r="1959" spans="1:1" ht="14.1" customHeight="1" x14ac:dyDescent="0.25">
      <c r="A1959"/>
    </row>
    <row r="1960" spans="1:1" ht="14.1" customHeight="1" x14ac:dyDescent="0.25">
      <c r="A1960"/>
    </row>
    <row r="1961" spans="1:1" ht="14.1" customHeight="1" x14ac:dyDescent="0.25">
      <c r="A1961"/>
    </row>
    <row r="1962" spans="1:1" ht="14.1" customHeight="1" x14ac:dyDescent="0.25">
      <c r="A1962"/>
    </row>
    <row r="1963" spans="1:1" ht="14.1" customHeight="1" x14ac:dyDescent="0.25">
      <c r="A1963"/>
    </row>
    <row r="1964" spans="1:1" ht="14.1" customHeight="1" x14ac:dyDescent="0.25">
      <c r="A1964"/>
    </row>
    <row r="1965" spans="1:1" ht="14.1" customHeight="1" x14ac:dyDescent="0.25">
      <c r="A1965"/>
    </row>
    <row r="1966" spans="1:1" ht="14.1" customHeight="1" x14ac:dyDescent="0.25">
      <c r="A1966"/>
    </row>
    <row r="1967" spans="1:1" ht="14.1" customHeight="1" x14ac:dyDescent="0.25">
      <c r="A1967"/>
    </row>
    <row r="1968" spans="1:1" ht="14.1" customHeight="1" x14ac:dyDescent="0.25">
      <c r="A1968"/>
    </row>
    <row r="1969" spans="1:1" ht="14.1" customHeight="1" x14ac:dyDescent="0.25">
      <c r="A1969"/>
    </row>
    <row r="1970" spans="1:1" ht="14.1" customHeight="1" x14ac:dyDescent="0.25">
      <c r="A1970"/>
    </row>
    <row r="1971" spans="1:1" ht="14.1" customHeight="1" x14ac:dyDescent="0.25">
      <c r="A1971"/>
    </row>
    <row r="1972" spans="1:1" ht="14.1" customHeight="1" x14ac:dyDescent="0.25">
      <c r="A1972"/>
    </row>
    <row r="1973" spans="1:1" ht="14.1" customHeight="1" x14ac:dyDescent="0.25">
      <c r="A1973"/>
    </row>
    <row r="1974" spans="1:1" ht="14.1" customHeight="1" x14ac:dyDescent="0.25">
      <c r="A1974"/>
    </row>
    <row r="1975" spans="1:1" ht="14.1" customHeight="1" x14ac:dyDescent="0.25">
      <c r="A1975"/>
    </row>
    <row r="1976" spans="1:1" ht="14.1" customHeight="1" x14ac:dyDescent="0.25">
      <c r="A1976"/>
    </row>
    <row r="1977" spans="1:1" ht="14.1" customHeight="1" x14ac:dyDescent="0.25">
      <c r="A1977"/>
    </row>
    <row r="1978" spans="1:1" ht="14.1" customHeight="1" x14ac:dyDescent="0.25">
      <c r="A1978"/>
    </row>
    <row r="1979" spans="1:1" ht="14.1" customHeight="1" x14ac:dyDescent="0.25">
      <c r="A1979"/>
    </row>
    <row r="1980" spans="1:1" ht="14.1" customHeight="1" x14ac:dyDescent="0.25">
      <c r="A1980"/>
    </row>
    <row r="1981" spans="1:1" ht="14.1" customHeight="1" x14ac:dyDescent="0.25">
      <c r="A1981"/>
    </row>
    <row r="1982" spans="1:1" ht="14.1" customHeight="1" x14ac:dyDescent="0.25">
      <c r="A1982"/>
    </row>
    <row r="1983" spans="1:1" ht="14.1" customHeight="1" x14ac:dyDescent="0.25">
      <c r="A1983"/>
    </row>
    <row r="1984" spans="1:1" ht="14.1" customHeight="1" x14ac:dyDescent="0.25">
      <c r="A1984"/>
    </row>
    <row r="1985" spans="1:1" ht="14.1" customHeight="1" x14ac:dyDescent="0.25">
      <c r="A1985"/>
    </row>
    <row r="1986" spans="1:1" ht="14.1" customHeight="1" x14ac:dyDescent="0.25">
      <c r="A1986"/>
    </row>
    <row r="1987" spans="1:1" ht="14.1" customHeight="1" x14ac:dyDescent="0.25">
      <c r="A1987"/>
    </row>
    <row r="1988" spans="1:1" ht="14.1" customHeight="1" x14ac:dyDescent="0.25">
      <c r="A1988"/>
    </row>
    <row r="1989" spans="1:1" ht="14.1" customHeight="1" x14ac:dyDescent="0.25">
      <c r="A1989"/>
    </row>
    <row r="1990" spans="1:1" ht="14.1" customHeight="1" x14ac:dyDescent="0.25">
      <c r="A1990"/>
    </row>
    <row r="1991" spans="1:1" ht="14.1" customHeight="1" x14ac:dyDescent="0.25">
      <c r="A1991"/>
    </row>
    <row r="1992" spans="1:1" ht="14.1" customHeight="1" x14ac:dyDescent="0.25">
      <c r="A1992"/>
    </row>
    <row r="1993" spans="1:1" ht="14.1" customHeight="1" x14ac:dyDescent="0.25">
      <c r="A1993"/>
    </row>
    <row r="1994" spans="1:1" ht="14.1" customHeight="1" x14ac:dyDescent="0.25">
      <c r="A1994"/>
    </row>
    <row r="1995" spans="1:1" ht="14.1" customHeight="1" x14ac:dyDescent="0.25">
      <c r="A1995"/>
    </row>
    <row r="1996" spans="1:1" ht="14.1" customHeight="1" x14ac:dyDescent="0.25">
      <c r="A1996"/>
    </row>
    <row r="1997" spans="1:1" ht="14.1" customHeight="1" x14ac:dyDescent="0.25">
      <c r="A1997"/>
    </row>
    <row r="1998" spans="1:1" ht="14.1" customHeight="1" x14ac:dyDescent="0.25">
      <c r="A1998"/>
    </row>
    <row r="1999" spans="1:1" ht="14.1" customHeight="1" x14ac:dyDescent="0.25">
      <c r="A1999"/>
    </row>
    <row r="2000" spans="1:1" ht="14.1" customHeight="1" x14ac:dyDescent="0.25">
      <c r="A2000"/>
    </row>
    <row r="2001" spans="1:1" ht="14.1" customHeight="1" x14ac:dyDescent="0.25">
      <c r="A2001"/>
    </row>
    <row r="2002" spans="1:1" ht="14.1" customHeight="1" x14ac:dyDescent="0.25">
      <c r="A2002"/>
    </row>
    <row r="2003" spans="1:1" ht="14.1" customHeight="1" x14ac:dyDescent="0.25">
      <c r="A2003"/>
    </row>
    <row r="2004" spans="1:1" ht="14.1" customHeight="1" x14ac:dyDescent="0.25">
      <c r="A2004"/>
    </row>
    <row r="2005" spans="1:1" ht="14.1" customHeight="1" x14ac:dyDescent="0.25">
      <c r="A2005"/>
    </row>
    <row r="2006" spans="1:1" ht="14.1" customHeight="1" x14ac:dyDescent="0.25">
      <c r="A2006"/>
    </row>
    <row r="2007" spans="1:1" ht="14.1" customHeight="1" x14ac:dyDescent="0.25">
      <c r="A2007"/>
    </row>
    <row r="2008" spans="1:1" ht="14.1" customHeight="1" x14ac:dyDescent="0.25">
      <c r="A2008"/>
    </row>
    <row r="2009" spans="1:1" ht="14.1" customHeight="1" x14ac:dyDescent="0.25">
      <c r="A2009"/>
    </row>
    <row r="2010" spans="1:1" ht="14.1" customHeight="1" x14ac:dyDescent="0.25">
      <c r="A2010"/>
    </row>
    <row r="2011" spans="1:1" ht="14.1" customHeight="1" x14ac:dyDescent="0.25">
      <c r="A2011"/>
    </row>
    <row r="2012" spans="1:1" ht="14.1" customHeight="1" x14ac:dyDescent="0.25">
      <c r="A2012"/>
    </row>
    <row r="2013" spans="1:1" ht="14.1" customHeight="1" x14ac:dyDescent="0.25">
      <c r="A2013"/>
    </row>
    <row r="2014" spans="1:1" ht="14.1" customHeight="1" x14ac:dyDescent="0.25">
      <c r="A2014"/>
    </row>
    <row r="2015" spans="1:1" ht="14.1" customHeight="1" x14ac:dyDescent="0.25">
      <c r="A2015"/>
    </row>
    <row r="2016" spans="1:1" ht="14.1" customHeight="1" x14ac:dyDescent="0.25">
      <c r="A2016"/>
    </row>
    <row r="2017" spans="1:1" ht="14.1" customHeight="1" x14ac:dyDescent="0.25">
      <c r="A2017"/>
    </row>
    <row r="2018" spans="1:1" ht="14.1" customHeight="1" x14ac:dyDescent="0.25">
      <c r="A2018"/>
    </row>
    <row r="2019" spans="1:1" ht="14.1" customHeight="1" x14ac:dyDescent="0.25">
      <c r="A2019"/>
    </row>
    <row r="2020" spans="1:1" ht="14.1" customHeight="1" x14ac:dyDescent="0.25">
      <c r="A2020"/>
    </row>
    <row r="2021" spans="1:1" ht="14.1" customHeight="1" x14ac:dyDescent="0.25">
      <c r="A2021"/>
    </row>
    <row r="2022" spans="1:1" ht="14.1" customHeight="1" x14ac:dyDescent="0.25">
      <c r="A2022"/>
    </row>
    <row r="2023" spans="1:1" ht="14.1" customHeight="1" x14ac:dyDescent="0.25">
      <c r="A2023"/>
    </row>
    <row r="2024" spans="1:1" ht="14.1" customHeight="1" x14ac:dyDescent="0.25">
      <c r="A2024"/>
    </row>
    <row r="2025" spans="1:1" ht="14.1" customHeight="1" x14ac:dyDescent="0.25">
      <c r="A2025"/>
    </row>
    <row r="2026" spans="1:1" ht="14.1" customHeight="1" x14ac:dyDescent="0.25">
      <c r="A2026"/>
    </row>
    <row r="2027" spans="1:1" ht="14.1" customHeight="1" x14ac:dyDescent="0.25">
      <c r="A2027"/>
    </row>
    <row r="2028" spans="1:1" ht="14.1" customHeight="1" x14ac:dyDescent="0.25">
      <c r="A2028"/>
    </row>
    <row r="2029" spans="1:1" ht="14.1" customHeight="1" x14ac:dyDescent="0.25">
      <c r="A2029"/>
    </row>
    <row r="2030" spans="1:1" ht="14.1" customHeight="1" x14ac:dyDescent="0.25">
      <c r="A2030"/>
    </row>
    <row r="2031" spans="1:1" ht="14.1" customHeight="1" x14ac:dyDescent="0.25">
      <c r="A2031"/>
    </row>
    <row r="2032" spans="1:1" ht="14.1" customHeight="1" x14ac:dyDescent="0.25">
      <c r="A2032"/>
    </row>
    <row r="2033" spans="1:1" ht="14.1" customHeight="1" x14ac:dyDescent="0.25">
      <c r="A2033"/>
    </row>
    <row r="2034" spans="1:1" ht="14.1" customHeight="1" x14ac:dyDescent="0.25">
      <c r="A2034"/>
    </row>
    <row r="2035" spans="1:1" ht="14.1" customHeight="1" x14ac:dyDescent="0.25">
      <c r="A2035"/>
    </row>
    <row r="2036" spans="1:1" ht="14.1" customHeight="1" x14ac:dyDescent="0.25">
      <c r="A2036"/>
    </row>
    <row r="2037" spans="1:1" ht="14.1" customHeight="1" x14ac:dyDescent="0.25">
      <c r="A2037"/>
    </row>
    <row r="2038" spans="1:1" ht="14.1" customHeight="1" x14ac:dyDescent="0.25">
      <c r="A2038"/>
    </row>
    <row r="2039" spans="1:1" ht="14.1" customHeight="1" x14ac:dyDescent="0.25">
      <c r="A2039"/>
    </row>
    <row r="2040" spans="1:1" ht="14.1" customHeight="1" x14ac:dyDescent="0.25">
      <c r="A2040"/>
    </row>
    <row r="2041" spans="1:1" ht="14.1" customHeight="1" x14ac:dyDescent="0.25">
      <c r="A2041"/>
    </row>
    <row r="2042" spans="1:1" ht="14.1" customHeight="1" x14ac:dyDescent="0.25">
      <c r="A2042"/>
    </row>
    <row r="2043" spans="1:1" ht="14.1" customHeight="1" x14ac:dyDescent="0.25">
      <c r="A2043"/>
    </row>
    <row r="2044" spans="1:1" ht="14.1" customHeight="1" x14ac:dyDescent="0.25">
      <c r="A2044"/>
    </row>
    <row r="2045" spans="1:1" ht="14.1" customHeight="1" x14ac:dyDescent="0.25">
      <c r="A2045"/>
    </row>
    <row r="2046" spans="1:1" ht="14.1" customHeight="1" x14ac:dyDescent="0.25">
      <c r="A2046"/>
    </row>
    <row r="2047" spans="1:1" ht="14.1" customHeight="1" x14ac:dyDescent="0.25">
      <c r="A2047"/>
    </row>
    <row r="2048" spans="1:1" ht="14.1" customHeight="1" x14ac:dyDescent="0.25">
      <c r="A2048"/>
    </row>
    <row r="2049" spans="1:1" ht="14.1" customHeight="1" x14ac:dyDescent="0.25">
      <c r="A2049"/>
    </row>
    <row r="2050" spans="1:1" ht="14.1" customHeight="1" x14ac:dyDescent="0.25">
      <c r="A2050"/>
    </row>
    <row r="2051" spans="1:1" ht="14.1" customHeight="1" x14ac:dyDescent="0.25">
      <c r="A2051"/>
    </row>
    <row r="2052" spans="1:1" ht="14.1" customHeight="1" x14ac:dyDescent="0.25">
      <c r="A2052"/>
    </row>
    <row r="2053" spans="1:1" ht="14.1" customHeight="1" x14ac:dyDescent="0.25">
      <c r="A2053"/>
    </row>
    <row r="2054" spans="1:1" ht="14.1" customHeight="1" x14ac:dyDescent="0.25">
      <c r="A2054"/>
    </row>
    <row r="2055" spans="1:1" ht="14.1" customHeight="1" x14ac:dyDescent="0.25">
      <c r="A2055"/>
    </row>
    <row r="2056" spans="1:1" ht="14.1" customHeight="1" x14ac:dyDescent="0.25">
      <c r="A2056"/>
    </row>
    <row r="2057" spans="1:1" ht="14.1" customHeight="1" x14ac:dyDescent="0.25">
      <c r="A2057"/>
    </row>
    <row r="2058" spans="1:1" ht="14.1" customHeight="1" x14ac:dyDescent="0.25">
      <c r="A2058"/>
    </row>
    <row r="2059" spans="1:1" ht="14.1" customHeight="1" x14ac:dyDescent="0.25">
      <c r="A2059"/>
    </row>
    <row r="2060" spans="1:1" ht="14.1" customHeight="1" x14ac:dyDescent="0.25">
      <c r="A2060"/>
    </row>
    <row r="2061" spans="1:1" ht="14.1" customHeight="1" x14ac:dyDescent="0.25">
      <c r="A2061"/>
    </row>
    <row r="2062" spans="1:1" ht="14.1" customHeight="1" x14ac:dyDescent="0.25">
      <c r="A2062"/>
    </row>
    <row r="2063" spans="1:1" ht="14.1" customHeight="1" x14ac:dyDescent="0.25">
      <c r="A2063"/>
    </row>
    <row r="2064" spans="1:1" ht="14.1" customHeight="1" x14ac:dyDescent="0.25">
      <c r="A2064"/>
    </row>
    <row r="2065" spans="1:1" ht="14.1" customHeight="1" x14ac:dyDescent="0.25">
      <c r="A2065"/>
    </row>
    <row r="2066" spans="1:1" ht="14.1" customHeight="1" x14ac:dyDescent="0.25">
      <c r="A2066"/>
    </row>
    <row r="2067" spans="1:1" ht="14.1" customHeight="1" x14ac:dyDescent="0.25">
      <c r="A2067"/>
    </row>
    <row r="2068" spans="1:1" ht="14.1" customHeight="1" x14ac:dyDescent="0.25">
      <c r="A2068"/>
    </row>
    <row r="2069" spans="1:1" ht="14.1" customHeight="1" x14ac:dyDescent="0.25">
      <c r="A2069"/>
    </row>
    <row r="2070" spans="1:1" ht="14.1" customHeight="1" x14ac:dyDescent="0.25">
      <c r="A2070"/>
    </row>
    <row r="2071" spans="1:1" ht="14.1" customHeight="1" x14ac:dyDescent="0.25">
      <c r="A2071"/>
    </row>
    <row r="2072" spans="1:1" ht="14.1" customHeight="1" x14ac:dyDescent="0.25">
      <c r="A2072"/>
    </row>
    <row r="2073" spans="1:1" ht="14.1" customHeight="1" x14ac:dyDescent="0.25">
      <c r="A2073"/>
    </row>
    <row r="2074" spans="1:1" ht="14.1" customHeight="1" x14ac:dyDescent="0.25">
      <c r="A2074"/>
    </row>
    <row r="2075" spans="1:1" ht="14.1" customHeight="1" x14ac:dyDescent="0.25">
      <c r="A2075"/>
    </row>
    <row r="2076" spans="1:1" ht="14.1" customHeight="1" x14ac:dyDescent="0.25">
      <c r="A2076"/>
    </row>
    <row r="2077" spans="1:1" ht="14.1" customHeight="1" x14ac:dyDescent="0.25">
      <c r="A2077"/>
    </row>
    <row r="2078" spans="1:1" ht="14.1" customHeight="1" x14ac:dyDescent="0.25">
      <c r="A2078"/>
    </row>
    <row r="2079" spans="1:1" ht="14.1" customHeight="1" x14ac:dyDescent="0.25">
      <c r="A2079"/>
    </row>
    <row r="2080" spans="1:1" ht="14.1" customHeight="1" x14ac:dyDescent="0.25">
      <c r="A2080"/>
    </row>
    <row r="2081" spans="1:1" ht="14.1" customHeight="1" x14ac:dyDescent="0.25">
      <c r="A2081"/>
    </row>
    <row r="2082" spans="1:1" ht="14.1" customHeight="1" x14ac:dyDescent="0.25">
      <c r="A2082"/>
    </row>
    <row r="2083" spans="1:1" ht="14.1" customHeight="1" x14ac:dyDescent="0.25">
      <c r="A2083"/>
    </row>
    <row r="2084" spans="1:1" ht="14.1" customHeight="1" x14ac:dyDescent="0.25">
      <c r="A2084"/>
    </row>
    <row r="2085" spans="1:1" ht="14.1" customHeight="1" x14ac:dyDescent="0.25">
      <c r="A2085"/>
    </row>
    <row r="2086" spans="1:1" ht="14.1" customHeight="1" x14ac:dyDescent="0.25">
      <c r="A2086"/>
    </row>
    <row r="2087" spans="1:1" ht="14.1" customHeight="1" x14ac:dyDescent="0.25">
      <c r="A2087"/>
    </row>
    <row r="2088" spans="1:1" ht="14.1" customHeight="1" x14ac:dyDescent="0.25">
      <c r="A2088"/>
    </row>
    <row r="2089" spans="1:1" ht="14.1" customHeight="1" x14ac:dyDescent="0.25">
      <c r="A2089"/>
    </row>
    <row r="2090" spans="1:1" ht="14.1" customHeight="1" x14ac:dyDescent="0.25">
      <c r="A2090"/>
    </row>
    <row r="2091" spans="1:1" ht="14.1" customHeight="1" x14ac:dyDescent="0.25">
      <c r="A2091"/>
    </row>
    <row r="2092" spans="1:1" ht="14.1" customHeight="1" x14ac:dyDescent="0.25">
      <c r="A2092"/>
    </row>
    <row r="2093" spans="1:1" ht="14.1" customHeight="1" x14ac:dyDescent="0.25">
      <c r="A2093"/>
    </row>
    <row r="2094" spans="1:1" ht="14.1" customHeight="1" x14ac:dyDescent="0.25">
      <c r="A2094"/>
    </row>
    <row r="2095" spans="1:1" ht="14.1" customHeight="1" x14ac:dyDescent="0.25">
      <c r="A2095"/>
    </row>
    <row r="2096" spans="1:1" ht="14.1" customHeight="1" x14ac:dyDescent="0.25">
      <c r="A2096"/>
    </row>
    <row r="2097" spans="1:1" ht="14.1" customHeight="1" x14ac:dyDescent="0.25">
      <c r="A2097"/>
    </row>
    <row r="2098" spans="1:1" ht="14.1" customHeight="1" x14ac:dyDescent="0.25">
      <c r="A2098"/>
    </row>
    <row r="2099" spans="1:1" ht="14.1" customHeight="1" x14ac:dyDescent="0.25">
      <c r="A2099"/>
    </row>
    <row r="2100" spans="1:1" ht="14.1" customHeight="1" x14ac:dyDescent="0.25">
      <c r="A2100"/>
    </row>
    <row r="2101" spans="1:1" ht="14.1" customHeight="1" x14ac:dyDescent="0.25">
      <c r="A2101"/>
    </row>
    <row r="2102" spans="1:1" ht="14.1" customHeight="1" x14ac:dyDescent="0.25">
      <c r="A2102"/>
    </row>
    <row r="2103" spans="1:1" ht="14.1" customHeight="1" x14ac:dyDescent="0.25">
      <c r="A2103"/>
    </row>
    <row r="2104" spans="1:1" ht="14.1" customHeight="1" x14ac:dyDescent="0.25">
      <c r="A2104"/>
    </row>
    <row r="2105" spans="1:1" ht="14.1" customHeight="1" x14ac:dyDescent="0.25">
      <c r="A2105"/>
    </row>
    <row r="2106" spans="1:1" ht="14.1" customHeight="1" x14ac:dyDescent="0.25">
      <c r="A2106"/>
    </row>
    <row r="2107" spans="1:1" ht="14.1" customHeight="1" x14ac:dyDescent="0.25">
      <c r="A2107"/>
    </row>
    <row r="2108" spans="1:1" ht="14.1" customHeight="1" x14ac:dyDescent="0.25">
      <c r="A2108"/>
    </row>
    <row r="2109" spans="1:1" ht="14.1" customHeight="1" x14ac:dyDescent="0.25">
      <c r="A2109"/>
    </row>
    <row r="2110" spans="1:1" ht="14.1" customHeight="1" x14ac:dyDescent="0.25">
      <c r="A2110"/>
    </row>
    <row r="2111" spans="1:1" ht="14.1" customHeight="1" x14ac:dyDescent="0.25">
      <c r="A2111"/>
    </row>
    <row r="2112" spans="1:1" ht="14.1" customHeight="1" x14ac:dyDescent="0.25">
      <c r="A2112"/>
    </row>
    <row r="2113" spans="1:1" ht="14.1" customHeight="1" x14ac:dyDescent="0.25">
      <c r="A2113"/>
    </row>
    <row r="2114" spans="1:1" ht="14.1" customHeight="1" x14ac:dyDescent="0.25">
      <c r="A2114"/>
    </row>
    <row r="2115" spans="1:1" ht="14.1" customHeight="1" x14ac:dyDescent="0.25">
      <c r="A2115"/>
    </row>
    <row r="2116" spans="1:1" ht="14.1" customHeight="1" x14ac:dyDescent="0.25">
      <c r="A2116"/>
    </row>
    <row r="2117" spans="1:1" ht="14.1" customHeight="1" x14ac:dyDescent="0.25">
      <c r="A2117"/>
    </row>
    <row r="2118" spans="1:1" ht="14.1" customHeight="1" x14ac:dyDescent="0.25">
      <c r="A2118"/>
    </row>
    <row r="2119" spans="1:1" ht="14.1" customHeight="1" x14ac:dyDescent="0.25">
      <c r="A2119"/>
    </row>
    <row r="2120" spans="1:1" ht="14.1" customHeight="1" x14ac:dyDescent="0.25">
      <c r="A2120"/>
    </row>
    <row r="2121" spans="1:1" ht="14.1" customHeight="1" x14ac:dyDescent="0.25">
      <c r="A2121"/>
    </row>
    <row r="2122" spans="1:1" ht="14.1" customHeight="1" x14ac:dyDescent="0.25">
      <c r="A2122"/>
    </row>
    <row r="2123" spans="1:1" ht="14.1" customHeight="1" x14ac:dyDescent="0.25">
      <c r="A2123"/>
    </row>
    <row r="2124" spans="1:1" ht="14.1" customHeight="1" x14ac:dyDescent="0.25">
      <c r="A2124"/>
    </row>
    <row r="2125" spans="1:1" ht="14.1" customHeight="1" x14ac:dyDescent="0.25">
      <c r="A2125"/>
    </row>
    <row r="2126" spans="1:1" ht="14.1" customHeight="1" x14ac:dyDescent="0.25">
      <c r="A2126"/>
    </row>
    <row r="2127" spans="1:1" ht="14.1" customHeight="1" x14ac:dyDescent="0.25">
      <c r="A2127"/>
    </row>
    <row r="2128" spans="1:1" ht="14.1" customHeight="1" x14ac:dyDescent="0.25">
      <c r="A2128"/>
    </row>
    <row r="2129" spans="1:1" ht="14.1" customHeight="1" x14ac:dyDescent="0.25">
      <c r="A2129"/>
    </row>
    <row r="2130" spans="1:1" ht="14.1" customHeight="1" x14ac:dyDescent="0.25">
      <c r="A2130"/>
    </row>
    <row r="2131" spans="1:1" ht="14.1" customHeight="1" x14ac:dyDescent="0.25">
      <c r="A2131"/>
    </row>
    <row r="2132" spans="1:1" ht="14.1" customHeight="1" x14ac:dyDescent="0.25">
      <c r="A2132"/>
    </row>
    <row r="2133" spans="1:1" ht="14.1" customHeight="1" x14ac:dyDescent="0.25">
      <c r="A2133"/>
    </row>
    <row r="2134" spans="1:1" ht="14.1" customHeight="1" x14ac:dyDescent="0.25">
      <c r="A2134"/>
    </row>
    <row r="2135" spans="1:1" ht="14.1" customHeight="1" x14ac:dyDescent="0.25">
      <c r="A2135"/>
    </row>
    <row r="2136" spans="1:1" ht="14.1" customHeight="1" x14ac:dyDescent="0.25">
      <c r="A2136"/>
    </row>
    <row r="2137" spans="1:1" ht="14.1" customHeight="1" x14ac:dyDescent="0.25">
      <c r="A2137"/>
    </row>
    <row r="2138" spans="1:1" ht="14.1" customHeight="1" x14ac:dyDescent="0.25">
      <c r="A2138"/>
    </row>
    <row r="2139" spans="1:1" ht="14.1" customHeight="1" x14ac:dyDescent="0.25">
      <c r="A2139"/>
    </row>
    <row r="2140" spans="1:1" ht="14.1" customHeight="1" x14ac:dyDescent="0.25">
      <c r="A2140"/>
    </row>
    <row r="2141" spans="1:1" ht="14.1" customHeight="1" x14ac:dyDescent="0.25">
      <c r="A2141"/>
    </row>
    <row r="2142" spans="1:1" ht="14.1" customHeight="1" x14ac:dyDescent="0.25">
      <c r="A2142"/>
    </row>
    <row r="2143" spans="1:1" ht="14.1" customHeight="1" x14ac:dyDescent="0.25">
      <c r="A2143"/>
    </row>
    <row r="2144" spans="1:1" ht="14.1" customHeight="1" x14ac:dyDescent="0.25">
      <c r="A2144"/>
    </row>
    <row r="2145" spans="1:1" ht="14.1" customHeight="1" x14ac:dyDescent="0.25">
      <c r="A2145"/>
    </row>
    <row r="2146" spans="1:1" ht="14.1" customHeight="1" x14ac:dyDescent="0.25">
      <c r="A2146"/>
    </row>
    <row r="2147" spans="1:1" ht="14.1" customHeight="1" x14ac:dyDescent="0.25">
      <c r="A2147"/>
    </row>
    <row r="2148" spans="1:1" ht="14.1" customHeight="1" x14ac:dyDescent="0.25">
      <c r="A2148"/>
    </row>
    <row r="2149" spans="1:1" ht="14.1" customHeight="1" x14ac:dyDescent="0.25">
      <c r="A2149"/>
    </row>
    <row r="2150" spans="1:1" ht="14.1" customHeight="1" x14ac:dyDescent="0.25">
      <c r="A2150"/>
    </row>
    <row r="2151" spans="1:1" ht="14.1" customHeight="1" x14ac:dyDescent="0.25">
      <c r="A2151"/>
    </row>
    <row r="2152" spans="1:1" ht="14.1" customHeight="1" x14ac:dyDescent="0.25">
      <c r="A2152"/>
    </row>
    <row r="2153" spans="1:1" ht="14.1" customHeight="1" x14ac:dyDescent="0.25">
      <c r="A2153"/>
    </row>
    <row r="2154" spans="1:1" ht="14.1" customHeight="1" x14ac:dyDescent="0.25">
      <c r="A2154"/>
    </row>
    <row r="2155" spans="1:1" ht="14.1" customHeight="1" x14ac:dyDescent="0.25">
      <c r="A2155"/>
    </row>
    <row r="2156" spans="1:1" ht="14.1" customHeight="1" x14ac:dyDescent="0.25">
      <c r="A2156"/>
    </row>
    <row r="2157" spans="1:1" ht="14.1" customHeight="1" x14ac:dyDescent="0.25">
      <c r="A2157"/>
    </row>
    <row r="2158" spans="1:1" ht="14.1" customHeight="1" x14ac:dyDescent="0.25">
      <c r="A2158"/>
    </row>
    <row r="2159" spans="1:1" ht="14.1" customHeight="1" x14ac:dyDescent="0.25">
      <c r="A2159"/>
    </row>
    <row r="2160" spans="1:1" ht="14.1" customHeight="1" x14ac:dyDescent="0.25">
      <c r="A2160"/>
    </row>
    <row r="2161" spans="1:1" ht="14.1" customHeight="1" x14ac:dyDescent="0.25">
      <c r="A2161"/>
    </row>
    <row r="2162" spans="1:1" ht="14.1" customHeight="1" x14ac:dyDescent="0.25">
      <c r="A2162"/>
    </row>
    <row r="2163" spans="1:1" ht="14.1" customHeight="1" x14ac:dyDescent="0.25">
      <c r="A2163"/>
    </row>
    <row r="2164" spans="1:1" ht="14.1" customHeight="1" x14ac:dyDescent="0.25">
      <c r="A2164"/>
    </row>
    <row r="2165" spans="1:1" ht="14.1" customHeight="1" x14ac:dyDescent="0.25">
      <c r="A2165"/>
    </row>
    <row r="2166" spans="1:1" ht="14.1" customHeight="1" x14ac:dyDescent="0.25">
      <c r="A2166"/>
    </row>
    <row r="2167" spans="1:1" ht="14.1" customHeight="1" x14ac:dyDescent="0.25">
      <c r="A2167"/>
    </row>
    <row r="2168" spans="1:1" ht="14.1" customHeight="1" x14ac:dyDescent="0.25">
      <c r="A2168"/>
    </row>
    <row r="2169" spans="1:1" ht="14.1" customHeight="1" x14ac:dyDescent="0.25">
      <c r="A2169"/>
    </row>
    <row r="2170" spans="1:1" ht="14.1" customHeight="1" x14ac:dyDescent="0.25">
      <c r="A2170"/>
    </row>
    <row r="2171" spans="1:1" ht="14.1" customHeight="1" x14ac:dyDescent="0.25">
      <c r="A2171"/>
    </row>
    <row r="2172" spans="1:1" ht="14.1" customHeight="1" x14ac:dyDescent="0.25">
      <c r="A2172"/>
    </row>
    <row r="2173" spans="1:1" ht="14.1" customHeight="1" x14ac:dyDescent="0.25">
      <c r="A2173"/>
    </row>
    <row r="2174" spans="1:1" ht="14.1" customHeight="1" x14ac:dyDescent="0.25">
      <c r="A2174"/>
    </row>
    <row r="2175" spans="1:1" ht="14.1" customHeight="1" x14ac:dyDescent="0.25">
      <c r="A2175"/>
    </row>
    <row r="2176" spans="1:1" ht="14.1" customHeight="1" x14ac:dyDescent="0.25">
      <c r="A2176"/>
    </row>
    <row r="2177" spans="1:1" ht="14.1" customHeight="1" x14ac:dyDescent="0.25">
      <c r="A2177"/>
    </row>
    <row r="2178" spans="1:1" ht="14.1" customHeight="1" x14ac:dyDescent="0.25">
      <c r="A2178"/>
    </row>
    <row r="2179" spans="1:1" ht="14.1" customHeight="1" x14ac:dyDescent="0.25">
      <c r="A2179"/>
    </row>
    <row r="2180" spans="1:1" ht="14.1" customHeight="1" x14ac:dyDescent="0.25">
      <c r="A2180"/>
    </row>
    <row r="2181" spans="1:1" ht="14.1" customHeight="1" x14ac:dyDescent="0.25">
      <c r="A2181"/>
    </row>
    <row r="2182" spans="1:1" ht="14.1" customHeight="1" x14ac:dyDescent="0.25">
      <c r="A2182"/>
    </row>
    <row r="2183" spans="1:1" ht="14.1" customHeight="1" x14ac:dyDescent="0.25">
      <c r="A2183"/>
    </row>
    <row r="2184" spans="1:1" ht="14.1" customHeight="1" x14ac:dyDescent="0.25">
      <c r="A2184"/>
    </row>
    <row r="2185" spans="1:1" ht="14.1" customHeight="1" x14ac:dyDescent="0.25">
      <c r="A2185"/>
    </row>
    <row r="2186" spans="1:1" ht="14.1" customHeight="1" x14ac:dyDescent="0.25">
      <c r="A2186"/>
    </row>
    <row r="2187" spans="1:1" ht="14.1" customHeight="1" x14ac:dyDescent="0.25">
      <c r="A2187"/>
    </row>
    <row r="2188" spans="1:1" ht="14.1" customHeight="1" x14ac:dyDescent="0.25">
      <c r="A2188"/>
    </row>
    <row r="2189" spans="1:1" ht="14.1" customHeight="1" x14ac:dyDescent="0.25">
      <c r="A2189"/>
    </row>
    <row r="2190" spans="1:1" ht="14.1" customHeight="1" x14ac:dyDescent="0.25">
      <c r="A2190"/>
    </row>
    <row r="2191" spans="1:1" ht="14.1" customHeight="1" x14ac:dyDescent="0.25">
      <c r="A2191"/>
    </row>
    <row r="2192" spans="1:1" ht="14.1" customHeight="1" x14ac:dyDescent="0.25">
      <c r="A2192"/>
    </row>
    <row r="2193" spans="1:1" ht="14.1" customHeight="1" x14ac:dyDescent="0.25">
      <c r="A2193"/>
    </row>
    <row r="2194" spans="1:1" ht="14.1" customHeight="1" x14ac:dyDescent="0.25">
      <c r="A2194"/>
    </row>
    <row r="2195" spans="1:1" ht="14.1" customHeight="1" x14ac:dyDescent="0.25">
      <c r="A2195"/>
    </row>
    <row r="2196" spans="1:1" ht="14.1" customHeight="1" x14ac:dyDescent="0.25">
      <c r="A2196"/>
    </row>
    <row r="2197" spans="1:1" ht="14.1" customHeight="1" x14ac:dyDescent="0.25">
      <c r="A2197"/>
    </row>
    <row r="2198" spans="1:1" ht="14.1" customHeight="1" x14ac:dyDescent="0.25">
      <c r="A2198"/>
    </row>
    <row r="2199" spans="1:1" ht="14.1" customHeight="1" x14ac:dyDescent="0.25">
      <c r="A2199"/>
    </row>
    <row r="2200" spans="1:1" ht="14.1" customHeight="1" x14ac:dyDescent="0.25">
      <c r="A2200"/>
    </row>
    <row r="2201" spans="1:1" ht="14.1" customHeight="1" x14ac:dyDescent="0.25">
      <c r="A2201"/>
    </row>
    <row r="2202" spans="1:1" ht="14.1" customHeight="1" x14ac:dyDescent="0.25">
      <c r="A2202"/>
    </row>
    <row r="2203" spans="1:1" ht="14.1" customHeight="1" x14ac:dyDescent="0.25">
      <c r="A2203"/>
    </row>
    <row r="2204" spans="1:1" ht="14.1" customHeight="1" x14ac:dyDescent="0.25">
      <c r="A2204"/>
    </row>
    <row r="2205" spans="1:1" ht="14.1" customHeight="1" x14ac:dyDescent="0.25">
      <c r="A2205"/>
    </row>
    <row r="2206" spans="1:1" ht="14.1" customHeight="1" x14ac:dyDescent="0.25">
      <c r="A2206"/>
    </row>
    <row r="2207" spans="1:1" ht="14.1" customHeight="1" x14ac:dyDescent="0.25">
      <c r="A2207"/>
    </row>
    <row r="2208" spans="1:1" ht="14.1" customHeight="1" x14ac:dyDescent="0.25">
      <c r="A2208"/>
    </row>
    <row r="2209" spans="1:1" ht="14.1" customHeight="1" x14ac:dyDescent="0.25">
      <c r="A2209"/>
    </row>
    <row r="2210" spans="1:1" ht="14.1" customHeight="1" x14ac:dyDescent="0.25">
      <c r="A2210"/>
    </row>
    <row r="2211" spans="1:1" ht="14.1" customHeight="1" x14ac:dyDescent="0.25">
      <c r="A2211"/>
    </row>
    <row r="2212" spans="1:1" ht="14.1" customHeight="1" x14ac:dyDescent="0.25">
      <c r="A2212"/>
    </row>
    <row r="2213" spans="1:1" ht="14.1" customHeight="1" x14ac:dyDescent="0.25">
      <c r="A2213"/>
    </row>
    <row r="2214" spans="1:1" ht="14.1" customHeight="1" x14ac:dyDescent="0.25">
      <c r="A2214"/>
    </row>
    <row r="2215" spans="1:1" ht="14.1" customHeight="1" x14ac:dyDescent="0.25">
      <c r="A2215"/>
    </row>
    <row r="2216" spans="1:1" ht="14.1" customHeight="1" x14ac:dyDescent="0.25">
      <c r="A2216"/>
    </row>
    <row r="2217" spans="1:1" ht="14.1" customHeight="1" x14ac:dyDescent="0.25">
      <c r="A2217"/>
    </row>
    <row r="2218" spans="1:1" ht="14.1" customHeight="1" x14ac:dyDescent="0.25">
      <c r="A2218"/>
    </row>
    <row r="2219" spans="1:1" ht="14.1" customHeight="1" x14ac:dyDescent="0.25">
      <c r="A2219"/>
    </row>
    <row r="2220" spans="1:1" ht="14.1" customHeight="1" x14ac:dyDescent="0.25">
      <c r="A2220"/>
    </row>
    <row r="2221" spans="1:1" ht="14.1" customHeight="1" x14ac:dyDescent="0.25">
      <c r="A2221"/>
    </row>
    <row r="2222" spans="1:1" ht="14.1" customHeight="1" x14ac:dyDescent="0.25">
      <c r="A2222"/>
    </row>
    <row r="2223" spans="1:1" ht="14.1" customHeight="1" x14ac:dyDescent="0.25">
      <c r="A2223"/>
    </row>
    <row r="2224" spans="1:1" ht="14.1" customHeight="1" x14ac:dyDescent="0.25">
      <c r="A2224"/>
    </row>
    <row r="2225" spans="1:1" ht="14.1" customHeight="1" x14ac:dyDescent="0.25">
      <c r="A2225"/>
    </row>
    <row r="2226" spans="1:1" ht="14.1" customHeight="1" x14ac:dyDescent="0.25">
      <c r="A2226"/>
    </row>
    <row r="2227" spans="1:1" ht="14.1" customHeight="1" x14ac:dyDescent="0.25">
      <c r="A2227"/>
    </row>
    <row r="2228" spans="1:1" ht="14.1" customHeight="1" x14ac:dyDescent="0.25">
      <c r="A2228"/>
    </row>
    <row r="2229" spans="1:1" ht="14.1" customHeight="1" x14ac:dyDescent="0.25">
      <c r="A2229"/>
    </row>
    <row r="2230" spans="1:1" ht="14.1" customHeight="1" x14ac:dyDescent="0.25">
      <c r="A2230"/>
    </row>
    <row r="2231" spans="1:1" ht="14.1" customHeight="1" x14ac:dyDescent="0.25">
      <c r="A2231"/>
    </row>
    <row r="2232" spans="1:1" ht="14.1" customHeight="1" x14ac:dyDescent="0.25">
      <c r="A2232"/>
    </row>
    <row r="2233" spans="1:1" ht="14.1" customHeight="1" x14ac:dyDescent="0.25">
      <c r="A2233"/>
    </row>
    <row r="2234" spans="1:1" ht="14.1" customHeight="1" x14ac:dyDescent="0.25">
      <c r="A2234"/>
    </row>
    <row r="2235" spans="1:1" ht="14.1" customHeight="1" x14ac:dyDescent="0.25">
      <c r="A2235"/>
    </row>
    <row r="2236" spans="1:1" ht="14.1" customHeight="1" x14ac:dyDescent="0.25">
      <c r="A2236"/>
    </row>
    <row r="2237" spans="1:1" ht="14.1" customHeight="1" x14ac:dyDescent="0.25">
      <c r="A2237"/>
    </row>
    <row r="2238" spans="1:1" ht="14.1" customHeight="1" x14ac:dyDescent="0.25">
      <c r="A2238"/>
    </row>
    <row r="2239" spans="1:1" ht="14.1" customHeight="1" x14ac:dyDescent="0.25">
      <c r="A2239"/>
    </row>
    <row r="2240" spans="1:1" ht="14.1" customHeight="1" x14ac:dyDescent="0.25">
      <c r="A2240"/>
    </row>
    <row r="2241" spans="1:1" ht="14.1" customHeight="1" x14ac:dyDescent="0.25">
      <c r="A2241"/>
    </row>
    <row r="2242" spans="1:1" ht="14.1" customHeight="1" x14ac:dyDescent="0.25">
      <c r="A2242"/>
    </row>
    <row r="2243" spans="1:1" ht="14.1" customHeight="1" x14ac:dyDescent="0.25">
      <c r="A2243"/>
    </row>
    <row r="2244" spans="1:1" ht="14.1" customHeight="1" x14ac:dyDescent="0.25">
      <c r="A2244"/>
    </row>
    <row r="2245" spans="1:1" ht="14.1" customHeight="1" x14ac:dyDescent="0.25">
      <c r="A2245"/>
    </row>
    <row r="2246" spans="1:1" ht="14.1" customHeight="1" x14ac:dyDescent="0.25">
      <c r="A2246"/>
    </row>
    <row r="2247" spans="1:1" ht="14.1" customHeight="1" x14ac:dyDescent="0.25">
      <c r="A2247"/>
    </row>
    <row r="2248" spans="1:1" ht="14.1" customHeight="1" x14ac:dyDescent="0.25">
      <c r="A2248"/>
    </row>
    <row r="2249" spans="1:1" ht="14.1" customHeight="1" x14ac:dyDescent="0.25">
      <c r="A2249"/>
    </row>
    <row r="2250" spans="1:1" ht="14.1" customHeight="1" x14ac:dyDescent="0.25">
      <c r="A2250"/>
    </row>
    <row r="2251" spans="1:1" ht="14.1" customHeight="1" x14ac:dyDescent="0.25">
      <c r="A2251"/>
    </row>
    <row r="2252" spans="1:1" ht="14.1" customHeight="1" x14ac:dyDescent="0.25">
      <c r="A2252"/>
    </row>
    <row r="2253" spans="1:1" ht="14.1" customHeight="1" x14ac:dyDescent="0.25">
      <c r="A2253"/>
    </row>
    <row r="2254" spans="1:1" ht="14.1" customHeight="1" x14ac:dyDescent="0.25">
      <c r="A2254"/>
    </row>
    <row r="2255" spans="1:1" ht="14.1" customHeight="1" x14ac:dyDescent="0.25">
      <c r="A2255"/>
    </row>
    <row r="2256" spans="1:1" ht="14.1" customHeight="1" x14ac:dyDescent="0.25">
      <c r="A2256"/>
    </row>
    <row r="2257" spans="1:1" ht="14.1" customHeight="1" x14ac:dyDescent="0.25">
      <c r="A2257"/>
    </row>
    <row r="2258" spans="1:1" ht="14.1" customHeight="1" x14ac:dyDescent="0.25">
      <c r="A2258"/>
    </row>
    <row r="2259" spans="1:1" ht="14.1" customHeight="1" x14ac:dyDescent="0.25">
      <c r="A2259"/>
    </row>
    <row r="2260" spans="1:1" ht="14.1" customHeight="1" x14ac:dyDescent="0.25">
      <c r="A2260"/>
    </row>
    <row r="2261" spans="1:1" ht="14.1" customHeight="1" x14ac:dyDescent="0.25">
      <c r="A2261"/>
    </row>
    <row r="2262" spans="1:1" ht="14.1" customHeight="1" x14ac:dyDescent="0.25">
      <c r="A2262"/>
    </row>
    <row r="2263" spans="1:1" ht="14.1" customHeight="1" x14ac:dyDescent="0.25">
      <c r="A2263"/>
    </row>
    <row r="2264" spans="1:1" ht="14.1" customHeight="1" x14ac:dyDescent="0.25">
      <c r="A2264"/>
    </row>
    <row r="2265" spans="1:1" ht="14.1" customHeight="1" x14ac:dyDescent="0.25">
      <c r="A2265"/>
    </row>
    <row r="2266" spans="1:1" ht="14.1" customHeight="1" x14ac:dyDescent="0.25">
      <c r="A2266"/>
    </row>
    <row r="2267" spans="1:1" ht="14.1" customHeight="1" x14ac:dyDescent="0.25">
      <c r="A2267"/>
    </row>
    <row r="2268" spans="1:1" ht="14.1" customHeight="1" x14ac:dyDescent="0.25">
      <c r="A2268"/>
    </row>
    <row r="2269" spans="1:1" ht="14.1" customHeight="1" x14ac:dyDescent="0.25">
      <c r="A2269"/>
    </row>
    <row r="2270" spans="1:1" ht="14.1" customHeight="1" x14ac:dyDescent="0.25">
      <c r="A2270"/>
    </row>
    <row r="2271" spans="1:1" ht="14.1" customHeight="1" x14ac:dyDescent="0.25">
      <c r="A2271"/>
    </row>
    <row r="2272" spans="1:1" ht="14.1" customHeight="1" x14ac:dyDescent="0.25">
      <c r="A2272"/>
    </row>
    <row r="2273" spans="1:1" ht="14.1" customHeight="1" x14ac:dyDescent="0.25">
      <c r="A2273"/>
    </row>
    <row r="2274" spans="1:1" ht="14.1" customHeight="1" x14ac:dyDescent="0.25">
      <c r="A2274"/>
    </row>
    <row r="2275" spans="1:1" ht="14.1" customHeight="1" x14ac:dyDescent="0.25">
      <c r="A2275"/>
    </row>
    <row r="2276" spans="1:1" ht="14.1" customHeight="1" x14ac:dyDescent="0.25">
      <c r="A2276"/>
    </row>
    <row r="2277" spans="1:1" ht="14.1" customHeight="1" x14ac:dyDescent="0.25">
      <c r="A2277"/>
    </row>
    <row r="2278" spans="1:1" ht="14.1" customHeight="1" x14ac:dyDescent="0.25">
      <c r="A2278"/>
    </row>
    <row r="2279" spans="1:1" ht="14.1" customHeight="1" x14ac:dyDescent="0.25">
      <c r="A2279"/>
    </row>
    <row r="2280" spans="1:1" ht="14.1" customHeight="1" x14ac:dyDescent="0.25">
      <c r="A2280"/>
    </row>
    <row r="2281" spans="1:1" ht="14.1" customHeight="1" x14ac:dyDescent="0.25">
      <c r="A2281"/>
    </row>
    <row r="2282" spans="1:1" ht="14.1" customHeight="1" x14ac:dyDescent="0.25">
      <c r="A2282"/>
    </row>
    <row r="2283" spans="1:1" ht="14.1" customHeight="1" x14ac:dyDescent="0.25">
      <c r="A2283"/>
    </row>
    <row r="2284" spans="1:1" ht="14.1" customHeight="1" x14ac:dyDescent="0.25">
      <c r="A2284"/>
    </row>
    <row r="2285" spans="1:1" ht="14.1" customHeight="1" x14ac:dyDescent="0.25">
      <c r="A2285"/>
    </row>
    <row r="2286" spans="1:1" ht="14.1" customHeight="1" x14ac:dyDescent="0.25">
      <c r="A2286"/>
    </row>
    <row r="2287" spans="1:1" ht="14.1" customHeight="1" x14ac:dyDescent="0.25">
      <c r="A2287"/>
    </row>
    <row r="2288" spans="1:1" ht="14.1" customHeight="1" x14ac:dyDescent="0.25">
      <c r="A2288"/>
    </row>
    <row r="2289" spans="1:1" ht="14.1" customHeight="1" x14ac:dyDescent="0.25">
      <c r="A2289"/>
    </row>
    <row r="2290" spans="1:1" ht="14.1" customHeight="1" x14ac:dyDescent="0.25">
      <c r="A2290"/>
    </row>
    <row r="2291" spans="1:1" ht="14.1" customHeight="1" x14ac:dyDescent="0.25">
      <c r="A2291"/>
    </row>
    <row r="2292" spans="1:1" ht="14.1" customHeight="1" x14ac:dyDescent="0.25">
      <c r="A2292"/>
    </row>
    <row r="2293" spans="1:1" ht="14.1" customHeight="1" x14ac:dyDescent="0.25">
      <c r="A2293"/>
    </row>
    <row r="2294" spans="1:1" ht="14.1" customHeight="1" x14ac:dyDescent="0.25">
      <c r="A2294"/>
    </row>
    <row r="2295" spans="1:1" ht="14.1" customHeight="1" x14ac:dyDescent="0.25">
      <c r="A2295"/>
    </row>
    <row r="2296" spans="1:1" ht="14.1" customHeight="1" x14ac:dyDescent="0.25">
      <c r="A2296"/>
    </row>
    <row r="2297" spans="1:1" ht="14.1" customHeight="1" x14ac:dyDescent="0.25">
      <c r="A2297"/>
    </row>
    <row r="2298" spans="1:1" ht="14.1" customHeight="1" x14ac:dyDescent="0.25">
      <c r="A2298"/>
    </row>
    <row r="2299" spans="1:1" ht="14.1" customHeight="1" x14ac:dyDescent="0.25">
      <c r="A2299"/>
    </row>
    <row r="2300" spans="1:1" ht="14.1" customHeight="1" x14ac:dyDescent="0.25">
      <c r="A2300"/>
    </row>
    <row r="2301" spans="1:1" ht="14.1" customHeight="1" x14ac:dyDescent="0.25">
      <c r="A2301"/>
    </row>
    <row r="2302" spans="1:1" ht="14.1" customHeight="1" x14ac:dyDescent="0.25">
      <c r="A2302"/>
    </row>
    <row r="2303" spans="1:1" ht="14.1" customHeight="1" x14ac:dyDescent="0.25">
      <c r="A2303"/>
    </row>
    <row r="2304" spans="1:1" ht="14.1" customHeight="1" x14ac:dyDescent="0.25">
      <c r="A2304"/>
    </row>
    <row r="2305" spans="1:1" ht="14.1" customHeight="1" x14ac:dyDescent="0.25">
      <c r="A2305"/>
    </row>
    <row r="2306" spans="1:1" ht="14.1" customHeight="1" x14ac:dyDescent="0.25">
      <c r="A2306"/>
    </row>
    <row r="2307" spans="1:1" ht="14.1" customHeight="1" x14ac:dyDescent="0.25">
      <c r="A2307"/>
    </row>
    <row r="2308" spans="1:1" ht="14.1" customHeight="1" x14ac:dyDescent="0.25">
      <c r="A2308"/>
    </row>
    <row r="2309" spans="1:1" ht="14.1" customHeight="1" x14ac:dyDescent="0.25">
      <c r="A2309"/>
    </row>
    <row r="2310" spans="1:1" ht="14.1" customHeight="1" x14ac:dyDescent="0.25">
      <c r="A2310"/>
    </row>
    <row r="2311" spans="1:1" ht="14.1" customHeight="1" x14ac:dyDescent="0.25">
      <c r="A2311"/>
    </row>
    <row r="2312" spans="1:1" ht="14.1" customHeight="1" x14ac:dyDescent="0.25">
      <c r="A2312"/>
    </row>
    <row r="2313" spans="1:1" ht="14.1" customHeight="1" x14ac:dyDescent="0.25">
      <c r="A2313"/>
    </row>
    <row r="2314" spans="1:1" ht="14.1" customHeight="1" x14ac:dyDescent="0.25">
      <c r="A2314"/>
    </row>
    <row r="2315" spans="1:1" ht="14.1" customHeight="1" x14ac:dyDescent="0.25">
      <c r="A2315"/>
    </row>
    <row r="2316" spans="1:1" ht="14.1" customHeight="1" x14ac:dyDescent="0.25">
      <c r="A2316"/>
    </row>
    <row r="2317" spans="1:1" ht="14.1" customHeight="1" x14ac:dyDescent="0.25">
      <c r="A2317"/>
    </row>
    <row r="2318" spans="1:1" ht="14.1" customHeight="1" x14ac:dyDescent="0.25">
      <c r="A2318"/>
    </row>
    <row r="2319" spans="1:1" ht="14.1" customHeight="1" x14ac:dyDescent="0.25">
      <c r="A2319"/>
    </row>
    <row r="2320" spans="1:1" ht="14.1" customHeight="1" x14ac:dyDescent="0.25">
      <c r="A2320"/>
    </row>
    <row r="2321" spans="1:1" ht="14.1" customHeight="1" x14ac:dyDescent="0.25">
      <c r="A2321"/>
    </row>
    <row r="2322" spans="1:1" ht="14.1" customHeight="1" x14ac:dyDescent="0.25">
      <c r="A2322"/>
    </row>
    <row r="2323" spans="1:1" ht="14.1" customHeight="1" x14ac:dyDescent="0.25">
      <c r="A2323"/>
    </row>
    <row r="2324" spans="1:1" ht="14.1" customHeight="1" x14ac:dyDescent="0.25">
      <c r="A2324"/>
    </row>
    <row r="2325" spans="1:1" ht="14.1" customHeight="1" x14ac:dyDescent="0.25">
      <c r="A2325"/>
    </row>
    <row r="2326" spans="1:1" ht="14.1" customHeight="1" x14ac:dyDescent="0.25">
      <c r="A2326"/>
    </row>
    <row r="2327" spans="1:1" ht="14.1" customHeight="1" x14ac:dyDescent="0.25">
      <c r="A2327"/>
    </row>
    <row r="2328" spans="1:1" ht="14.1" customHeight="1" x14ac:dyDescent="0.25">
      <c r="A2328"/>
    </row>
    <row r="2329" spans="1:1" ht="14.1" customHeight="1" x14ac:dyDescent="0.25">
      <c r="A2329"/>
    </row>
    <row r="2330" spans="1:1" ht="14.1" customHeight="1" x14ac:dyDescent="0.25">
      <c r="A2330"/>
    </row>
    <row r="2331" spans="1:1" ht="14.1" customHeight="1" x14ac:dyDescent="0.25">
      <c r="A2331"/>
    </row>
    <row r="2332" spans="1:1" ht="14.1" customHeight="1" x14ac:dyDescent="0.25">
      <c r="A2332"/>
    </row>
    <row r="2333" spans="1:1" ht="14.1" customHeight="1" x14ac:dyDescent="0.25">
      <c r="A2333"/>
    </row>
    <row r="2334" spans="1:1" ht="14.1" customHeight="1" x14ac:dyDescent="0.25">
      <c r="A2334"/>
    </row>
    <row r="2335" spans="1:1" ht="14.1" customHeight="1" x14ac:dyDescent="0.25">
      <c r="A2335"/>
    </row>
    <row r="2336" spans="1:1" ht="14.1" customHeight="1" x14ac:dyDescent="0.25">
      <c r="A2336"/>
    </row>
    <row r="2337" spans="1:1" ht="14.1" customHeight="1" x14ac:dyDescent="0.25">
      <c r="A2337"/>
    </row>
    <row r="2338" spans="1:1" ht="14.1" customHeight="1" x14ac:dyDescent="0.25">
      <c r="A2338"/>
    </row>
    <row r="2339" spans="1:1" ht="14.1" customHeight="1" x14ac:dyDescent="0.25">
      <c r="A2339"/>
    </row>
    <row r="2340" spans="1:1" ht="14.1" customHeight="1" x14ac:dyDescent="0.25">
      <c r="A2340"/>
    </row>
    <row r="2341" spans="1:1" ht="14.1" customHeight="1" x14ac:dyDescent="0.25">
      <c r="A2341"/>
    </row>
    <row r="2342" spans="1:1" ht="14.1" customHeight="1" x14ac:dyDescent="0.25">
      <c r="A2342"/>
    </row>
    <row r="2343" spans="1:1" ht="14.1" customHeight="1" x14ac:dyDescent="0.25">
      <c r="A2343"/>
    </row>
    <row r="2344" spans="1:1" ht="14.1" customHeight="1" x14ac:dyDescent="0.25">
      <c r="A2344"/>
    </row>
    <row r="2345" spans="1:1" ht="14.1" customHeight="1" x14ac:dyDescent="0.25">
      <c r="A2345"/>
    </row>
    <row r="2346" spans="1:1" ht="14.1" customHeight="1" x14ac:dyDescent="0.25">
      <c r="A2346"/>
    </row>
    <row r="2347" spans="1:1" ht="14.1" customHeight="1" x14ac:dyDescent="0.25">
      <c r="A2347"/>
    </row>
    <row r="2348" spans="1:1" ht="14.1" customHeight="1" x14ac:dyDescent="0.25">
      <c r="A2348"/>
    </row>
    <row r="2349" spans="1:1" ht="14.1" customHeight="1" x14ac:dyDescent="0.25">
      <c r="A2349"/>
    </row>
    <row r="2350" spans="1:1" ht="14.1" customHeight="1" x14ac:dyDescent="0.25">
      <c r="A2350"/>
    </row>
    <row r="2351" spans="1:1" ht="14.1" customHeight="1" x14ac:dyDescent="0.25">
      <c r="A2351"/>
    </row>
    <row r="2352" spans="1:1" ht="14.1" customHeight="1" x14ac:dyDescent="0.25">
      <c r="A2352"/>
    </row>
    <row r="2353" spans="1:1" ht="14.1" customHeight="1" x14ac:dyDescent="0.25">
      <c r="A2353"/>
    </row>
    <row r="2354" spans="1:1" ht="14.1" customHeight="1" x14ac:dyDescent="0.25">
      <c r="A2354"/>
    </row>
    <row r="2355" spans="1:1" ht="14.1" customHeight="1" x14ac:dyDescent="0.25">
      <c r="A2355"/>
    </row>
    <row r="2356" spans="1:1" ht="14.1" customHeight="1" x14ac:dyDescent="0.25">
      <c r="A2356"/>
    </row>
    <row r="2357" spans="1:1" ht="14.1" customHeight="1" x14ac:dyDescent="0.25">
      <c r="A2357"/>
    </row>
    <row r="2358" spans="1:1" ht="14.1" customHeight="1" x14ac:dyDescent="0.25">
      <c r="A2358"/>
    </row>
    <row r="2359" spans="1:1" ht="14.1" customHeight="1" x14ac:dyDescent="0.25">
      <c r="A2359"/>
    </row>
    <row r="2360" spans="1:1" ht="14.1" customHeight="1" x14ac:dyDescent="0.25">
      <c r="A2360"/>
    </row>
    <row r="2361" spans="1:1" ht="14.1" customHeight="1" x14ac:dyDescent="0.25">
      <c r="A2361"/>
    </row>
    <row r="2362" spans="1:1" ht="14.1" customHeight="1" x14ac:dyDescent="0.25">
      <c r="A2362"/>
    </row>
    <row r="2363" spans="1:1" ht="14.1" customHeight="1" x14ac:dyDescent="0.25">
      <c r="A2363"/>
    </row>
    <row r="2364" spans="1:1" ht="14.1" customHeight="1" x14ac:dyDescent="0.25">
      <c r="A2364"/>
    </row>
    <row r="2365" spans="1:1" ht="14.1" customHeight="1" x14ac:dyDescent="0.25">
      <c r="A2365"/>
    </row>
    <row r="2366" spans="1:1" ht="14.1" customHeight="1" x14ac:dyDescent="0.25">
      <c r="A2366"/>
    </row>
    <row r="2367" spans="1:1" ht="14.1" customHeight="1" x14ac:dyDescent="0.25">
      <c r="A2367"/>
    </row>
    <row r="2368" spans="1:1" ht="14.1" customHeight="1" x14ac:dyDescent="0.25">
      <c r="A2368"/>
    </row>
    <row r="2369" spans="1:1" ht="14.1" customHeight="1" x14ac:dyDescent="0.25">
      <c r="A2369"/>
    </row>
    <row r="2370" spans="1:1" ht="14.1" customHeight="1" x14ac:dyDescent="0.25">
      <c r="A2370"/>
    </row>
    <row r="2371" spans="1:1" ht="14.1" customHeight="1" x14ac:dyDescent="0.25">
      <c r="A2371"/>
    </row>
    <row r="2372" spans="1:1" ht="14.1" customHeight="1" x14ac:dyDescent="0.25">
      <c r="A2372"/>
    </row>
    <row r="2373" spans="1:1" ht="14.1" customHeight="1" x14ac:dyDescent="0.25">
      <c r="A2373"/>
    </row>
    <row r="2374" spans="1:1" ht="14.1" customHeight="1" x14ac:dyDescent="0.25">
      <c r="A2374"/>
    </row>
    <row r="2375" spans="1:1" ht="14.1" customHeight="1" x14ac:dyDescent="0.25">
      <c r="A2375"/>
    </row>
    <row r="2376" spans="1:1" ht="14.1" customHeight="1" x14ac:dyDescent="0.25">
      <c r="A2376"/>
    </row>
    <row r="2377" spans="1:1" ht="14.1" customHeight="1" x14ac:dyDescent="0.25">
      <c r="A2377"/>
    </row>
    <row r="2378" spans="1:1" ht="14.1" customHeight="1" x14ac:dyDescent="0.25">
      <c r="A2378"/>
    </row>
    <row r="2379" spans="1:1" ht="14.1" customHeight="1" x14ac:dyDescent="0.25">
      <c r="A2379"/>
    </row>
    <row r="2380" spans="1:1" ht="14.1" customHeight="1" x14ac:dyDescent="0.25">
      <c r="A2380"/>
    </row>
    <row r="2381" spans="1:1" ht="14.1" customHeight="1" x14ac:dyDescent="0.25">
      <c r="A2381"/>
    </row>
    <row r="2382" spans="1:1" ht="14.1" customHeight="1" x14ac:dyDescent="0.25">
      <c r="A2382"/>
    </row>
    <row r="2383" spans="1:1" ht="14.1" customHeight="1" x14ac:dyDescent="0.25">
      <c r="A2383"/>
    </row>
    <row r="2384" spans="1:1" ht="14.1" customHeight="1" x14ac:dyDescent="0.25">
      <c r="A2384"/>
    </row>
    <row r="2385" spans="1:1" ht="14.1" customHeight="1" x14ac:dyDescent="0.25">
      <c r="A2385"/>
    </row>
    <row r="2386" spans="1:1" ht="14.1" customHeight="1" x14ac:dyDescent="0.25">
      <c r="A2386"/>
    </row>
    <row r="2387" spans="1:1" ht="14.1" customHeight="1" x14ac:dyDescent="0.25">
      <c r="A2387"/>
    </row>
    <row r="2388" spans="1:1" ht="14.1" customHeight="1" x14ac:dyDescent="0.25">
      <c r="A2388"/>
    </row>
    <row r="2389" spans="1:1" ht="14.1" customHeight="1" x14ac:dyDescent="0.25">
      <c r="A2389"/>
    </row>
    <row r="2390" spans="1:1" ht="14.1" customHeight="1" x14ac:dyDescent="0.25">
      <c r="A2390"/>
    </row>
    <row r="2391" spans="1:1" ht="14.1" customHeight="1" x14ac:dyDescent="0.25">
      <c r="A2391"/>
    </row>
    <row r="2392" spans="1:1" ht="14.1" customHeight="1" x14ac:dyDescent="0.25">
      <c r="A2392"/>
    </row>
    <row r="2393" spans="1:1" ht="14.1" customHeight="1" x14ac:dyDescent="0.25">
      <c r="A2393"/>
    </row>
    <row r="2394" spans="1:1" ht="14.1" customHeight="1" x14ac:dyDescent="0.25">
      <c r="A2394"/>
    </row>
    <row r="2395" spans="1:1" ht="14.1" customHeight="1" x14ac:dyDescent="0.25">
      <c r="A2395"/>
    </row>
    <row r="2396" spans="1:1" ht="14.1" customHeight="1" x14ac:dyDescent="0.25">
      <c r="A2396"/>
    </row>
    <row r="2397" spans="1:1" ht="14.1" customHeight="1" x14ac:dyDescent="0.25">
      <c r="A2397"/>
    </row>
    <row r="2398" spans="1:1" ht="14.1" customHeight="1" x14ac:dyDescent="0.25">
      <c r="A2398"/>
    </row>
    <row r="2399" spans="1:1" ht="14.1" customHeight="1" x14ac:dyDescent="0.25">
      <c r="A2399"/>
    </row>
    <row r="2400" spans="1:1" ht="14.1" customHeight="1" x14ac:dyDescent="0.25">
      <c r="A2400"/>
    </row>
    <row r="2401" spans="1:1" ht="14.1" customHeight="1" x14ac:dyDescent="0.25">
      <c r="A2401"/>
    </row>
    <row r="2402" spans="1:1" ht="14.1" customHeight="1" x14ac:dyDescent="0.25">
      <c r="A2402"/>
    </row>
    <row r="2403" spans="1:1" ht="14.1" customHeight="1" x14ac:dyDescent="0.25">
      <c r="A2403"/>
    </row>
    <row r="2404" spans="1:1" ht="14.1" customHeight="1" x14ac:dyDescent="0.25">
      <c r="A2404"/>
    </row>
    <row r="2405" spans="1:1" ht="14.1" customHeight="1" x14ac:dyDescent="0.25">
      <c r="A2405"/>
    </row>
    <row r="2406" spans="1:1" ht="14.1" customHeight="1" x14ac:dyDescent="0.25">
      <c r="A2406"/>
    </row>
    <row r="2407" spans="1:1" ht="14.1" customHeight="1" x14ac:dyDescent="0.25">
      <c r="A2407"/>
    </row>
    <row r="2408" spans="1:1" ht="14.1" customHeight="1" x14ac:dyDescent="0.25">
      <c r="A2408"/>
    </row>
    <row r="2409" spans="1:1" ht="14.1" customHeight="1" x14ac:dyDescent="0.25">
      <c r="A2409"/>
    </row>
    <row r="2410" spans="1:1" ht="14.1" customHeight="1" x14ac:dyDescent="0.25">
      <c r="A2410"/>
    </row>
    <row r="2411" spans="1:1" ht="14.1" customHeight="1" x14ac:dyDescent="0.25">
      <c r="A2411"/>
    </row>
    <row r="2412" spans="1:1" ht="14.1" customHeight="1" x14ac:dyDescent="0.25">
      <c r="A2412"/>
    </row>
    <row r="2413" spans="1:1" ht="14.1" customHeight="1" x14ac:dyDescent="0.25">
      <c r="A2413"/>
    </row>
    <row r="2414" spans="1:1" ht="14.1" customHeight="1" x14ac:dyDescent="0.25">
      <c r="A2414"/>
    </row>
    <row r="2415" spans="1:1" ht="14.1" customHeight="1" x14ac:dyDescent="0.25">
      <c r="A2415"/>
    </row>
    <row r="2416" spans="1:1" ht="14.1" customHeight="1" x14ac:dyDescent="0.25">
      <c r="A2416"/>
    </row>
    <row r="2417" spans="1:1" ht="14.1" customHeight="1" x14ac:dyDescent="0.25">
      <c r="A2417"/>
    </row>
    <row r="2418" spans="1:1" ht="14.1" customHeight="1" x14ac:dyDescent="0.25">
      <c r="A2418"/>
    </row>
    <row r="2419" spans="1:1" ht="14.1" customHeight="1" x14ac:dyDescent="0.25">
      <c r="A2419"/>
    </row>
    <row r="2420" spans="1:1" ht="14.1" customHeight="1" x14ac:dyDescent="0.25">
      <c r="A2420"/>
    </row>
    <row r="2421" spans="1:1" ht="14.1" customHeight="1" x14ac:dyDescent="0.25">
      <c r="A2421"/>
    </row>
    <row r="2422" spans="1:1" ht="14.1" customHeight="1" x14ac:dyDescent="0.25">
      <c r="A2422"/>
    </row>
    <row r="2423" spans="1:1" ht="14.1" customHeight="1" x14ac:dyDescent="0.25">
      <c r="A2423"/>
    </row>
    <row r="2424" spans="1:1" ht="14.1" customHeight="1" x14ac:dyDescent="0.25">
      <c r="A2424"/>
    </row>
    <row r="2425" spans="1:1" ht="14.1" customHeight="1" x14ac:dyDescent="0.25">
      <c r="A2425"/>
    </row>
    <row r="2426" spans="1:1" ht="14.1" customHeight="1" x14ac:dyDescent="0.25">
      <c r="A2426"/>
    </row>
    <row r="2427" spans="1:1" ht="14.1" customHeight="1" x14ac:dyDescent="0.25">
      <c r="A2427"/>
    </row>
    <row r="2428" spans="1:1" ht="14.1" customHeight="1" x14ac:dyDescent="0.25">
      <c r="A2428"/>
    </row>
    <row r="2429" spans="1:1" ht="14.1" customHeight="1" x14ac:dyDescent="0.25">
      <c r="A2429"/>
    </row>
    <row r="2430" spans="1:1" ht="14.1" customHeight="1" x14ac:dyDescent="0.25">
      <c r="A2430"/>
    </row>
    <row r="2431" spans="1:1" ht="14.1" customHeight="1" x14ac:dyDescent="0.25">
      <c r="A2431"/>
    </row>
    <row r="2432" spans="1:1" ht="14.1" customHeight="1" x14ac:dyDescent="0.25">
      <c r="A2432"/>
    </row>
    <row r="2433" spans="1:1" ht="14.1" customHeight="1" x14ac:dyDescent="0.25">
      <c r="A2433"/>
    </row>
    <row r="2434" spans="1:1" ht="14.1" customHeight="1" x14ac:dyDescent="0.25">
      <c r="A2434"/>
    </row>
    <row r="2435" spans="1:1" ht="14.1" customHeight="1" x14ac:dyDescent="0.25">
      <c r="A2435"/>
    </row>
    <row r="2436" spans="1:1" ht="14.1" customHeight="1" x14ac:dyDescent="0.25">
      <c r="A2436"/>
    </row>
    <row r="2437" spans="1:1" ht="14.1" customHeight="1" x14ac:dyDescent="0.25">
      <c r="A2437"/>
    </row>
    <row r="2438" spans="1:1" ht="14.1" customHeight="1" x14ac:dyDescent="0.25">
      <c r="A2438"/>
    </row>
    <row r="2439" spans="1:1" ht="14.1" customHeight="1" x14ac:dyDescent="0.25">
      <c r="A2439"/>
    </row>
    <row r="2440" spans="1:1" ht="14.1" customHeight="1" x14ac:dyDescent="0.25">
      <c r="A2440"/>
    </row>
    <row r="2441" spans="1:1" ht="14.1" customHeight="1" x14ac:dyDescent="0.25">
      <c r="A2441"/>
    </row>
    <row r="2442" spans="1:1" ht="14.1" customHeight="1" x14ac:dyDescent="0.25">
      <c r="A2442"/>
    </row>
    <row r="2443" spans="1:1" ht="14.1" customHeight="1" x14ac:dyDescent="0.25">
      <c r="A2443"/>
    </row>
    <row r="2444" spans="1:1" ht="14.1" customHeight="1" x14ac:dyDescent="0.25">
      <c r="A2444"/>
    </row>
    <row r="2445" spans="1:1" ht="14.1" customHeight="1" x14ac:dyDescent="0.25">
      <c r="A2445"/>
    </row>
    <row r="2446" spans="1:1" ht="14.1" customHeight="1" x14ac:dyDescent="0.25">
      <c r="A2446"/>
    </row>
    <row r="2447" spans="1:1" ht="14.1" customHeight="1" x14ac:dyDescent="0.25">
      <c r="A2447"/>
    </row>
    <row r="2448" spans="1:1" ht="14.1" customHeight="1" x14ac:dyDescent="0.25">
      <c r="A2448"/>
    </row>
    <row r="2449" spans="1:1" ht="14.1" customHeight="1" x14ac:dyDescent="0.25">
      <c r="A2449"/>
    </row>
    <row r="2450" spans="1:1" ht="14.1" customHeight="1" x14ac:dyDescent="0.25">
      <c r="A2450"/>
    </row>
    <row r="2451" spans="1:1" ht="14.1" customHeight="1" x14ac:dyDescent="0.25">
      <c r="A2451"/>
    </row>
    <row r="2452" spans="1:1" ht="14.1" customHeight="1" x14ac:dyDescent="0.25">
      <c r="A2452"/>
    </row>
    <row r="2453" spans="1:1" ht="14.1" customHeight="1" x14ac:dyDescent="0.25">
      <c r="A2453"/>
    </row>
    <row r="2454" spans="1:1" ht="14.1" customHeight="1" x14ac:dyDescent="0.25">
      <c r="A2454"/>
    </row>
    <row r="2455" spans="1:1" ht="14.1" customHeight="1" x14ac:dyDescent="0.25">
      <c r="A2455"/>
    </row>
    <row r="2456" spans="1:1" ht="14.1" customHeight="1" x14ac:dyDescent="0.25">
      <c r="A2456"/>
    </row>
    <row r="2457" spans="1:1" ht="14.1" customHeight="1" x14ac:dyDescent="0.25">
      <c r="A2457"/>
    </row>
    <row r="2458" spans="1:1" ht="14.1" customHeight="1" x14ac:dyDescent="0.25">
      <c r="A2458"/>
    </row>
    <row r="2459" spans="1:1" ht="14.1" customHeight="1" x14ac:dyDescent="0.25">
      <c r="A2459"/>
    </row>
    <row r="2460" spans="1:1" ht="14.1" customHeight="1" x14ac:dyDescent="0.25">
      <c r="A2460"/>
    </row>
    <row r="2461" spans="1:1" ht="14.1" customHeight="1" x14ac:dyDescent="0.25">
      <c r="A2461"/>
    </row>
    <row r="2462" spans="1:1" ht="14.1" customHeight="1" x14ac:dyDescent="0.25">
      <c r="A2462"/>
    </row>
    <row r="2463" spans="1:1" ht="14.1" customHeight="1" x14ac:dyDescent="0.25">
      <c r="A2463"/>
    </row>
    <row r="2464" spans="1:1" ht="14.1" customHeight="1" x14ac:dyDescent="0.25">
      <c r="A2464"/>
    </row>
    <row r="2465" spans="1:1" ht="14.1" customHeight="1" x14ac:dyDescent="0.25">
      <c r="A2465"/>
    </row>
    <row r="2466" spans="1:1" ht="14.1" customHeight="1" x14ac:dyDescent="0.25">
      <c r="A2466"/>
    </row>
    <row r="2467" spans="1:1" ht="14.1" customHeight="1" x14ac:dyDescent="0.25">
      <c r="A2467"/>
    </row>
    <row r="2468" spans="1:1" ht="14.1" customHeight="1" x14ac:dyDescent="0.25">
      <c r="A2468"/>
    </row>
    <row r="2469" spans="1:1" ht="14.1" customHeight="1" x14ac:dyDescent="0.25">
      <c r="A2469"/>
    </row>
    <row r="2470" spans="1:1" ht="14.1" customHeight="1" x14ac:dyDescent="0.25">
      <c r="A2470"/>
    </row>
    <row r="2471" spans="1:1" ht="14.1" customHeight="1" x14ac:dyDescent="0.25">
      <c r="A2471"/>
    </row>
    <row r="2472" spans="1:1" ht="14.1" customHeight="1" x14ac:dyDescent="0.25">
      <c r="A2472"/>
    </row>
    <row r="2473" spans="1:1" ht="14.1" customHeight="1" x14ac:dyDescent="0.25">
      <c r="A2473"/>
    </row>
    <row r="2474" spans="1:1" ht="14.1" customHeight="1" x14ac:dyDescent="0.25">
      <c r="A2474"/>
    </row>
    <row r="2475" spans="1:1" ht="14.1" customHeight="1" x14ac:dyDescent="0.25">
      <c r="A2475"/>
    </row>
    <row r="2476" spans="1:1" ht="14.1" customHeight="1" x14ac:dyDescent="0.25">
      <c r="A2476"/>
    </row>
    <row r="2477" spans="1:1" ht="14.1" customHeight="1" x14ac:dyDescent="0.25">
      <c r="A2477"/>
    </row>
    <row r="2478" spans="1:1" ht="14.1" customHeight="1" x14ac:dyDescent="0.25">
      <c r="A2478"/>
    </row>
    <row r="2479" spans="1:1" ht="14.1" customHeight="1" x14ac:dyDescent="0.25">
      <c r="A2479"/>
    </row>
    <row r="2480" spans="1:1" ht="14.1" customHeight="1" x14ac:dyDescent="0.25">
      <c r="A2480"/>
    </row>
    <row r="2481" spans="1:1" ht="14.1" customHeight="1" x14ac:dyDescent="0.25">
      <c r="A2481"/>
    </row>
    <row r="2482" spans="1:1" ht="14.1" customHeight="1" x14ac:dyDescent="0.25">
      <c r="A2482"/>
    </row>
    <row r="2483" spans="1:1" ht="14.1" customHeight="1" x14ac:dyDescent="0.25">
      <c r="A2483"/>
    </row>
    <row r="2484" spans="1:1" ht="14.1" customHeight="1" x14ac:dyDescent="0.25">
      <c r="A2484"/>
    </row>
    <row r="2485" spans="1:1" ht="14.1" customHeight="1" x14ac:dyDescent="0.25">
      <c r="A2485"/>
    </row>
    <row r="2486" spans="1:1" ht="14.1" customHeight="1" x14ac:dyDescent="0.25">
      <c r="A2486"/>
    </row>
    <row r="2487" spans="1:1" ht="14.1" customHeight="1" x14ac:dyDescent="0.25">
      <c r="A2487"/>
    </row>
    <row r="2488" spans="1:1" ht="14.1" customHeight="1" x14ac:dyDescent="0.25">
      <c r="A2488"/>
    </row>
    <row r="2489" spans="1:1" ht="14.1" customHeight="1" x14ac:dyDescent="0.25">
      <c r="A2489"/>
    </row>
    <row r="2490" spans="1:1" ht="14.1" customHeight="1" x14ac:dyDescent="0.25">
      <c r="A2490"/>
    </row>
    <row r="2491" spans="1:1" ht="14.1" customHeight="1" x14ac:dyDescent="0.25">
      <c r="A2491"/>
    </row>
    <row r="2492" spans="1:1" ht="14.1" customHeight="1" x14ac:dyDescent="0.25">
      <c r="A2492"/>
    </row>
    <row r="2493" spans="1:1" ht="14.1" customHeight="1" x14ac:dyDescent="0.25">
      <c r="A2493"/>
    </row>
    <row r="2494" spans="1:1" ht="14.1" customHeight="1" x14ac:dyDescent="0.25">
      <c r="A2494"/>
    </row>
    <row r="2495" spans="1:1" ht="14.1" customHeight="1" x14ac:dyDescent="0.25">
      <c r="A2495"/>
    </row>
    <row r="2496" spans="1:1" ht="14.1" customHeight="1" x14ac:dyDescent="0.25">
      <c r="A2496"/>
    </row>
    <row r="2497" spans="1:1" ht="14.1" customHeight="1" x14ac:dyDescent="0.25">
      <c r="A2497"/>
    </row>
    <row r="2498" spans="1:1" ht="14.1" customHeight="1" x14ac:dyDescent="0.25">
      <c r="A2498"/>
    </row>
    <row r="2499" spans="1:1" ht="14.1" customHeight="1" x14ac:dyDescent="0.25">
      <c r="A2499"/>
    </row>
    <row r="2500" spans="1:1" ht="14.1" customHeight="1" x14ac:dyDescent="0.25">
      <c r="A2500"/>
    </row>
    <row r="2501" spans="1:1" ht="14.1" customHeight="1" x14ac:dyDescent="0.25">
      <c r="A2501"/>
    </row>
    <row r="2502" spans="1:1" ht="14.1" customHeight="1" x14ac:dyDescent="0.25">
      <c r="A2502"/>
    </row>
    <row r="2503" spans="1:1" ht="14.1" customHeight="1" x14ac:dyDescent="0.25">
      <c r="A2503"/>
    </row>
    <row r="2504" spans="1:1" ht="14.1" customHeight="1" x14ac:dyDescent="0.25">
      <c r="A2504"/>
    </row>
    <row r="2505" spans="1:1" ht="14.1" customHeight="1" x14ac:dyDescent="0.25">
      <c r="A2505"/>
    </row>
    <row r="2506" spans="1:1" ht="14.1" customHeight="1" x14ac:dyDescent="0.25">
      <c r="A2506"/>
    </row>
    <row r="2507" spans="1:1" ht="14.1" customHeight="1" x14ac:dyDescent="0.25">
      <c r="A2507"/>
    </row>
    <row r="2508" spans="1:1" ht="14.1" customHeight="1" x14ac:dyDescent="0.25">
      <c r="A2508"/>
    </row>
    <row r="2509" spans="1:1" ht="14.1" customHeight="1" x14ac:dyDescent="0.25">
      <c r="A2509"/>
    </row>
    <row r="2510" spans="1:1" ht="14.1" customHeight="1" x14ac:dyDescent="0.25">
      <c r="A2510"/>
    </row>
    <row r="2511" spans="1:1" ht="14.1" customHeight="1" x14ac:dyDescent="0.25">
      <c r="A2511"/>
    </row>
    <row r="2512" spans="1:1" ht="14.1" customHeight="1" x14ac:dyDescent="0.25">
      <c r="A2512"/>
    </row>
    <row r="2513" spans="1:1" ht="14.1" customHeight="1" x14ac:dyDescent="0.25">
      <c r="A2513"/>
    </row>
    <row r="2514" spans="1:1" ht="14.1" customHeight="1" x14ac:dyDescent="0.25">
      <c r="A2514"/>
    </row>
    <row r="2515" spans="1:1" ht="14.1" customHeight="1" x14ac:dyDescent="0.25">
      <c r="A2515"/>
    </row>
    <row r="2516" spans="1:1" ht="14.1" customHeight="1" x14ac:dyDescent="0.25">
      <c r="A2516"/>
    </row>
    <row r="2517" spans="1:1" ht="14.1" customHeight="1" x14ac:dyDescent="0.25">
      <c r="A2517"/>
    </row>
    <row r="2518" spans="1:1" ht="14.1" customHeight="1" x14ac:dyDescent="0.25">
      <c r="A2518"/>
    </row>
    <row r="2519" spans="1:1" ht="14.1" customHeight="1" x14ac:dyDescent="0.25">
      <c r="A2519"/>
    </row>
    <row r="2520" spans="1:1" ht="14.1" customHeight="1" x14ac:dyDescent="0.25">
      <c r="A2520"/>
    </row>
    <row r="2521" spans="1:1" ht="14.1" customHeight="1" x14ac:dyDescent="0.25">
      <c r="A2521"/>
    </row>
    <row r="2522" spans="1:1" ht="14.1" customHeight="1" x14ac:dyDescent="0.25">
      <c r="A2522"/>
    </row>
    <row r="2523" spans="1:1" ht="14.1" customHeight="1" x14ac:dyDescent="0.25">
      <c r="A2523"/>
    </row>
    <row r="2524" spans="1:1" ht="14.1" customHeight="1" x14ac:dyDescent="0.25">
      <c r="A2524"/>
    </row>
    <row r="2525" spans="1:1" ht="14.1" customHeight="1" x14ac:dyDescent="0.25">
      <c r="A2525"/>
    </row>
    <row r="2526" spans="1:1" ht="14.1" customHeight="1" x14ac:dyDescent="0.25">
      <c r="A2526"/>
    </row>
    <row r="2527" spans="1:1" ht="14.1" customHeight="1" x14ac:dyDescent="0.25">
      <c r="A2527"/>
    </row>
    <row r="2528" spans="1:1" ht="14.1" customHeight="1" x14ac:dyDescent="0.25">
      <c r="A2528"/>
    </row>
    <row r="2529" spans="1:1" ht="14.1" customHeight="1" x14ac:dyDescent="0.25">
      <c r="A2529"/>
    </row>
    <row r="2530" spans="1:1" ht="14.1" customHeight="1" x14ac:dyDescent="0.25">
      <c r="A2530"/>
    </row>
    <row r="2531" spans="1:1" ht="14.1" customHeight="1" x14ac:dyDescent="0.25">
      <c r="A2531"/>
    </row>
    <row r="2532" spans="1:1" ht="14.1" customHeight="1" x14ac:dyDescent="0.25">
      <c r="A2532"/>
    </row>
    <row r="2533" spans="1:1" ht="14.1" customHeight="1" x14ac:dyDescent="0.25">
      <c r="A2533"/>
    </row>
    <row r="2534" spans="1:1" ht="14.1" customHeight="1" x14ac:dyDescent="0.25">
      <c r="A2534"/>
    </row>
    <row r="2535" spans="1:1" ht="14.1" customHeight="1" x14ac:dyDescent="0.25">
      <c r="A2535"/>
    </row>
    <row r="2536" spans="1:1" ht="14.1" customHeight="1" x14ac:dyDescent="0.25">
      <c r="A2536"/>
    </row>
    <row r="2537" spans="1:1" ht="14.1" customHeight="1" x14ac:dyDescent="0.25">
      <c r="A2537"/>
    </row>
    <row r="2538" spans="1:1" ht="14.1" customHeight="1" x14ac:dyDescent="0.25">
      <c r="A2538"/>
    </row>
    <row r="2539" spans="1:1" ht="14.1" customHeight="1" x14ac:dyDescent="0.25">
      <c r="A2539"/>
    </row>
    <row r="2540" spans="1:1" ht="14.1" customHeight="1" x14ac:dyDescent="0.25">
      <c r="A2540"/>
    </row>
    <row r="2541" spans="1:1" ht="14.1" customHeight="1" x14ac:dyDescent="0.25">
      <c r="A2541"/>
    </row>
    <row r="2542" spans="1:1" ht="14.1" customHeight="1" x14ac:dyDescent="0.25">
      <c r="A2542"/>
    </row>
    <row r="2543" spans="1:1" ht="14.1" customHeight="1" x14ac:dyDescent="0.25">
      <c r="A2543"/>
    </row>
    <row r="2544" spans="1:1" ht="14.1" customHeight="1" x14ac:dyDescent="0.25">
      <c r="A2544"/>
    </row>
    <row r="2545" spans="1:1" ht="14.1" customHeight="1" x14ac:dyDescent="0.25">
      <c r="A2545"/>
    </row>
    <row r="2546" spans="1:1" ht="14.1" customHeight="1" x14ac:dyDescent="0.25">
      <c r="A2546"/>
    </row>
    <row r="2547" spans="1:1" ht="14.1" customHeight="1" x14ac:dyDescent="0.25">
      <c r="A2547"/>
    </row>
    <row r="2548" spans="1:1" ht="14.1" customHeight="1" x14ac:dyDescent="0.25">
      <c r="A2548"/>
    </row>
    <row r="2549" spans="1:1" ht="14.1" customHeight="1" x14ac:dyDescent="0.25">
      <c r="A2549"/>
    </row>
    <row r="2550" spans="1:1" ht="14.1" customHeight="1" x14ac:dyDescent="0.25">
      <c r="A2550"/>
    </row>
    <row r="2551" spans="1:1" ht="14.1" customHeight="1" x14ac:dyDescent="0.25">
      <c r="A2551"/>
    </row>
    <row r="2552" spans="1:1" ht="14.1" customHeight="1" x14ac:dyDescent="0.25">
      <c r="A2552"/>
    </row>
    <row r="2553" spans="1:1" ht="14.1" customHeight="1" x14ac:dyDescent="0.25">
      <c r="A2553"/>
    </row>
    <row r="2554" spans="1:1" ht="14.1" customHeight="1" x14ac:dyDescent="0.25">
      <c r="A2554"/>
    </row>
    <row r="2555" spans="1:1" ht="14.1" customHeight="1" x14ac:dyDescent="0.25">
      <c r="A2555"/>
    </row>
    <row r="2556" spans="1:1" ht="14.1" customHeight="1" x14ac:dyDescent="0.25">
      <c r="A2556"/>
    </row>
    <row r="2557" spans="1:1" ht="14.1" customHeight="1" x14ac:dyDescent="0.25">
      <c r="A2557"/>
    </row>
    <row r="2558" spans="1:1" ht="14.1" customHeight="1" x14ac:dyDescent="0.25">
      <c r="A2558"/>
    </row>
    <row r="2559" spans="1:1" ht="14.1" customHeight="1" x14ac:dyDescent="0.25">
      <c r="A2559"/>
    </row>
    <row r="2560" spans="1:1" ht="14.1" customHeight="1" x14ac:dyDescent="0.25">
      <c r="A2560"/>
    </row>
    <row r="2561" spans="1:1" ht="14.1" customHeight="1" x14ac:dyDescent="0.25">
      <c r="A2561"/>
    </row>
    <row r="2562" spans="1:1" ht="14.1" customHeight="1" x14ac:dyDescent="0.25">
      <c r="A2562"/>
    </row>
    <row r="2563" spans="1:1" ht="14.1" customHeight="1" x14ac:dyDescent="0.25">
      <c r="A2563"/>
    </row>
    <row r="2564" spans="1:1" ht="14.1" customHeight="1" x14ac:dyDescent="0.25">
      <c r="A2564"/>
    </row>
    <row r="2565" spans="1:1" ht="14.1" customHeight="1" x14ac:dyDescent="0.25">
      <c r="A2565"/>
    </row>
    <row r="2566" spans="1:1" ht="14.1" customHeight="1" x14ac:dyDescent="0.25">
      <c r="A2566"/>
    </row>
    <row r="2567" spans="1:1" ht="14.1" customHeight="1" x14ac:dyDescent="0.25">
      <c r="A2567"/>
    </row>
    <row r="2568" spans="1:1" ht="14.1" customHeight="1" x14ac:dyDescent="0.25">
      <c r="A2568"/>
    </row>
    <row r="2569" spans="1:1" ht="14.1" customHeight="1" x14ac:dyDescent="0.25">
      <c r="A2569"/>
    </row>
    <row r="2570" spans="1:1" ht="14.1" customHeight="1" x14ac:dyDescent="0.25">
      <c r="A2570"/>
    </row>
    <row r="2571" spans="1:1" ht="14.1" customHeight="1" x14ac:dyDescent="0.25">
      <c r="A2571"/>
    </row>
    <row r="2572" spans="1:1" ht="14.1" customHeight="1" x14ac:dyDescent="0.25">
      <c r="A2572"/>
    </row>
    <row r="2573" spans="1:1" ht="14.1" customHeight="1" x14ac:dyDescent="0.25">
      <c r="A2573"/>
    </row>
    <row r="2574" spans="1:1" ht="14.1" customHeight="1" x14ac:dyDescent="0.25">
      <c r="A2574"/>
    </row>
    <row r="2575" spans="1:1" ht="14.1" customHeight="1" x14ac:dyDescent="0.25">
      <c r="A2575"/>
    </row>
    <row r="2576" spans="1:1" ht="14.1" customHeight="1" x14ac:dyDescent="0.25">
      <c r="A2576"/>
    </row>
    <row r="2577" spans="1:1" ht="14.1" customHeight="1" x14ac:dyDescent="0.25">
      <c r="A2577"/>
    </row>
    <row r="2578" spans="1:1" ht="14.1" customHeight="1" x14ac:dyDescent="0.25">
      <c r="A2578"/>
    </row>
    <row r="2579" spans="1:1" ht="14.1" customHeight="1" x14ac:dyDescent="0.25">
      <c r="A2579"/>
    </row>
    <row r="2580" spans="1:1" ht="14.1" customHeight="1" x14ac:dyDescent="0.25">
      <c r="A2580"/>
    </row>
    <row r="2581" spans="1:1" ht="14.1" customHeight="1" x14ac:dyDescent="0.25">
      <c r="A2581"/>
    </row>
    <row r="2582" spans="1:1" ht="14.1" customHeight="1" x14ac:dyDescent="0.25">
      <c r="A2582"/>
    </row>
    <row r="2583" spans="1:1" ht="14.1" customHeight="1" x14ac:dyDescent="0.25">
      <c r="A2583"/>
    </row>
    <row r="2584" spans="1:1" ht="14.1" customHeight="1" x14ac:dyDescent="0.25">
      <c r="A2584"/>
    </row>
    <row r="2585" spans="1:1" ht="14.1" customHeight="1" x14ac:dyDescent="0.25">
      <c r="A2585"/>
    </row>
    <row r="2586" spans="1:1" ht="14.1" customHeight="1" x14ac:dyDescent="0.25">
      <c r="A2586"/>
    </row>
    <row r="2587" spans="1:1" ht="14.1" customHeight="1" x14ac:dyDescent="0.25">
      <c r="A2587"/>
    </row>
    <row r="2588" spans="1:1" ht="14.1" customHeight="1" x14ac:dyDescent="0.25">
      <c r="A2588"/>
    </row>
    <row r="2589" spans="1:1" ht="14.1" customHeight="1" x14ac:dyDescent="0.25">
      <c r="A2589"/>
    </row>
    <row r="2590" spans="1:1" ht="14.1" customHeight="1" x14ac:dyDescent="0.25">
      <c r="A2590"/>
    </row>
    <row r="2591" spans="1:1" ht="14.1" customHeight="1" x14ac:dyDescent="0.25">
      <c r="A2591"/>
    </row>
    <row r="2592" spans="1:1" ht="14.1" customHeight="1" x14ac:dyDescent="0.25">
      <c r="A2592"/>
    </row>
    <row r="2593" spans="1:1" ht="14.1" customHeight="1" x14ac:dyDescent="0.25">
      <c r="A2593"/>
    </row>
    <row r="2594" spans="1:1" ht="14.1" customHeight="1" x14ac:dyDescent="0.25">
      <c r="A2594"/>
    </row>
    <row r="2595" spans="1:1" ht="14.1" customHeight="1" x14ac:dyDescent="0.25">
      <c r="A2595"/>
    </row>
    <row r="2596" spans="1:1" ht="14.1" customHeight="1" x14ac:dyDescent="0.25">
      <c r="A2596"/>
    </row>
    <row r="2597" spans="1:1" ht="14.1" customHeight="1" x14ac:dyDescent="0.25">
      <c r="A2597"/>
    </row>
    <row r="2598" spans="1:1" ht="14.1" customHeight="1" x14ac:dyDescent="0.25">
      <c r="A2598"/>
    </row>
    <row r="2599" spans="1:1" ht="14.1" customHeight="1" x14ac:dyDescent="0.25">
      <c r="A2599"/>
    </row>
    <row r="2600" spans="1:1" ht="14.1" customHeight="1" x14ac:dyDescent="0.25">
      <c r="A2600"/>
    </row>
    <row r="2601" spans="1:1" ht="14.1" customHeight="1" x14ac:dyDescent="0.25">
      <c r="A2601"/>
    </row>
    <row r="2602" spans="1:1" ht="14.1" customHeight="1" x14ac:dyDescent="0.25">
      <c r="A2602"/>
    </row>
    <row r="2603" spans="1:1" ht="14.1" customHeight="1" x14ac:dyDescent="0.25">
      <c r="A2603"/>
    </row>
    <row r="2604" spans="1:1" ht="14.1" customHeight="1" x14ac:dyDescent="0.25">
      <c r="A2604"/>
    </row>
    <row r="2605" spans="1:1" ht="14.1" customHeight="1" x14ac:dyDescent="0.25">
      <c r="A2605"/>
    </row>
    <row r="2606" spans="1:1" ht="14.1" customHeight="1" x14ac:dyDescent="0.25">
      <c r="A2606"/>
    </row>
    <row r="2607" spans="1:1" ht="14.1" customHeight="1" x14ac:dyDescent="0.25">
      <c r="A2607"/>
    </row>
    <row r="2608" spans="1:1" ht="14.1" customHeight="1" x14ac:dyDescent="0.25">
      <c r="A2608"/>
    </row>
    <row r="2609" spans="1:1" ht="14.1" customHeight="1" x14ac:dyDescent="0.25">
      <c r="A2609"/>
    </row>
    <row r="2610" spans="1:1" ht="14.1" customHeight="1" x14ac:dyDescent="0.25">
      <c r="A2610"/>
    </row>
    <row r="2611" spans="1:1" ht="14.1" customHeight="1" x14ac:dyDescent="0.25">
      <c r="A2611"/>
    </row>
    <row r="2612" spans="1:1" ht="14.1" customHeight="1" x14ac:dyDescent="0.25">
      <c r="A2612"/>
    </row>
    <row r="2613" spans="1:1" ht="14.1" customHeight="1" x14ac:dyDescent="0.25">
      <c r="A2613"/>
    </row>
    <row r="2614" spans="1:1" ht="14.1" customHeight="1" x14ac:dyDescent="0.25">
      <c r="A2614"/>
    </row>
    <row r="2615" spans="1:1" ht="14.1" customHeight="1" x14ac:dyDescent="0.25">
      <c r="A2615"/>
    </row>
    <row r="2616" spans="1:1" ht="14.1" customHeight="1" x14ac:dyDescent="0.25">
      <c r="A2616"/>
    </row>
    <row r="2617" spans="1:1" ht="14.1" customHeight="1" x14ac:dyDescent="0.25">
      <c r="A2617"/>
    </row>
    <row r="2618" spans="1:1" ht="14.1" customHeight="1" x14ac:dyDescent="0.25">
      <c r="A2618"/>
    </row>
    <row r="2619" spans="1:1" ht="14.1" customHeight="1" x14ac:dyDescent="0.25">
      <c r="A2619"/>
    </row>
    <row r="2620" spans="1:1" ht="14.1" customHeight="1" x14ac:dyDescent="0.25">
      <c r="A2620"/>
    </row>
    <row r="2621" spans="1:1" ht="14.1" customHeight="1" x14ac:dyDescent="0.25">
      <c r="A2621"/>
    </row>
    <row r="2622" spans="1:1" ht="14.1" customHeight="1" x14ac:dyDescent="0.25">
      <c r="A2622"/>
    </row>
    <row r="2623" spans="1:1" ht="14.1" customHeight="1" x14ac:dyDescent="0.25">
      <c r="A2623"/>
    </row>
    <row r="2624" spans="1:1" ht="14.1" customHeight="1" x14ac:dyDescent="0.25">
      <c r="A2624"/>
    </row>
    <row r="2625" spans="1:1" ht="14.1" customHeight="1" x14ac:dyDescent="0.25">
      <c r="A2625"/>
    </row>
    <row r="2626" spans="1:1" ht="14.1" customHeight="1" x14ac:dyDescent="0.25">
      <c r="A2626"/>
    </row>
    <row r="2627" spans="1:1" ht="14.1" customHeight="1" x14ac:dyDescent="0.25">
      <c r="A2627"/>
    </row>
    <row r="2628" spans="1:1" ht="14.1" customHeight="1" x14ac:dyDescent="0.25">
      <c r="A2628"/>
    </row>
    <row r="2629" spans="1:1" ht="14.1" customHeight="1" x14ac:dyDescent="0.25">
      <c r="A2629"/>
    </row>
    <row r="2630" spans="1:1" ht="14.1" customHeight="1" x14ac:dyDescent="0.25">
      <c r="A2630"/>
    </row>
    <row r="2631" spans="1:1" ht="14.1" customHeight="1" x14ac:dyDescent="0.25">
      <c r="A2631"/>
    </row>
    <row r="2632" spans="1:1" ht="14.1" customHeight="1" x14ac:dyDescent="0.25">
      <c r="A2632"/>
    </row>
    <row r="2633" spans="1:1" ht="14.1" customHeight="1" x14ac:dyDescent="0.25">
      <c r="A2633"/>
    </row>
    <row r="2634" spans="1:1" ht="14.1" customHeight="1" x14ac:dyDescent="0.25">
      <c r="A2634"/>
    </row>
    <row r="2635" spans="1:1" ht="14.1" customHeight="1" x14ac:dyDescent="0.25">
      <c r="A2635"/>
    </row>
    <row r="2636" spans="1:1" ht="14.1" customHeight="1" x14ac:dyDescent="0.25">
      <c r="A2636"/>
    </row>
    <row r="2637" spans="1:1" ht="14.1" customHeight="1" x14ac:dyDescent="0.25">
      <c r="A2637"/>
    </row>
    <row r="2638" spans="1:1" ht="14.1" customHeight="1" x14ac:dyDescent="0.25">
      <c r="A2638"/>
    </row>
    <row r="2639" spans="1:1" ht="14.1" customHeight="1" x14ac:dyDescent="0.25">
      <c r="A2639"/>
    </row>
    <row r="2640" spans="1:1" ht="14.1" customHeight="1" x14ac:dyDescent="0.25">
      <c r="A2640"/>
    </row>
    <row r="2641" spans="1:1" ht="14.1" customHeight="1" x14ac:dyDescent="0.25">
      <c r="A2641"/>
    </row>
    <row r="2642" spans="1:1" ht="14.1" customHeight="1" x14ac:dyDescent="0.25">
      <c r="A2642"/>
    </row>
    <row r="2643" spans="1:1" ht="14.1" customHeight="1" x14ac:dyDescent="0.25">
      <c r="A2643"/>
    </row>
    <row r="2644" spans="1:1" ht="14.1" customHeight="1" x14ac:dyDescent="0.25">
      <c r="A2644"/>
    </row>
    <row r="2645" spans="1:1" ht="14.1" customHeight="1" x14ac:dyDescent="0.25">
      <c r="A2645"/>
    </row>
    <row r="2646" spans="1:1" ht="14.1" customHeight="1" x14ac:dyDescent="0.25">
      <c r="A2646"/>
    </row>
    <row r="2647" spans="1:1" ht="14.1" customHeight="1" x14ac:dyDescent="0.25">
      <c r="A2647"/>
    </row>
    <row r="2648" spans="1:1" ht="14.1" customHeight="1" x14ac:dyDescent="0.25">
      <c r="A2648"/>
    </row>
    <row r="2649" spans="1:1" ht="14.1" customHeight="1" x14ac:dyDescent="0.25">
      <c r="A2649"/>
    </row>
    <row r="2650" spans="1:1" ht="14.1" customHeight="1" x14ac:dyDescent="0.25">
      <c r="A2650"/>
    </row>
    <row r="2651" spans="1:1" ht="14.1" customHeight="1" x14ac:dyDescent="0.25">
      <c r="A2651"/>
    </row>
    <row r="2652" spans="1:1" ht="14.1" customHeight="1" x14ac:dyDescent="0.25">
      <c r="A2652"/>
    </row>
    <row r="2653" spans="1:1" ht="14.1" customHeight="1" x14ac:dyDescent="0.25">
      <c r="A2653"/>
    </row>
    <row r="2654" spans="1:1" ht="14.1" customHeight="1" x14ac:dyDescent="0.25">
      <c r="A2654"/>
    </row>
    <row r="2655" spans="1:1" ht="14.1" customHeight="1" x14ac:dyDescent="0.25">
      <c r="A2655"/>
    </row>
    <row r="2656" spans="1:1" ht="14.1" customHeight="1" x14ac:dyDescent="0.25">
      <c r="A2656"/>
    </row>
    <row r="2657" spans="1:1" ht="14.1" customHeight="1" x14ac:dyDescent="0.25">
      <c r="A2657"/>
    </row>
    <row r="2658" spans="1:1" ht="14.1" customHeight="1" x14ac:dyDescent="0.25">
      <c r="A2658"/>
    </row>
    <row r="2659" spans="1:1" ht="14.1" customHeight="1" x14ac:dyDescent="0.25">
      <c r="A2659"/>
    </row>
    <row r="2660" spans="1:1" ht="14.1" customHeight="1" x14ac:dyDescent="0.25">
      <c r="A2660"/>
    </row>
    <row r="2661" spans="1:1" ht="14.1" customHeight="1" x14ac:dyDescent="0.25">
      <c r="A2661"/>
    </row>
    <row r="2662" spans="1:1" ht="14.1" customHeight="1" x14ac:dyDescent="0.25">
      <c r="A2662"/>
    </row>
    <row r="2663" spans="1:1" ht="14.1" customHeight="1" x14ac:dyDescent="0.25">
      <c r="A2663"/>
    </row>
    <row r="2664" spans="1:1" ht="14.1" customHeight="1" x14ac:dyDescent="0.25">
      <c r="A2664"/>
    </row>
    <row r="2665" spans="1:1" ht="14.1" customHeight="1" x14ac:dyDescent="0.25">
      <c r="A2665"/>
    </row>
    <row r="2666" spans="1:1" ht="14.1" customHeight="1" x14ac:dyDescent="0.25">
      <c r="A2666"/>
    </row>
    <row r="2667" spans="1:1" ht="14.1" customHeight="1" x14ac:dyDescent="0.25">
      <c r="A2667"/>
    </row>
    <row r="2668" spans="1:1" ht="14.1" customHeight="1" x14ac:dyDescent="0.25">
      <c r="A2668"/>
    </row>
    <row r="2669" spans="1:1" ht="14.1" customHeight="1" x14ac:dyDescent="0.25">
      <c r="A2669"/>
    </row>
    <row r="2670" spans="1:1" ht="14.1" customHeight="1" x14ac:dyDescent="0.25">
      <c r="A2670"/>
    </row>
    <row r="2671" spans="1:1" ht="14.1" customHeight="1" x14ac:dyDescent="0.25">
      <c r="A2671"/>
    </row>
    <row r="2672" spans="1:1" ht="14.1" customHeight="1" x14ac:dyDescent="0.25">
      <c r="A2672"/>
    </row>
    <row r="2673" spans="1:1" ht="14.1" customHeight="1" x14ac:dyDescent="0.25">
      <c r="A2673"/>
    </row>
    <row r="2674" spans="1:1" ht="14.1" customHeight="1" x14ac:dyDescent="0.25">
      <c r="A2674"/>
    </row>
    <row r="2675" spans="1:1" ht="14.1" customHeight="1" x14ac:dyDescent="0.25">
      <c r="A2675"/>
    </row>
    <row r="2676" spans="1:1" ht="14.1" customHeight="1" x14ac:dyDescent="0.25">
      <c r="A2676"/>
    </row>
    <row r="2677" spans="1:1" ht="14.1" customHeight="1" x14ac:dyDescent="0.25">
      <c r="A2677"/>
    </row>
    <row r="2678" spans="1:1" ht="14.1" customHeight="1" x14ac:dyDescent="0.25">
      <c r="A2678"/>
    </row>
    <row r="2679" spans="1:1" ht="14.1" customHeight="1" x14ac:dyDescent="0.25">
      <c r="A2679"/>
    </row>
    <row r="2680" spans="1:1" ht="14.1" customHeight="1" x14ac:dyDescent="0.25">
      <c r="A2680"/>
    </row>
    <row r="2681" spans="1:1" ht="14.1" customHeight="1" x14ac:dyDescent="0.25">
      <c r="A2681"/>
    </row>
    <row r="2682" spans="1:1" ht="14.1" customHeight="1" x14ac:dyDescent="0.25">
      <c r="A2682"/>
    </row>
    <row r="2683" spans="1:1" ht="14.1" customHeight="1" x14ac:dyDescent="0.25">
      <c r="A2683"/>
    </row>
    <row r="2684" spans="1:1" ht="14.1" customHeight="1" x14ac:dyDescent="0.25">
      <c r="A2684"/>
    </row>
    <row r="2685" spans="1:1" ht="14.1" customHeight="1" x14ac:dyDescent="0.25">
      <c r="A2685"/>
    </row>
    <row r="2686" spans="1:1" ht="14.1" customHeight="1" x14ac:dyDescent="0.25">
      <c r="A2686"/>
    </row>
    <row r="2687" spans="1:1" ht="14.1" customHeight="1" x14ac:dyDescent="0.25">
      <c r="A2687"/>
    </row>
    <row r="2688" spans="1:1" ht="14.1" customHeight="1" x14ac:dyDescent="0.25">
      <c r="A2688"/>
    </row>
    <row r="2689" spans="1:1" ht="14.1" customHeight="1" x14ac:dyDescent="0.25">
      <c r="A2689"/>
    </row>
    <row r="2690" spans="1:1" ht="14.1" customHeight="1" x14ac:dyDescent="0.25">
      <c r="A2690"/>
    </row>
    <row r="2691" spans="1:1" ht="14.1" customHeight="1" x14ac:dyDescent="0.25">
      <c r="A2691"/>
    </row>
    <row r="2692" spans="1:1" ht="14.1" customHeight="1" x14ac:dyDescent="0.25">
      <c r="A2692"/>
    </row>
    <row r="2693" spans="1:1" ht="14.1" customHeight="1" x14ac:dyDescent="0.25">
      <c r="A2693"/>
    </row>
    <row r="2694" spans="1:1" ht="14.1" customHeight="1" x14ac:dyDescent="0.25">
      <c r="A2694"/>
    </row>
    <row r="2695" spans="1:1" ht="14.1" customHeight="1" x14ac:dyDescent="0.25">
      <c r="A2695"/>
    </row>
    <row r="2696" spans="1:1" ht="14.1" customHeight="1" x14ac:dyDescent="0.25">
      <c r="A2696"/>
    </row>
    <row r="2697" spans="1:1" ht="14.1" customHeight="1" x14ac:dyDescent="0.25">
      <c r="A2697"/>
    </row>
    <row r="2698" spans="1:1" ht="14.1" customHeight="1" x14ac:dyDescent="0.25">
      <c r="A2698"/>
    </row>
    <row r="2699" spans="1:1" ht="14.1" customHeight="1" x14ac:dyDescent="0.25">
      <c r="A2699"/>
    </row>
    <row r="2700" spans="1:1" ht="14.1" customHeight="1" x14ac:dyDescent="0.25">
      <c r="A2700"/>
    </row>
    <row r="2701" spans="1:1" ht="14.1" customHeight="1" x14ac:dyDescent="0.25">
      <c r="A2701"/>
    </row>
    <row r="2702" spans="1:1" ht="14.1" customHeight="1" x14ac:dyDescent="0.25">
      <c r="A2702"/>
    </row>
    <row r="2703" spans="1:1" ht="14.1" customHeight="1" x14ac:dyDescent="0.25">
      <c r="A2703"/>
    </row>
    <row r="2704" spans="1:1" ht="14.1" customHeight="1" x14ac:dyDescent="0.25">
      <c r="A2704"/>
    </row>
    <row r="2705" spans="1:1" ht="14.1" customHeight="1" x14ac:dyDescent="0.25">
      <c r="A2705"/>
    </row>
    <row r="2706" spans="1:1" ht="14.1" customHeight="1" x14ac:dyDescent="0.25">
      <c r="A2706"/>
    </row>
    <row r="2707" spans="1:1" ht="14.1" customHeight="1" x14ac:dyDescent="0.25">
      <c r="A2707"/>
    </row>
    <row r="2708" spans="1:1" ht="14.1" customHeight="1" x14ac:dyDescent="0.25">
      <c r="A2708"/>
    </row>
    <row r="2709" spans="1:1" ht="14.1" customHeight="1" x14ac:dyDescent="0.25">
      <c r="A2709"/>
    </row>
    <row r="2710" spans="1:1" ht="14.1" customHeight="1" x14ac:dyDescent="0.25">
      <c r="A2710"/>
    </row>
    <row r="2711" spans="1:1" ht="14.1" customHeight="1" x14ac:dyDescent="0.25">
      <c r="A2711"/>
    </row>
    <row r="2712" spans="1:1" ht="14.1" customHeight="1" x14ac:dyDescent="0.25">
      <c r="A2712"/>
    </row>
    <row r="2713" spans="1:1" ht="14.1" customHeight="1" x14ac:dyDescent="0.25">
      <c r="A2713"/>
    </row>
    <row r="2714" spans="1:1" ht="14.1" customHeight="1" x14ac:dyDescent="0.25">
      <c r="A2714"/>
    </row>
    <row r="2715" spans="1:1" ht="14.1" customHeight="1" x14ac:dyDescent="0.25">
      <c r="A2715"/>
    </row>
    <row r="2716" spans="1:1" ht="14.1" customHeight="1" x14ac:dyDescent="0.25">
      <c r="A2716"/>
    </row>
    <row r="2717" spans="1:1" ht="14.1" customHeight="1" x14ac:dyDescent="0.25">
      <c r="A2717"/>
    </row>
    <row r="2718" spans="1:1" ht="14.1" customHeight="1" x14ac:dyDescent="0.25">
      <c r="A2718"/>
    </row>
    <row r="2719" spans="1:1" ht="14.1" customHeight="1" x14ac:dyDescent="0.25">
      <c r="A2719"/>
    </row>
    <row r="2720" spans="1:1" ht="14.1" customHeight="1" x14ac:dyDescent="0.25">
      <c r="A2720"/>
    </row>
    <row r="2721" spans="1:1" ht="14.1" customHeight="1" x14ac:dyDescent="0.25">
      <c r="A2721"/>
    </row>
    <row r="2722" spans="1:1" ht="14.1" customHeight="1" x14ac:dyDescent="0.25">
      <c r="A2722"/>
    </row>
    <row r="2723" spans="1:1" ht="14.1" customHeight="1" x14ac:dyDescent="0.25">
      <c r="A2723"/>
    </row>
    <row r="2724" spans="1:1" ht="14.1" customHeight="1" x14ac:dyDescent="0.25">
      <c r="A2724"/>
    </row>
    <row r="2725" spans="1:1" ht="14.1" customHeight="1" x14ac:dyDescent="0.25">
      <c r="A2725"/>
    </row>
    <row r="2726" spans="1:1" ht="14.1" customHeight="1" x14ac:dyDescent="0.25">
      <c r="A2726"/>
    </row>
    <row r="2727" spans="1:1" ht="14.1" customHeight="1" x14ac:dyDescent="0.25">
      <c r="A2727"/>
    </row>
    <row r="2728" spans="1:1" ht="14.1" customHeight="1" x14ac:dyDescent="0.25">
      <c r="A2728"/>
    </row>
    <row r="2729" spans="1:1" ht="14.1" customHeight="1" x14ac:dyDescent="0.25">
      <c r="A2729"/>
    </row>
    <row r="2730" spans="1:1" ht="14.1" customHeight="1" x14ac:dyDescent="0.25">
      <c r="A2730"/>
    </row>
    <row r="2731" spans="1:1" ht="14.1" customHeight="1" x14ac:dyDescent="0.25">
      <c r="A2731"/>
    </row>
    <row r="2732" spans="1:1" ht="14.1" customHeight="1" x14ac:dyDescent="0.25">
      <c r="A2732"/>
    </row>
    <row r="2733" spans="1:1" ht="14.1" customHeight="1" x14ac:dyDescent="0.25">
      <c r="A2733"/>
    </row>
    <row r="2734" spans="1:1" ht="14.1" customHeight="1" x14ac:dyDescent="0.25">
      <c r="A2734"/>
    </row>
    <row r="2735" spans="1:1" ht="14.1" customHeight="1" x14ac:dyDescent="0.25">
      <c r="A2735"/>
    </row>
    <row r="2736" spans="1:1" ht="14.1" customHeight="1" x14ac:dyDescent="0.25">
      <c r="A2736"/>
    </row>
    <row r="2737" spans="1:1" ht="14.1" customHeight="1" x14ac:dyDescent="0.25">
      <c r="A2737"/>
    </row>
    <row r="2738" spans="1:1" ht="14.1" customHeight="1" x14ac:dyDescent="0.25">
      <c r="A2738"/>
    </row>
    <row r="2739" spans="1:1" ht="14.1" customHeight="1" x14ac:dyDescent="0.25">
      <c r="A2739"/>
    </row>
    <row r="2740" spans="1:1" ht="14.1" customHeight="1" x14ac:dyDescent="0.25">
      <c r="A2740"/>
    </row>
    <row r="2741" spans="1:1" ht="14.1" customHeight="1" x14ac:dyDescent="0.25">
      <c r="A2741"/>
    </row>
    <row r="2742" spans="1:1" ht="14.1" customHeight="1" x14ac:dyDescent="0.25">
      <c r="A2742"/>
    </row>
    <row r="2743" spans="1:1" ht="14.1" customHeight="1" x14ac:dyDescent="0.25">
      <c r="A2743"/>
    </row>
    <row r="2744" spans="1:1" ht="14.1" customHeight="1" x14ac:dyDescent="0.25">
      <c r="A2744"/>
    </row>
    <row r="2745" spans="1:1" ht="14.1" customHeight="1" x14ac:dyDescent="0.25">
      <c r="A2745"/>
    </row>
    <row r="2746" spans="1:1" ht="14.1" customHeight="1" x14ac:dyDescent="0.25">
      <c r="A2746"/>
    </row>
    <row r="2747" spans="1:1" ht="14.1" customHeight="1" x14ac:dyDescent="0.25">
      <c r="A2747"/>
    </row>
    <row r="2748" spans="1:1" ht="14.1" customHeight="1" x14ac:dyDescent="0.25">
      <c r="A2748"/>
    </row>
    <row r="2749" spans="1:1" ht="14.1" customHeight="1" x14ac:dyDescent="0.25">
      <c r="A2749"/>
    </row>
    <row r="2750" spans="1:1" ht="14.1" customHeight="1" x14ac:dyDescent="0.25">
      <c r="A2750"/>
    </row>
    <row r="2751" spans="1:1" ht="14.1" customHeight="1" x14ac:dyDescent="0.25">
      <c r="A2751"/>
    </row>
    <row r="2752" spans="1:1" ht="14.1" customHeight="1" x14ac:dyDescent="0.25">
      <c r="A2752"/>
    </row>
    <row r="2753" spans="1:1" ht="14.1" customHeight="1" x14ac:dyDescent="0.25">
      <c r="A2753"/>
    </row>
    <row r="2754" spans="1:1" ht="14.1" customHeight="1" x14ac:dyDescent="0.25">
      <c r="A2754"/>
    </row>
    <row r="2755" spans="1:1" ht="14.1" customHeight="1" x14ac:dyDescent="0.25">
      <c r="A2755"/>
    </row>
    <row r="2756" spans="1:1" ht="14.1" customHeight="1" x14ac:dyDescent="0.25">
      <c r="A2756"/>
    </row>
    <row r="2757" spans="1:1" ht="14.1" customHeight="1" x14ac:dyDescent="0.25">
      <c r="A2757"/>
    </row>
    <row r="2758" spans="1:1" ht="14.1" customHeight="1" x14ac:dyDescent="0.25">
      <c r="A2758"/>
    </row>
    <row r="2759" spans="1:1" ht="14.1" customHeight="1" x14ac:dyDescent="0.25">
      <c r="A2759"/>
    </row>
    <row r="2760" spans="1:1" ht="14.1" customHeight="1" x14ac:dyDescent="0.25">
      <c r="A2760"/>
    </row>
    <row r="2761" spans="1:1" ht="14.1" customHeight="1" x14ac:dyDescent="0.25">
      <c r="A2761"/>
    </row>
    <row r="2762" spans="1:1" ht="14.1" customHeight="1" x14ac:dyDescent="0.25">
      <c r="A2762"/>
    </row>
    <row r="2763" spans="1:1" ht="14.1" customHeight="1" x14ac:dyDescent="0.25">
      <c r="A2763"/>
    </row>
    <row r="2764" spans="1:1" ht="14.1" customHeight="1" x14ac:dyDescent="0.25">
      <c r="A2764"/>
    </row>
    <row r="2765" spans="1:1" ht="14.1" customHeight="1" x14ac:dyDescent="0.25">
      <c r="A2765"/>
    </row>
    <row r="2766" spans="1:1" ht="14.1" customHeight="1" x14ac:dyDescent="0.25">
      <c r="A2766"/>
    </row>
    <row r="2767" spans="1:1" ht="14.1" customHeight="1" x14ac:dyDescent="0.25">
      <c r="A2767"/>
    </row>
    <row r="2768" spans="1:1" ht="14.1" customHeight="1" x14ac:dyDescent="0.25">
      <c r="A2768"/>
    </row>
    <row r="2769" spans="1:1" ht="14.1" customHeight="1" x14ac:dyDescent="0.25">
      <c r="A2769"/>
    </row>
    <row r="2770" spans="1:1" ht="14.1" customHeight="1" x14ac:dyDescent="0.25">
      <c r="A2770"/>
    </row>
    <row r="2771" spans="1:1" ht="14.1" customHeight="1" x14ac:dyDescent="0.25">
      <c r="A2771"/>
    </row>
    <row r="2772" spans="1:1" ht="14.1" customHeight="1" x14ac:dyDescent="0.25">
      <c r="A2772"/>
    </row>
    <row r="2773" spans="1:1" ht="14.1" customHeight="1" x14ac:dyDescent="0.25">
      <c r="A2773"/>
    </row>
    <row r="2774" spans="1:1" ht="14.1" customHeight="1" x14ac:dyDescent="0.25">
      <c r="A2774"/>
    </row>
    <row r="2775" spans="1:1" ht="14.1" customHeight="1" x14ac:dyDescent="0.25">
      <c r="A2775"/>
    </row>
    <row r="2776" spans="1:1" ht="14.1" customHeight="1" x14ac:dyDescent="0.25">
      <c r="A2776"/>
    </row>
    <row r="2777" spans="1:1" ht="14.1" customHeight="1" x14ac:dyDescent="0.25">
      <c r="A2777"/>
    </row>
    <row r="2778" spans="1:1" ht="14.1" customHeight="1" x14ac:dyDescent="0.25">
      <c r="A2778"/>
    </row>
    <row r="2779" spans="1:1" ht="14.1" customHeight="1" x14ac:dyDescent="0.25">
      <c r="A2779"/>
    </row>
    <row r="2780" spans="1:1" ht="14.1" customHeight="1" x14ac:dyDescent="0.25">
      <c r="A2780"/>
    </row>
    <row r="2781" spans="1:1" ht="14.1" customHeight="1" x14ac:dyDescent="0.25">
      <c r="A2781"/>
    </row>
    <row r="2782" spans="1:1" ht="14.1" customHeight="1" x14ac:dyDescent="0.25">
      <c r="A2782"/>
    </row>
    <row r="2783" spans="1:1" ht="14.1" customHeight="1" x14ac:dyDescent="0.25">
      <c r="A2783"/>
    </row>
    <row r="2784" spans="1:1" ht="14.1" customHeight="1" x14ac:dyDescent="0.25">
      <c r="A2784"/>
    </row>
    <row r="2785" spans="1:1" ht="14.1" customHeight="1" x14ac:dyDescent="0.25">
      <c r="A2785"/>
    </row>
    <row r="2786" spans="1:1" ht="14.1" customHeight="1" x14ac:dyDescent="0.25">
      <c r="A2786"/>
    </row>
    <row r="2787" spans="1:1" ht="14.1" customHeight="1" x14ac:dyDescent="0.25">
      <c r="A2787"/>
    </row>
    <row r="2788" spans="1:1" ht="14.1" customHeight="1" x14ac:dyDescent="0.25">
      <c r="A2788"/>
    </row>
    <row r="2789" spans="1:1" ht="14.1" customHeight="1" x14ac:dyDescent="0.25">
      <c r="A2789"/>
    </row>
    <row r="2790" spans="1:1" ht="14.1" customHeight="1" x14ac:dyDescent="0.25">
      <c r="A2790"/>
    </row>
    <row r="2791" spans="1:1" ht="14.1" customHeight="1" x14ac:dyDescent="0.25">
      <c r="A2791"/>
    </row>
    <row r="2792" spans="1:1" ht="14.1" customHeight="1" x14ac:dyDescent="0.25">
      <c r="A2792"/>
    </row>
    <row r="2793" spans="1:1" ht="14.1" customHeight="1" x14ac:dyDescent="0.25">
      <c r="A2793"/>
    </row>
    <row r="2794" spans="1:1" ht="14.1" customHeight="1" x14ac:dyDescent="0.25">
      <c r="A2794"/>
    </row>
    <row r="2795" spans="1:1" ht="14.1" customHeight="1" x14ac:dyDescent="0.25">
      <c r="A2795"/>
    </row>
    <row r="2796" spans="1:1" ht="14.1" customHeight="1" x14ac:dyDescent="0.25">
      <c r="A2796"/>
    </row>
    <row r="2797" spans="1:1" ht="14.1" customHeight="1" x14ac:dyDescent="0.25">
      <c r="A2797"/>
    </row>
    <row r="2798" spans="1:1" ht="14.1" customHeight="1" x14ac:dyDescent="0.25">
      <c r="A2798"/>
    </row>
    <row r="2799" spans="1:1" ht="14.1" customHeight="1" x14ac:dyDescent="0.25">
      <c r="A2799"/>
    </row>
    <row r="2800" spans="1:1" ht="14.1" customHeight="1" x14ac:dyDescent="0.25">
      <c r="A2800"/>
    </row>
    <row r="2801" spans="1:1" ht="14.1" customHeight="1" x14ac:dyDescent="0.25">
      <c r="A2801"/>
    </row>
    <row r="2802" spans="1:1" ht="14.1" customHeight="1" x14ac:dyDescent="0.25">
      <c r="A2802"/>
    </row>
    <row r="2803" spans="1:1" ht="14.1" customHeight="1" x14ac:dyDescent="0.25">
      <c r="A2803"/>
    </row>
    <row r="2804" spans="1:1" ht="14.1" customHeight="1" x14ac:dyDescent="0.25">
      <c r="A2804"/>
    </row>
    <row r="2805" spans="1:1" ht="14.1" customHeight="1" x14ac:dyDescent="0.25">
      <c r="A2805"/>
    </row>
    <row r="2806" spans="1:1" ht="14.1" customHeight="1" x14ac:dyDescent="0.25">
      <c r="A2806"/>
    </row>
    <row r="2807" spans="1:1" ht="14.1" customHeight="1" x14ac:dyDescent="0.25">
      <c r="A2807"/>
    </row>
    <row r="2808" spans="1:1" ht="14.1" customHeight="1" x14ac:dyDescent="0.25">
      <c r="A2808"/>
    </row>
    <row r="2809" spans="1:1" ht="14.1" customHeight="1" x14ac:dyDescent="0.25">
      <c r="A2809"/>
    </row>
    <row r="2810" spans="1:1" ht="14.1" customHeight="1" x14ac:dyDescent="0.25">
      <c r="A2810"/>
    </row>
    <row r="2811" spans="1:1" ht="14.1" customHeight="1" x14ac:dyDescent="0.25">
      <c r="A2811"/>
    </row>
    <row r="2812" spans="1:1" ht="14.1" customHeight="1" x14ac:dyDescent="0.25">
      <c r="A2812"/>
    </row>
    <row r="2813" spans="1:1" ht="14.1" customHeight="1" x14ac:dyDescent="0.25">
      <c r="A2813"/>
    </row>
    <row r="2814" spans="1:1" ht="14.1" customHeight="1" x14ac:dyDescent="0.25">
      <c r="A2814"/>
    </row>
    <row r="2815" spans="1:1" ht="14.1" customHeight="1" x14ac:dyDescent="0.25">
      <c r="A2815"/>
    </row>
    <row r="2816" spans="1:1" ht="14.1" customHeight="1" x14ac:dyDescent="0.25">
      <c r="A2816"/>
    </row>
    <row r="2817" spans="1:1" ht="14.1" customHeight="1" x14ac:dyDescent="0.25">
      <c r="A2817"/>
    </row>
    <row r="2818" spans="1:1" ht="14.1" customHeight="1" x14ac:dyDescent="0.25">
      <c r="A2818"/>
    </row>
    <row r="2819" spans="1:1" ht="14.1" customHeight="1" x14ac:dyDescent="0.25">
      <c r="A2819"/>
    </row>
    <row r="2820" spans="1:1" ht="14.1" customHeight="1" x14ac:dyDescent="0.25">
      <c r="A2820"/>
    </row>
    <row r="2821" spans="1:1" ht="14.1" customHeight="1" x14ac:dyDescent="0.25">
      <c r="A2821"/>
    </row>
    <row r="2822" spans="1:1" ht="14.1" customHeight="1" x14ac:dyDescent="0.25">
      <c r="A2822"/>
    </row>
    <row r="2823" spans="1:1" ht="14.1" customHeight="1" x14ac:dyDescent="0.25">
      <c r="A2823"/>
    </row>
    <row r="2824" spans="1:1" ht="14.1" customHeight="1" x14ac:dyDescent="0.25">
      <c r="A2824"/>
    </row>
    <row r="2825" spans="1:1" ht="14.1" customHeight="1" x14ac:dyDescent="0.25">
      <c r="A2825"/>
    </row>
    <row r="2826" spans="1:1" ht="14.1" customHeight="1" x14ac:dyDescent="0.25">
      <c r="A2826"/>
    </row>
    <row r="2827" spans="1:1" ht="14.1" customHeight="1" x14ac:dyDescent="0.25">
      <c r="A2827"/>
    </row>
    <row r="2828" spans="1:1" ht="14.1" customHeight="1" x14ac:dyDescent="0.25">
      <c r="A2828"/>
    </row>
    <row r="2829" spans="1:1" ht="14.1" customHeight="1" x14ac:dyDescent="0.25">
      <c r="A2829"/>
    </row>
    <row r="2830" spans="1:1" ht="14.1" customHeight="1" x14ac:dyDescent="0.25">
      <c r="A2830"/>
    </row>
    <row r="2831" spans="1:1" ht="14.1" customHeight="1" x14ac:dyDescent="0.25">
      <c r="A2831"/>
    </row>
    <row r="2832" spans="1:1" ht="14.1" customHeight="1" x14ac:dyDescent="0.25">
      <c r="A2832"/>
    </row>
    <row r="2833" spans="1:1" ht="14.1" customHeight="1" x14ac:dyDescent="0.25">
      <c r="A2833"/>
    </row>
    <row r="2834" spans="1:1" ht="14.1" customHeight="1" x14ac:dyDescent="0.25">
      <c r="A2834"/>
    </row>
    <row r="2835" spans="1:1" ht="14.1" customHeight="1" x14ac:dyDescent="0.25">
      <c r="A2835"/>
    </row>
    <row r="2836" spans="1:1" ht="14.1" customHeight="1" x14ac:dyDescent="0.25">
      <c r="A2836"/>
    </row>
    <row r="2837" spans="1:1" ht="14.1" customHeight="1" x14ac:dyDescent="0.25">
      <c r="A2837"/>
    </row>
    <row r="2838" spans="1:1" ht="14.1" customHeight="1" x14ac:dyDescent="0.25">
      <c r="A2838"/>
    </row>
    <row r="2839" spans="1:1" ht="14.1" customHeight="1" x14ac:dyDescent="0.25">
      <c r="A2839"/>
    </row>
    <row r="2840" spans="1:1" ht="14.1" customHeight="1" x14ac:dyDescent="0.25">
      <c r="A2840"/>
    </row>
    <row r="2841" spans="1:1" ht="14.1" customHeight="1" x14ac:dyDescent="0.25">
      <c r="A2841"/>
    </row>
    <row r="2842" spans="1:1" ht="14.1" customHeight="1" x14ac:dyDescent="0.25">
      <c r="A2842"/>
    </row>
    <row r="2843" spans="1:1" ht="14.1" customHeight="1" x14ac:dyDescent="0.25">
      <c r="A2843"/>
    </row>
    <row r="2844" spans="1:1" ht="14.1" customHeight="1" x14ac:dyDescent="0.25">
      <c r="A2844"/>
    </row>
    <row r="2845" spans="1:1" ht="14.1" customHeight="1" x14ac:dyDescent="0.25">
      <c r="A2845"/>
    </row>
    <row r="2846" spans="1:1" ht="14.1" customHeight="1" x14ac:dyDescent="0.25">
      <c r="A2846"/>
    </row>
    <row r="2847" spans="1:1" ht="14.1" customHeight="1" x14ac:dyDescent="0.25">
      <c r="A2847"/>
    </row>
    <row r="2848" spans="1:1" ht="14.1" customHeight="1" x14ac:dyDescent="0.25">
      <c r="A2848"/>
    </row>
    <row r="2849" spans="1:1" ht="14.1" customHeight="1" x14ac:dyDescent="0.25">
      <c r="A2849"/>
    </row>
    <row r="2850" spans="1:1" ht="14.1" customHeight="1" x14ac:dyDescent="0.25">
      <c r="A2850"/>
    </row>
    <row r="2851" spans="1:1" ht="14.1" customHeight="1" x14ac:dyDescent="0.25">
      <c r="A2851"/>
    </row>
    <row r="2852" spans="1:1" ht="14.1" customHeight="1" x14ac:dyDescent="0.25">
      <c r="A2852"/>
    </row>
    <row r="2853" spans="1:1" ht="14.1" customHeight="1" x14ac:dyDescent="0.25">
      <c r="A2853"/>
    </row>
    <row r="2854" spans="1:1" ht="14.1" customHeight="1" x14ac:dyDescent="0.25">
      <c r="A2854"/>
    </row>
    <row r="2855" spans="1:1" ht="14.1" customHeight="1" x14ac:dyDescent="0.25">
      <c r="A2855"/>
    </row>
    <row r="2856" spans="1:1" ht="14.1" customHeight="1" x14ac:dyDescent="0.25">
      <c r="A2856"/>
    </row>
    <row r="2857" spans="1:1" ht="14.1" customHeight="1" x14ac:dyDescent="0.25">
      <c r="A2857"/>
    </row>
    <row r="2858" spans="1:1" ht="14.1" customHeight="1" x14ac:dyDescent="0.25">
      <c r="A2858"/>
    </row>
    <row r="2859" spans="1:1" ht="14.1" customHeight="1" x14ac:dyDescent="0.25">
      <c r="A2859"/>
    </row>
    <row r="2860" spans="1:1" ht="14.1" customHeight="1" x14ac:dyDescent="0.25">
      <c r="A2860"/>
    </row>
    <row r="2861" spans="1:1" ht="14.1" customHeight="1" x14ac:dyDescent="0.25">
      <c r="A2861"/>
    </row>
    <row r="2862" spans="1:1" ht="14.1" customHeight="1" x14ac:dyDescent="0.25">
      <c r="A2862"/>
    </row>
    <row r="2863" spans="1:1" ht="14.1" customHeight="1" x14ac:dyDescent="0.25">
      <c r="A2863"/>
    </row>
    <row r="2864" spans="1:1" ht="14.1" customHeight="1" x14ac:dyDescent="0.25">
      <c r="A2864"/>
    </row>
    <row r="2865" spans="1:1" ht="14.1" customHeight="1" x14ac:dyDescent="0.25">
      <c r="A2865"/>
    </row>
    <row r="2866" spans="1:1" ht="14.1" customHeight="1" x14ac:dyDescent="0.25">
      <c r="A2866"/>
    </row>
    <row r="2867" spans="1:1" ht="14.1" customHeight="1" x14ac:dyDescent="0.25">
      <c r="A2867"/>
    </row>
    <row r="2868" spans="1:1" ht="14.1" customHeight="1" x14ac:dyDescent="0.25">
      <c r="A2868"/>
    </row>
    <row r="2869" spans="1:1" ht="14.1" customHeight="1" x14ac:dyDescent="0.25">
      <c r="A2869"/>
    </row>
    <row r="2870" spans="1:1" ht="14.1" customHeight="1" x14ac:dyDescent="0.25">
      <c r="A2870"/>
    </row>
    <row r="2871" spans="1:1" ht="14.1" customHeight="1" x14ac:dyDescent="0.25">
      <c r="A2871"/>
    </row>
    <row r="2872" spans="1:1" ht="14.1" customHeight="1" x14ac:dyDescent="0.25">
      <c r="A2872"/>
    </row>
    <row r="2873" spans="1:1" ht="14.1" customHeight="1" x14ac:dyDescent="0.25">
      <c r="A2873"/>
    </row>
    <row r="2874" spans="1:1" ht="14.1" customHeight="1" x14ac:dyDescent="0.25">
      <c r="A2874"/>
    </row>
    <row r="2875" spans="1:1" ht="14.1" customHeight="1" x14ac:dyDescent="0.25">
      <c r="A2875"/>
    </row>
    <row r="2876" spans="1:1" ht="14.1" customHeight="1" x14ac:dyDescent="0.25">
      <c r="A2876"/>
    </row>
    <row r="2877" spans="1:1" ht="14.1" customHeight="1" x14ac:dyDescent="0.25">
      <c r="A2877"/>
    </row>
    <row r="2878" spans="1:1" ht="14.1" customHeight="1" x14ac:dyDescent="0.25">
      <c r="A2878"/>
    </row>
    <row r="2879" spans="1:1" ht="14.1" customHeight="1" x14ac:dyDescent="0.25">
      <c r="A2879"/>
    </row>
    <row r="2880" spans="1:1" ht="14.1" customHeight="1" x14ac:dyDescent="0.25">
      <c r="A2880"/>
    </row>
    <row r="2881" spans="1:1" ht="14.1" customHeight="1" x14ac:dyDescent="0.25">
      <c r="A2881"/>
    </row>
    <row r="2882" spans="1:1" ht="14.1" customHeight="1" x14ac:dyDescent="0.25">
      <c r="A2882"/>
    </row>
    <row r="2883" spans="1:1" ht="14.1" customHeight="1" x14ac:dyDescent="0.25">
      <c r="A2883"/>
    </row>
    <row r="2884" spans="1:1" ht="14.1" customHeight="1" x14ac:dyDescent="0.25">
      <c r="A2884"/>
    </row>
    <row r="2885" spans="1:1" ht="14.1" customHeight="1" x14ac:dyDescent="0.25">
      <c r="A2885"/>
    </row>
    <row r="2886" spans="1:1" ht="14.1" customHeight="1" x14ac:dyDescent="0.25">
      <c r="A2886"/>
    </row>
    <row r="2887" spans="1:1" ht="14.1" customHeight="1" x14ac:dyDescent="0.25">
      <c r="A2887"/>
    </row>
    <row r="2888" spans="1:1" ht="14.1" customHeight="1" x14ac:dyDescent="0.25">
      <c r="A2888"/>
    </row>
    <row r="2889" spans="1:1" ht="14.1" customHeight="1" x14ac:dyDescent="0.25">
      <c r="A2889"/>
    </row>
    <row r="2890" spans="1:1" ht="14.1" customHeight="1" x14ac:dyDescent="0.25">
      <c r="A2890"/>
    </row>
    <row r="2891" spans="1:1" ht="14.1" customHeight="1" x14ac:dyDescent="0.25">
      <c r="A2891"/>
    </row>
    <row r="2892" spans="1:1" ht="14.1" customHeight="1" x14ac:dyDescent="0.25">
      <c r="A2892"/>
    </row>
    <row r="2893" spans="1:1" ht="14.1" customHeight="1" x14ac:dyDescent="0.25">
      <c r="A2893"/>
    </row>
    <row r="2894" spans="1:1" ht="14.1" customHeight="1" x14ac:dyDescent="0.25">
      <c r="A2894"/>
    </row>
    <row r="2895" spans="1:1" ht="14.1" customHeight="1" x14ac:dyDescent="0.25">
      <c r="A2895"/>
    </row>
    <row r="2896" spans="1:1" ht="14.1" customHeight="1" x14ac:dyDescent="0.25">
      <c r="A2896"/>
    </row>
    <row r="2897" spans="1:1" ht="14.1" customHeight="1" x14ac:dyDescent="0.25">
      <c r="A2897"/>
    </row>
    <row r="2898" spans="1:1" ht="14.1" customHeight="1" x14ac:dyDescent="0.25">
      <c r="A2898"/>
    </row>
    <row r="2899" spans="1:1" ht="14.1" customHeight="1" x14ac:dyDescent="0.25">
      <c r="A2899"/>
    </row>
    <row r="2900" spans="1:1" ht="14.1" customHeight="1" x14ac:dyDescent="0.25">
      <c r="A2900"/>
    </row>
    <row r="2901" spans="1:1" ht="14.1" customHeight="1" x14ac:dyDescent="0.25">
      <c r="A2901"/>
    </row>
    <row r="2902" spans="1:1" ht="14.1" customHeight="1" x14ac:dyDescent="0.25">
      <c r="A2902"/>
    </row>
    <row r="2903" spans="1:1" ht="14.1" customHeight="1" x14ac:dyDescent="0.25">
      <c r="A2903"/>
    </row>
    <row r="2904" spans="1:1" ht="14.1" customHeight="1" x14ac:dyDescent="0.25">
      <c r="A2904"/>
    </row>
    <row r="2905" spans="1:1" ht="14.1" customHeight="1" x14ac:dyDescent="0.25">
      <c r="A2905"/>
    </row>
    <row r="2906" spans="1:1" ht="14.1" customHeight="1" x14ac:dyDescent="0.25">
      <c r="A2906"/>
    </row>
    <row r="2907" spans="1:1" ht="14.1" customHeight="1" x14ac:dyDescent="0.25">
      <c r="A2907"/>
    </row>
    <row r="2908" spans="1:1" ht="14.1" customHeight="1" x14ac:dyDescent="0.25">
      <c r="A2908"/>
    </row>
    <row r="2909" spans="1:1" ht="14.1" customHeight="1" x14ac:dyDescent="0.25">
      <c r="A2909"/>
    </row>
    <row r="2910" spans="1:1" ht="14.1" customHeight="1" x14ac:dyDescent="0.25">
      <c r="A2910"/>
    </row>
    <row r="2911" spans="1:1" ht="14.1" customHeight="1" x14ac:dyDescent="0.25">
      <c r="A2911"/>
    </row>
    <row r="2912" spans="1:1" ht="14.1" customHeight="1" x14ac:dyDescent="0.25">
      <c r="A2912"/>
    </row>
    <row r="2913" spans="1:1" ht="14.1" customHeight="1" x14ac:dyDescent="0.25">
      <c r="A2913"/>
    </row>
    <row r="2914" spans="1:1" ht="14.1" customHeight="1" x14ac:dyDescent="0.25">
      <c r="A2914"/>
    </row>
    <row r="2915" spans="1:1" ht="14.1" customHeight="1" x14ac:dyDescent="0.25">
      <c r="A2915"/>
    </row>
    <row r="2916" spans="1:1" ht="14.1" customHeight="1" x14ac:dyDescent="0.25">
      <c r="A2916"/>
    </row>
    <row r="2917" spans="1:1" ht="14.1" customHeight="1" x14ac:dyDescent="0.25">
      <c r="A2917"/>
    </row>
    <row r="2918" spans="1:1" ht="14.1" customHeight="1" x14ac:dyDescent="0.25">
      <c r="A2918"/>
    </row>
    <row r="2919" spans="1:1" ht="14.1" customHeight="1" x14ac:dyDescent="0.25">
      <c r="A2919"/>
    </row>
    <row r="2920" spans="1:1" ht="14.1" customHeight="1" x14ac:dyDescent="0.25">
      <c r="A2920"/>
    </row>
    <row r="2921" spans="1:1" ht="14.1" customHeight="1" x14ac:dyDescent="0.25">
      <c r="A2921"/>
    </row>
    <row r="2922" spans="1:1" ht="14.1" customHeight="1" x14ac:dyDescent="0.25">
      <c r="A2922"/>
    </row>
    <row r="2923" spans="1:1" ht="14.1" customHeight="1" x14ac:dyDescent="0.25">
      <c r="A2923"/>
    </row>
    <row r="2924" spans="1:1" ht="14.1" customHeight="1" x14ac:dyDescent="0.25">
      <c r="A2924"/>
    </row>
    <row r="2925" spans="1:1" ht="14.1" customHeight="1" x14ac:dyDescent="0.25">
      <c r="A2925"/>
    </row>
    <row r="2926" spans="1:1" ht="14.1" customHeight="1" x14ac:dyDescent="0.25">
      <c r="A2926"/>
    </row>
    <row r="2927" spans="1:1" ht="14.1" customHeight="1" x14ac:dyDescent="0.25">
      <c r="A2927"/>
    </row>
    <row r="2928" spans="1:1" ht="14.1" customHeight="1" x14ac:dyDescent="0.25">
      <c r="A2928"/>
    </row>
    <row r="2929" spans="1:1" ht="14.1" customHeight="1" x14ac:dyDescent="0.25">
      <c r="A2929"/>
    </row>
    <row r="2930" spans="1:1" ht="14.1" customHeight="1" x14ac:dyDescent="0.25">
      <c r="A2930"/>
    </row>
    <row r="2931" spans="1:1" ht="14.1" customHeight="1" x14ac:dyDescent="0.25">
      <c r="A2931"/>
    </row>
    <row r="2932" spans="1:1" ht="14.1" customHeight="1" x14ac:dyDescent="0.25">
      <c r="A2932"/>
    </row>
    <row r="2933" spans="1:1" ht="14.1" customHeight="1" x14ac:dyDescent="0.25">
      <c r="A2933"/>
    </row>
    <row r="2934" spans="1:1" ht="14.1" customHeight="1" x14ac:dyDescent="0.25">
      <c r="A2934"/>
    </row>
    <row r="2935" spans="1:1" ht="14.1" customHeight="1" x14ac:dyDescent="0.25">
      <c r="A2935"/>
    </row>
    <row r="2936" spans="1:1" ht="14.1" customHeight="1" x14ac:dyDescent="0.25">
      <c r="A2936"/>
    </row>
    <row r="2937" spans="1:1" ht="14.1" customHeight="1" x14ac:dyDescent="0.25">
      <c r="A2937"/>
    </row>
    <row r="2938" spans="1:1" ht="14.1" customHeight="1" x14ac:dyDescent="0.25">
      <c r="A2938"/>
    </row>
    <row r="2939" spans="1:1" ht="14.1" customHeight="1" x14ac:dyDescent="0.25">
      <c r="A2939"/>
    </row>
    <row r="2940" spans="1:1" ht="14.1" customHeight="1" x14ac:dyDescent="0.25">
      <c r="A2940"/>
    </row>
    <row r="2941" spans="1:1" ht="14.1" customHeight="1" x14ac:dyDescent="0.25">
      <c r="A2941"/>
    </row>
    <row r="2942" spans="1:1" ht="14.1" customHeight="1" x14ac:dyDescent="0.25">
      <c r="A2942"/>
    </row>
    <row r="2943" spans="1:1" ht="14.1" customHeight="1" x14ac:dyDescent="0.25">
      <c r="A2943"/>
    </row>
    <row r="2944" spans="1:1" ht="14.1" customHeight="1" x14ac:dyDescent="0.25">
      <c r="A2944"/>
    </row>
    <row r="2945" spans="1:1" ht="14.1" customHeight="1" x14ac:dyDescent="0.25">
      <c r="A2945"/>
    </row>
    <row r="2946" spans="1:1" ht="14.1" customHeight="1" x14ac:dyDescent="0.25">
      <c r="A2946"/>
    </row>
    <row r="2947" spans="1:1" ht="14.1" customHeight="1" x14ac:dyDescent="0.25">
      <c r="A2947"/>
    </row>
    <row r="2948" spans="1:1" ht="14.1" customHeight="1" x14ac:dyDescent="0.25">
      <c r="A2948"/>
    </row>
    <row r="2949" spans="1:1" ht="14.1" customHeight="1" x14ac:dyDescent="0.25">
      <c r="A2949"/>
    </row>
    <row r="2950" spans="1:1" ht="14.1" customHeight="1" x14ac:dyDescent="0.25">
      <c r="A2950"/>
    </row>
    <row r="2951" spans="1:1" ht="14.1" customHeight="1" x14ac:dyDescent="0.25">
      <c r="A2951"/>
    </row>
    <row r="2952" spans="1:1" ht="14.1" customHeight="1" x14ac:dyDescent="0.25">
      <c r="A2952"/>
    </row>
    <row r="2953" spans="1:1" ht="14.1" customHeight="1" x14ac:dyDescent="0.25">
      <c r="A2953"/>
    </row>
    <row r="2954" spans="1:1" ht="14.1" customHeight="1" x14ac:dyDescent="0.25">
      <c r="A2954"/>
    </row>
    <row r="2955" spans="1:1" ht="14.1" customHeight="1" x14ac:dyDescent="0.25">
      <c r="A2955"/>
    </row>
    <row r="2956" spans="1:1" ht="14.1" customHeight="1" x14ac:dyDescent="0.25">
      <c r="A2956"/>
    </row>
    <row r="2957" spans="1:1" ht="14.1" customHeight="1" x14ac:dyDescent="0.25">
      <c r="A2957"/>
    </row>
    <row r="2958" spans="1:1" ht="14.1" customHeight="1" x14ac:dyDescent="0.25">
      <c r="A2958"/>
    </row>
    <row r="2959" spans="1:1" ht="14.1" customHeight="1" x14ac:dyDescent="0.25">
      <c r="A2959"/>
    </row>
    <row r="2960" spans="1:1" ht="14.1" customHeight="1" x14ac:dyDescent="0.25">
      <c r="A2960"/>
    </row>
    <row r="2961" spans="1:1" ht="14.1" customHeight="1" x14ac:dyDescent="0.25">
      <c r="A2961"/>
    </row>
    <row r="2962" spans="1:1" ht="14.1" customHeight="1" x14ac:dyDescent="0.25">
      <c r="A2962"/>
    </row>
    <row r="2963" spans="1:1" ht="14.1" customHeight="1" x14ac:dyDescent="0.25">
      <c r="A2963"/>
    </row>
    <row r="2964" spans="1:1" ht="14.1" customHeight="1" x14ac:dyDescent="0.25">
      <c r="A2964"/>
    </row>
    <row r="2965" spans="1:1" ht="14.1" customHeight="1" x14ac:dyDescent="0.25">
      <c r="A2965"/>
    </row>
    <row r="2966" spans="1:1" ht="14.1" customHeight="1" x14ac:dyDescent="0.25">
      <c r="A2966"/>
    </row>
    <row r="2967" spans="1:1" ht="14.1" customHeight="1" x14ac:dyDescent="0.25">
      <c r="A2967"/>
    </row>
    <row r="2968" spans="1:1" ht="14.1" customHeight="1" x14ac:dyDescent="0.25">
      <c r="A2968"/>
    </row>
    <row r="2969" spans="1:1" ht="14.1" customHeight="1" x14ac:dyDescent="0.25">
      <c r="A2969"/>
    </row>
    <row r="2970" spans="1:1" ht="14.1" customHeight="1" x14ac:dyDescent="0.25">
      <c r="A2970"/>
    </row>
    <row r="2971" spans="1:1" ht="14.1" customHeight="1" x14ac:dyDescent="0.25">
      <c r="A2971"/>
    </row>
    <row r="2972" spans="1:1" ht="14.1" customHeight="1" x14ac:dyDescent="0.25">
      <c r="A2972"/>
    </row>
    <row r="2973" spans="1:1" ht="14.1" customHeight="1" x14ac:dyDescent="0.25">
      <c r="A2973"/>
    </row>
    <row r="2974" spans="1:1" ht="14.1" customHeight="1" x14ac:dyDescent="0.25">
      <c r="A2974"/>
    </row>
    <row r="2975" spans="1:1" ht="14.1" customHeight="1" x14ac:dyDescent="0.25">
      <c r="A2975"/>
    </row>
    <row r="2976" spans="1:1" ht="14.1" customHeight="1" x14ac:dyDescent="0.25">
      <c r="A2976"/>
    </row>
    <row r="2977" spans="1:1" ht="14.1" customHeight="1" x14ac:dyDescent="0.25">
      <c r="A2977"/>
    </row>
    <row r="2978" spans="1:1" ht="14.1" customHeight="1" x14ac:dyDescent="0.25">
      <c r="A2978"/>
    </row>
    <row r="2979" spans="1:1" ht="14.1" customHeight="1" x14ac:dyDescent="0.25">
      <c r="A2979"/>
    </row>
    <row r="2980" spans="1:1" ht="14.1" customHeight="1" x14ac:dyDescent="0.25">
      <c r="A2980"/>
    </row>
    <row r="2981" spans="1:1" ht="14.1" customHeight="1" x14ac:dyDescent="0.25">
      <c r="A2981"/>
    </row>
    <row r="2982" spans="1:1" ht="14.1" customHeight="1" x14ac:dyDescent="0.25">
      <c r="A2982"/>
    </row>
    <row r="2983" spans="1:1" ht="14.1" customHeight="1" x14ac:dyDescent="0.25">
      <c r="A2983"/>
    </row>
    <row r="2984" spans="1:1" ht="14.1" customHeight="1" x14ac:dyDescent="0.25">
      <c r="A2984"/>
    </row>
    <row r="2985" spans="1:1" ht="14.1" customHeight="1" x14ac:dyDescent="0.25">
      <c r="A2985"/>
    </row>
    <row r="2986" spans="1:1" ht="14.1" customHeight="1" x14ac:dyDescent="0.25">
      <c r="A2986"/>
    </row>
    <row r="2987" spans="1:1" ht="14.1" customHeight="1" x14ac:dyDescent="0.25">
      <c r="A2987"/>
    </row>
    <row r="2988" spans="1:1" ht="14.1" customHeight="1" x14ac:dyDescent="0.25">
      <c r="A2988"/>
    </row>
    <row r="2989" spans="1:1" ht="14.1" customHeight="1" x14ac:dyDescent="0.25">
      <c r="A2989"/>
    </row>
    <row r="2990" spans="1:1" ht="14.1" customHeight="1" x14ac:dyDescent="0.25">
      <c r="A2990"/>
    </row>
    <row r="2991" spans="1:1" ht="14.1" customHeight="1" x14ac:dyDescent="0.25">
      <c r="A2991"/>
    </row>
    <row r="2992" spans="1:1" ht="14.1" customHeight="1" x14ac:dyDescent="0.25">
      <c r="A2992"/>
    </row>
    <row r="2993" spans="1:1" ht="14.1" customHeight="1" x14ac:dyDescent="0.25">
      <c r="A2993"/>
    </row>
    <row r="2994" spans="1:1" ht="14.1" customHeight="1" x14ac:dyDescent="0.25">
      <c r="A2994"/>
    </row>
    <row r="2995" spans="1:1" ht="14.1" customHeight="1" x14ac:dyDescent="0.25">
      <c r="A2995"/>
    </row>
    <row r="2996" spans="1:1" ht="14.1" customHeight="1" x14ac:dyDescent="0.25">
      <c r="A2996"/>
    </row>
    <row r="2997" spans="1:1" ht="14.1" customHeight="1" x14ac:dyDescent="0.25">
      <c r="A2997"/>
    </row>
    <row r="2998" spans="1:1" ht="14.1" customHeight="1" x14ac:dyDescent="0.25">
      <c r="A2998"/>
    </row>
    <row r="2999" spans="1:1" ht="14.1" customHeight="1" x14ac:dyDescent="0.25">
      <c r="A2999"/>
    </row>
    <row r="3000" spans="1:1" ht="14.1" customHeight="1" x14ac:dyDescent="0.25">
      <c r="A3000"/>
    </row>
    <row r="3001" spans="1:1" ht="14.1" customHeight="1" x14ac:dyDescent="0.25">
      <c r="A3001"/>
    </row>
    <row r="3002" spans="1:1" ht="14.1" customHeight="1" x14ac:dyDescent="0.25">
      <c r="A3002"/>
    </row>
    <row r="3003" spans="1:1" ht="14.1" customHeight="1" x14ac:dyDescent="0.25">
      <c r="A3003"/>
    </row>
    <row r="3004" spans="1:1" ht="14.1" customHeight="1" x14ac:dyDescent="0.25">
      <c r="A3004"/>
    </row>
    <row r="3005" spans="1:1" ht="14.1" customHeight="1" x14ac:dyDescent="0.25">
      <c r="A3005"/>
    </row>
    <row r="3006" spans="1:1" ht="14.1" customHeight="1" x14ac:dyDescent="0.25">
      <c r="A3006"/>
    </row>
    <row r="3007" spans="1:1" ht="14.1" customHeight="1" x14ac:dyDescent="0.25">
      <c r="A3007"/>
    </row>
    <row r="3008" spans="1:1" ht="14.1" customHeight="1" x14ac:dyDescent="0.25">
      <c r="A3008"/>
    </row>
    <row r="3009" spans="1:1" ht="14.1" customHeight="1" x14ac:dyDescent="0.25">
      <c r="A3009"/>
    </row>
    <row r="3010" spans="1:1" ht="14.1" customHeight="1" x14ac:dyDescent="0.25">
      <c r="A3010"/>
    </row>
    <row r="3011" spans="1:1" ht="14.1" customHeight="1" x14ac:dyDescent="0.25">
      <c r="A3011"/>
    </row>
    <row r="3012" spans="1:1" ht="14.1" customHeight="1" x14ac:dyDescent="0.25">
      <c r="A3012"/>
    </row>
    <row r="3013" spans="1:1" ht="14.1" customHeight="1" x14ac:dyDescent="0.25">
      <c r="A3013"/>
    </row>
    <row r="3014" spans="1:1" ht="14.1" customHeight="1" x14ac:dyDescent="0.25">
      <c r="A3014"/>
    </row>
    <row r="3015" spans="1:1" ht="14.1" customHeight="1" x14ac:dyDescent="0.25">
      <c r="A3015"/>
    </row>
    <row r="3016" spans="1:1" ht="14.1" customHeight="1" x14ac:dyDescent="0.25">
      <c r="A3016"/>
    </row>
    <row r="3017" spans="1:1" ht="14.1" customHeight="1" x14ac:dyDescent="0.25">
      <c r="A3017"/>
    </row>
    <row r="3018" spans="1:1" ht="14.1" customHeight="1" x14ac:dyDescent="0.25">
      <c r="A3018"/>
    </row>
    <row r="3019" spans="1:1" ht="14.1" customHeight="1" x14ac:dyDescent="0.25">
      <c r="A3019"/>
    </row>
    <row r="3020" spans="1:1" ht="14.1" customHeight="1" x14ac:dyDescent="0.25">
      <c r="A3020"/>
    </row>
    <row r="3021" spans="1:1" ht="14.1" customHeight="1" x14ac:dyDescent="0.25">
      <c r="A3021"/>
    </row>
    <row r="3022" spans="1:1" ht="14.1" customHeight="1" x14ac:dyDescent="0.25">
      <c r="A3022"/>
    </row>
    <row r="3023" spans="1:1" ht="14.1" customHeight="1" x14ac:dyDescent="0.25">
      <c r="A3023"/>
    </row>
    <row r="3024" spans="1:1" ht="14.1" customHeight="1" x14ac:dyDescent="0.25">
      <c r="A3024"/>
    </row>
    <row r="3025" spans="1:1" ht="14.1" customHeight="1" x14ac:dyDescent="0.25">
      <c r="A3025"/>
    </row>
    <row r="3026" spans="1:1" ht="14.1" customHeight="1" x14ac:dyDescent="0.25">
      <c r="A3026"/>
    </row>
    <row r="3027" spans="1:1" ht="14.1" customHeight="1" x14ac:dyDescent="0.25">
      <c r="A3027"/>
    </row>
    <row r="3028" spans="1:1" ht="14.1" customHeight="1" x14ac:dyDescent="0.25">
      <c r="A3028"/>
    </row>
    <row r="3029" spans="1:1" ht="14.1" customHeight="1" x14ac:dyDescent="0.25">
      <c r="A3029"/>
    </row>
    <row r="3030" spans="1:1" ht="14.1" customHeight="1" x14ac:dyDescent="0.25">
      <c r="A3030"/>
    </row>
    <row r="3031" spans="1:1" ht="14.1" customHeight="1" x14ac:dyDescent="0.25">
      <c r="A3031"/>
    </row>
    <row r="3032" spans="1:1" ht="14.1" customHeight="1" x14ac:dyDescent="0.25">
      <c r="A3032"/>
    </row>
    <row r="3033" spans="1:1" ht="14.1" customHeight="1" x14ac:dyDescent="0.25">
      <c r="A3033"/>
    </row>
    <row r="3034" spans="1:1" ht="14.1" customHeight="1" x14ac:dyDescent="0.25">
      <c r="A3034"/>
    </row>
  </sheetData>
  <sortState ref="A354:D384">
    <sortCondition ref="A354"/>
  </sortState>
  <conditionalFormatting sqref="A3035:A1048576 A3:A98">
    <cfRule type="duplicateValues" dxfId="2" priority="3"/>
  </conditionalFormatting>
  <conditionalFormatting sqref="A3035:A1048576 A1:A328">
    <cfRule type="duplicateValues" dxfId="1" priority="2"/>
  </conditionalFormatting>
  <conditionalFormatting sqref="A3035:A1048576 A1:A328 A357:A374">
    <cfRule type="duplicateValues" dxfId="0" priority="1"/>
  </conditionalFormatting>
  <printOptions horizontalCentered="1" gridLines="1"/>
  <pageMargins left="0.45" right="0.45" top="0.5" bottom="0.5" header="0.3" footer="0.3"/>
  <pageSetup paperSize="9" orientation="portrait" horizontalDpi="4294967295" verticalDpi="4294967295" r:id="rId1"/>
  <headerFooter>
    <oddHeader>&amp;C&amp;"Tahoma,Bold"&amp;10SOME CODES USED IN THE PROPOSED BUDGET 2020</oddHeader>
    <oddFoote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190" zoomScaleNormal="190" workbookViewId="0">
      <selection activeCell="G2" sqref="G1:G1048576"/>
    </sheetView>
  </sheetViews>
  <sheetFormatPr defaultColWidth="9.140625" defaultRowHeight="12.75" x14ac:dyDescent="0.2"/>
  <cols>
    <col min="1" max="1" width="1.5703125" style="2" customWidth="1"/>
    <col min="2" max="2" width="9.140625" style="2" customWidth="1"/>
    <col min="3" max="3" width="34.5703125" style="2" bestFit="1" customWidth="1"/>
    <col min="4" max="4" width="18.28515625" style="73" customWidth="1"/>
    <col min="5" max="6" width="17.7109375" style="2" customWidth="1"/>
    <col min="7" max="7" width="17.7109375" style="74" customWidth="1"/>
    <col min="8" max="16384" width="9.140625" style="2"/>
  </cols>
  <sheetData>
    <row r="1" spans="1:7" x14ac:dyDescent="0.2">
      <c r="A1" s="1162" t="s">
        <v>1041</v>
      </c>
      <c r="B1" s="1162"/>
      <c r="C1" s="1162"/>
      <c r="D1" s="1162"/>
      <c r="E1" s="1162"/>
      <c r="F1" s="1162"/>
      <c r="G1" s="1162"/>
    </row>
    <row r="2" spans="1:7" ht="25.5" x14ac:dyDescent="0.2">
      <c r="A2" s="1163" t="s">
        <v>971</v>
      </c>
      <c r="B2" s="1164"/>
      <c r="C2" s="1164" t="s">
        <v>939</v>
      </c>
      <c r="D2" s="38" t="s">
        <v>1042</v>
      </c>
      <c r="E2" s="39" t="s">
        <v>1043</v>
      </c>
      <c r="F2" s="40" t="s">
        <v>1044</v>
      </c>
      <c r="G2" s="41" t="s">
        <v>1045</v>
      </c>
    </row>
    <row r="3" spans="1:7" x14ac:dyDescent="0.2">
      <c r="A3" s="1165"/>
      <c r="B3" s="1166"/>
      <c r="C3" s="1166"/>
      <c r="D3" s="42" t="s">
        <v>940</v>
      </c>
      <c r="E3" s="43" t="s">
        <v>940</v>
      </c>
      <c r="F3" s="44" t="s">
        <v>940</v>
      </c>
      <c r="G3" s="44" t="s">
        <v>940</v>
      </c>
    </row>
    <row r="4" spans="1:7" x14ac:dyDescent="0.2">
      <c r="A4" s="45" t="s">
        <v>969</v>
      </c>
      <c r="B4" s="46">
        <v>31010100</v>
      </c>
      <c r="C4" s="46" t="s">
        <v>941</v>
      </c>
      <c r="D4" s="47">
        <v>2500000000</v>
      </c>
      <c r="E4" s="48">
        <v>13117944830</v>
      </c>
      <c r="F4" s="49">
        <v>13117944830</v>
      </c>
      <c r="G4" s="33">
        <v>8514233080</v>
      </c>
    </row>
    <row r="5" spans="1:7" x14ac:dyDescent="0.2">
      <c r="A5" s="50"/>
      <c r="B5" s="51"/>
      <c r="C5" s="51" t="s">
        <v>942</v>
      </c>
      <c r="D5" s="52"/>
      <c r="E5" s="53"/>
      <c r="F5" s="54"/>
      <c r="G5" s="33"/>
    </row>
    <row r="6" spans="1:7" x14ac:dyDescent="0.2">
      <c r="A6" s="50" t="s">
        <v>970</v>
      </c>
      <c r="B6" s="51">
        <v>12000000</v>
      </c>
      <c r="C6" s="51" t="s">
        <v>947</v>
      </c>
      <c r="D6" s="52">
        <v>5442495668</v>
      </c>
      <c r="E6" s="53">
        <v>5126384505</v>
      </c>
      <c r="F6" s="54">
        <v>2989138152</v>
      </c>
      <c r="G6" s="33">
        <v>4375408501</v>
      </c>
    </row>
    <row r="7" spans="1:7" x14ac:dyDescent="0.2">
      <c r="A7" s="50"/>
      <c r="B7" s="51">
        <v>11010101</v>
      </c>
      <c r="C7" s="51" t="s">
        <v>948</v>
      </c>
      <c r="D7" s="52">
        <v>51190649751</v>
      </c>
      <c r="E7" s="53">
        <v>47069103917</v>
      </c>
      <c r="F7" s="54">
        <v>31589945800</v>
      </c>
      <c r="G7" s="33">
        <v>43095458123</v>
      </c>
    </row>
    <row r="8" spans="1:7" x14ac:dyDescent="0.2">
      <c r="A8" s="50"/>
      <c r="B8" s="51">
        <v>11010201</v>
      </c>
      <c r="C8" s="51" t="s">
        <v>1047</v>
      </c>
      <c r="D8" s="52">
        <f>11857193447+2950000000</f>
        <v>14807193447</v>
      </c>
      <c r="E8" s="53">
        <v>9933064581.1161308</v>
      </c>
      <c r="F8" s="54">
        <v>8400424677</v>
      </c>
      <c r="G8" s="33">
        <v>10181532747</v>
      </c>
    </row>
    <row r="9" spans="1:7" x14ac:dyDescent="0.2">
      <c r="A9" s="50"/>
      <c r="B9" s="51">
        <v>11010301</v>
      </c>
      <c r="C9" s="51" t="s">
        <v>972</v>
      </c>
      <c r="D9" s="52">
        <v>4201000000</v>
      </c>
      <c r="E9" s="53">
        <v>4201000000</v>
      </c>
      <c r="F9" s="54">
        <v>50696668</v>
      </c>
      <c r="G9" s="33">
        <v>1093164202</v>
      </c>
    </row>
    <row r="10" spans="1:7" x14ac:dyDescent="0.2">
      <c r="A10" s="50"/>
      <c r="B10" s="51">
        <v>11010401</v>
      </c>
      <c r="C10" s="51" t="s">
        <v>949</v>
      </c>
      <c r="D10" s="52">
        <v>1000000000</v>
      </c>
      <c r="E10" s="53">
        <v>1000000000</v>
      </c>
      <c r="F10" s="54">
        <v>0</v>
      </c>
      <c r="G10" s="33">
        <v>0</v>
      </c>
    </row>
    <row r="11" spans="1:7" x14ac:dyDescent="0.2">
      <c r="A11" s="50"/>
      <c r="B11" s="51">
        <v>11010501</v>
      </c>
      <c r="C11" s="51" t="s">
        <v>950</v>
      </c>
      <c r="D11" s="52">
        <v>516599000</v>
      </c>
      <c r="E11" s="53">
        <v>516599167</v>
      </c>
      <c r="F11" s="54">
        <v>0</v>
      </c>
      <c r="G11" s="33">
        <v>0</v>
      </c>
    </row>
    <row r="12" spans="1:7" x14ac:dyDescent="0.2">
      <c r="A12" s="50"/>
      <c r="B12" s="55"/>
      <c r="C12" s="55" t="s">
        <v>943</v>
      </c>
      <c r="D12" s="56">
        <f>SUM(D6:D11)</f>
        <v>77157937866</v>
      </c>
      <c r="E12" s="57">
        <f>SUM(E6:E11)</f>
        <v>67846152170.116135</v>
      </c>
      <c r="F12" s="58">
        <f>SUM(F6:F11)</f>
        <v>43030205297</v>
      </c>
      <c r="G12" s="34">
        <f>SUM(G6:G11)</f>
        <v>58745563573</v>
      </c>
    </row>
    <row r="13" spans="1:7" x14ac:dyDescent="0.2">
      <c r="A13" s="50"/>
      <c r="B13" s="55"/>
      <c r="C13" s="55" t="s">
        <v>944</v>
      </c>
      <c r="D13" s="56">
        <f>D4+D12</f>
        <v>79657937866</v>
      </c>
      <c r="E13" s="59">
        <f>E4+E12</f>
        <v>80964097000.116135</v>
      </c>
      <c r="F13" s="60">
        <f>F4+F12</f>
        <v>56148150127</v>
      </c>
      <c r="G13" s="60">
        <f>G4+G12</f>
        <v>67259796653</v>
      </c>
    </row>
    <row r="14" spans="1:7" x14ac:dyDescent="0.2">
      <c r="A14" s="50" t="s">
        <v>961</v>
      </c>
      <c r="B14" s="51"/>
      <c r="C14" s="51" t="s">
        <v>841</v>
      </c>
      <c r="D14" s="52">
        <v>15557578000</v>
      </c>
      <c r="E14" s="53">
        <v>5880000000</v>
      </c>
      <c r="F14" s="54">
        <v>4560599346</v>
      </c>
      <c r="G14" s="33">
        <v>8224321121</v>
      </c>
    </row>
    <row r="15" spans="1:7" x14ac:dyDescent="0.2">
      <c r="A15" s="50" t="s">
        <v>962</v>
      </c>
      <c r="B15" s="51"/>
      <c r="C15" s="55" t="s">
        <v>945</v>
      </c>
      <c r="D15" s="52"/>
      <c r="E15" s="53"/>
      <c r="F15" s="54"/>
      <c r="G15" s="33"/>
    </row>
    <row r="16" spans="1:7" x14ac:dyDescent="0.2">
      <c r="A16" s="50"/>
      <c r="B16" s="51"/>
      <c r="C16" s="51" t="s">
        <v>816</v>
      </c>
      <c r="D16" s="52">
        <v>29135296067.84</v>
      </c>
      <c r="E16" s="53">
        <v>25547900000</v>
      </c>
      <c r="F16" s="54">
        <v>16840774748</v>
      </c>
      <c r="G16" s="33">
        <v>20161129315</v>
      </c>
    </row>
    <row r="17" spans="1:7" x14ac:dyDescent="0.2">
      <c r="A17" s="50"/>
      <c r="B17" s="51"/>
      <c r="C17" s="51" t="s">
        <v>817</v>
      </c>
      <c r="D17" s="52">
        <v>19749141286</v>
      </c>
      <c r="E17" s="53">
        <v>18841067000</v>
      </c>
      <c r="F17" s="54">
        <f>17281481710-F14</f>
        <v>12720882364</v>
      </c>
      <c r="G17" s="33">
        <f>22464489797-G14</f>
        <v>14240168676</v>
      </c>
    </row>
    <row r="18" spans="1:7" x14ac:dyDescent="0.2">
      <c r="A18" s="50" t="s">
        <v>963</v>
      </c>
      <c r="B18" s="51"/>
      <c r="C18" s="51" t="s">
        <v>946</v>
      </c>
      <c r="D18" s="57">
        <f>D14+SUM(D16:D17)</f>
        <v>64442015353.839996</v>
      </c>
      <c r="E18" s="57">
        <f>E14+SUM(E16:E17)</f>
        <v>50268967000</v>
      </c>
      <c r="F18" s="58">
        <f>F14+SUM(F16:F17)</f>
        <v>34122256458</v>
      </c>
      <c r="G18" s="58">
        <f>G14+SUM(G16:G17)</f>
        <v>42625619112</v>
      </c>
    </row>
    <row r="19" spans="1:7" x14ac:dyDescent="0.2">
      <c r="A19" s="50" t="s">
        <v>964</v>
      </c>
      <c r="B19" s="51"/>
      <c r="C19" s="51" t="s">
        <v>951</v>
      </c>
      <c r="D19" s="52"/>
      <c r="E19" s="53"/>
      <c r="F19" s="54"/>
      <c r="G19" s="33"/>
    </row>
    <row r="20" spans="1:7" x14ac:dyDescent="0.2">
      <c r="A20" s="50"/>
      <c r="B20" s="51"/>
      <c r="C20" s="51" t="s">
        <v>952</v>
      </c>
      <c r="D20" s="56">
        <f>D13-D18</f>
        <v>15215922512.160004</v>
      </c>
      <c r="E20" s="56">
        <f>E13-E18</f>
        <v>30695130000.116135</v>
      </c>
      <c r="F20" s="61">
        <f>F13-F18</f>
        <v>22025893669</v>
      </c>
      <c r="G20" s="61">
        <f>G13-G18</f>
        <v>24634177541</v>
      </c>
    </row>
    <row r="21" spans="1:7" x14ac:dyDescent="0.2">
      <c r="A21" s="50" t="s">
        <v>965</v>
      </c>
      <c r="B21" s="51"/>
      <c r="C21" s="55" t="s">
        <v>674</v>
      </c>
      <c r="D21" s="52"/>
      <c r="E21" s="53"/>
      <c r="F21" s="54"/>
      <c r="G21" s="33"/>
    </row>
    <row r="22" spans="1:7" x14ac:dyDescent="0.2">
      <c r="A22" s="50"/>
      <c r="B22" s="51">
        <v>13020300</v>
      </c>
      <c r="C22" s="51" t="s">
        <v>953</v>
      </c>
      <c r="D22" s="52">
        <v>9747500000</v>
      </c>
      <c r="E22" s="53">
        <v>7535500000</v>
      </c>
      <c r="F22" s="54">
        <v>4287000000</v>
      </c>
      <c r="G22" s="33">
        <v>250000000</v>
      </c>
    </row>
    <row r="23" spans="1:7" x14ac:dyDescent="0.2">
      <c r="A23" s="50"/>
      <c r="B23" s="51">
        <v>14030200</v>
      </c>
      <c r="C23" s="51" t="s">
        <v>954</v>
      </c>
      <c r="D23" s="52">
        <v>0</v>
      </c>
      <c r="E23" s="53"/>
      <c r="F23" s="54">
        <v>0</v>
      </c>
      <c r="G23" s="33"/>
    </row>
    <row r="24" spans="1:7" x14ac:dyDescent="0.2">
      <c r="A24" s="50"/>
      <c r="B24" s="51">
        <v>14030100</v>
      </c>
      <c r="C24" s="51" t="s">
        <v>675</v>
      </c>
      <c r="D24" s="52">
        <v>0</v>
      </c>
      <c r="E24" s="53">
        <v>2133000000</v>
      </c>
      <c r="F24" s="54">
        <v>700000000</v>
      </c>
      <c r="G24" s="33"/>
    </row>
    <row r="25" spans="1:7" x14ac:dyDescent="0.2">
      <c r="A25" s="50"/>
      <c r="B25" s="51">
        <v>14040100</v>
      </c>
      <c r="C25" s="51" t="s">
        <v>955</v>
      </c>
      <c r="D25" s="52">
        <v>0</v>
      </c>
      <c r="E25" s="53">
        <v>0</v>
      </c>
      <c r="F25" s="54">
        <v>600000000</v>
      </c>
      <c r="G25" s="33">
        <v>15506761412</v>
      </c>
    </row>
    <row r="26" spans="1:7" x14ac:dyDescent="0.2">
      <c r="A26" s="50"/>
      <c r="B26" s="51">
        <v>14020200</v>
      </c>
      <c r="C26" s="51" t="s">
        <v>842</v>
      </c>
      <c r="D26" s="52">
        <v>4015000000</v>
      </c>
      <c r="E26" s="53">
        <v>1015000000</v>
      </c>
      <c r="F26" s="54">
        <v>4010000000</v>
      </c>
      <c r="G26" s="33"/>
    </row>
    <row r="27" spans="1:7" x14ac:dyDescent="0.2">
      <c r="A27" s="50"/>
      <c r="B27" s="51"/>
      <c r="C27" s="55" t="s">
        <v>956</v>
      </c>
      <c r="D27" s="56">
        <f>SUM(D22:D26)</f>
        <v>13762500000</v>
      </c>
      <c r="E27" s="62">
        <f>SUM(E22:E26)</f>
        <v>10683500000</v>
      </c>
      <c r="F27" s="63">
        <f>SUM(F22:F26)</f>
        <v>9597000000</v>
      </c>
      <c r="G27" s="33">
        <f>SUM(G22:G26)</f>
        <v>15756761412</v>
      </c>
    </row>
    <row r="28" spans="1:7" x14ac:dyDescent="0.2">
      <c r="A28" s="50"/>
      <c r="B28" s="51"/>
      <c r="C28" s="55" t="s">
        <v>957</v>
      </c>
      <c r="D28" s="56">
        <f>D13+D27</f>
        <v>93420437866</v>
      </c>
      <c r="E28" s="62">
        <f>E13+E27</f>
        <v>91647597000.116135</v>
      </c>
      <c r="F28" s="63">
        <f>F13+F27</f>
        <v>65745150127</v>
      </c>
      <c r="G28" s="63">
        <f>G13+G27</f>
        <v>83016558065</v>
      </c>
    </row>
    <row r="29" spans="1:7" s="81" customFormat="1" x14ac:dyDescent="0.2">
      <c r="A29" s="75"/>
      <c r="B29" s="76"/>
      <c r="C29" s="76" t="s">
        <v>1046</v>
      </c>
      <c r="D29" s="77">
        <f>D32-D28</f>
        <v>7609237487.9499969</v>
      </c>
      <c r="E29" s="78"/>
      <c r="F29" s="79"/>
      <c r="G29" s="80"/>
    </row>
    <row r="30" spans="1:7" x14ac:dyDescent="0.2">
      <c r="A30" s="50"/>
      <c r="B30" s="51"/>
      <c r="C30" s="55" t="s">
        <v>958</v>
      </c>
      <c r="D30" s="52">
        <f>D18</f>
        <v>64442015353.839996</v>
      </c>
      <c r="E30" s="52">
        <f>E18</f>
        <v>50268967000</v>
      </c>
      <c r="F30" s="64">
        <f>F18</f>
        <v>34122256458</v>
      </c>
      <c r="G30" s="52">
        <f>G18</f>
        <v>42625619112</v>
      </c>
    </row>
    <row r="31" spans="1:7" x14ac:dyDescent="0.2">
      <c r="A31" s="50" t="s">
        <v>966</v>
      </c>
      <c r="B31" s="51"/>
      <c r="C31" s="55" t="s">
        <v>959</v>
      </c>
      <c r="D31" s="52">
        <v>36587660000.110001</v>
      </c>
      <c r="E31" s="65">
        <f>E20+E27</f>
        <v>41378630000.116135</v>
      </c>
      <c r="F31" s="66">
        <v>22017484651</v>
      </c>
      <c r="G31" s="33">
        <v>26828452447</v>
      </c>
    </row>
    <row r="32" spans="1:7" x14ac:dyDescent="0.2">
      <c r="A32" s="67" t="s">
        <v>967</v>
      </c>
      <c r="B32" s="68"/>
      <c r="C32" s="69" t="s">
        <v>960</v>
      </c>
      <c r="D32" s="70">
        <f>SUM(D30:D31)</f>
        <v>101029675353.95</v>
      </c>
      <c r="E32" s="71">
        <f>SUM(E30:E31)</f>
        <v>91647597000.116135</v>
      </c>
      <c r="F32" s="72">
        <f>SUM(F30:F31)</f>
        <v>56139741109</v>
      </c>
      <c r="G32" s="72">
        <f>SUM(G30:G31)</f>
        <v>69454071559</v>
      </c>
    </row>
  </sheetData>
  <mergeCells count="3">
    <mergeCell ref="A1:G1"/>
    <mergeCell ref="A2:B3"/>
    <mergeCell ref="C2: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R113"/>
  <sheetViews>
    <sheetView topLeftCell="A81" zoomScale="115" zoomScaleNormal="100" workbookViewId="0">
      <selection activeCell="B93" sqref="B93:D99"/>
    </sheetView>
  </sheetViews>
  <sheetFormatPr defaultColWidth="9.140625" defaultRowHeight="12.75" x14ac:dyDescent="0.2"/>
  <cols>
    <col min="1" max="1" width="12.85546875" style="426" customWidth="1"/>
    <col min="2" max="2" width="35.85546875" style="426" bestFit="1" customWidth="1"/>
    <col min="3" max="4" width="19.85546875" style="432" customWidth="1"/>
    <col min="5" max="5" width="19.85546875" style="432" hidden="1" customWidth="1"/>
    <col min="6" max="6" width="18" style="425" bestFit="1" customWidth="1"/>
    <col min="7" max="7" width="16.85546875" style="425" bestFit="1" customWidth="1"/>
    <col min="8" max="12" width="18" style="425" bestFit="1" customWidth="1"/>
    <col min="13" max="16384" width="9.140625" style="426"/>
  </cols>
  <sheetData>
    <row r="1" spans="1:12" x14ac:dyDescent="0.2">
      <c r="A1" s="1073" t="s">
        <v>994</v>
      </c>
      <c r="B1" s="1074"/>
      <c r="C1" s="1074"/>
      <c r="D1" s="1074"/>
      <c r="E1" s="1075"/>
    </row>
    <row r="2" spans="1:12" s="437" customFormat="1" ht="41.25" customHeight="1" x14ac:dyDescent="0.25">
      <c r="A2" s="1076" t="s">
        <v>155</v>
      </c>
      <c r="B2" s="1078" t="s">
        <v>931</v>
      </c>
      <c r="C2" s="465" t="s">
        <v>1900</v>
      </c>
      <c r="D2" s="465" t="s">
        <v>1898</v>
      </c>
      <c r="E2" s="466" t="s">
        <v>1899</v>
      </c>
      <c r="F2" s="436"/>
      <c r="G2" s="436"/>
      <c r="H2" s="436"/>
      <c r="I2" s="436"/>
      <c r="J2" s="436"/>
      <c r="K2" s="436"/>
      <c r="L2" s="436"/>
    </row>
    <row r="3" spans="1:12" s="439" customFormat="1" ht="10.5" customHeight="1" x14ac:dyDescent="0.2">
      <c r="A3" s="1077"/>
      <c r="B3" s="1079"/>
      <c r="C3" s="467" t="s">
        <v>940</v>
      </c>
      <c r="D3" s="467" t="s">
        <v>940</v>
      </c>
      <c r="E3" s="468" t="s">
        <v>940</v>
      </c>
      <c r="F3" s="438"/>
      <c r="G3" s="438"/>
      <c r="H3" s="438"/>
      <c r="I3" s="438"/>
      <c r="J3" s="438"/>
      <c r="K3" s="438"/>
      <c r="L3" s="438"/>
    </row>
    <row r="4" spans="1:12" x14ac:dyDescent="0.2">
      <c r="A4" s="455" t="s">
        <v>416</v>
      </c>
      <c r="B4" s="456" t="s">
        <v>922</v>
      </c>
      <c r="C4" s="457">
        <f>'5. summary of exp'!P28</f>
        <v>250000000</v>
      </c>
      <c r="D4" s="457">
        <v>500000000</v>
      </c>
      <c r="E4" s="458">
        <v>3584000</v>
      </c>
    </row>
    <row r="5" spans="1:12" x14ac:dyDescent="0.2">
      <c r="A5" s="421" t="s">
        <v>418</v>
      </c>
      <c r="B5" s="422" t="s">
        <v>895</v>
      </c>
      <c r="C5" s="423">
        <f>'5. summary of exp'!P29</f>
        <v>71000000</v>
      </c>
      <c r="D5" s="423">
        <v>96000000</v>
      </c>
      <c r="E5" s="424">
        <v>10500000</v>
      </c>
    </row>
    <row r="6" spans="1:12" x14ac:dyDescent="0.2">
      <c r="A6" s="427" t="s">
        <v>380</v>
      </c>
      <c r="B6" s="422" t="s">
        <v>932</v>
      </c>
      <c r="C6" s="423">
        <f>'5. summary of exp'!P30</f>
        <v>2181000000</v>
      </c>
      <c r="D6" s="423">
        <v>2581000000</v>
      </c>
      <c r="E6" s="424">
        <v>1002024696</v>
      </c>
    </row>
    <row r="7" spans="1:12" x14ac:dyDescent="0.2">
      <c r="A7" s="427" t="s">
        <v>704</v>
      </c>
      <c r="B7" s="422" t="s">
        <v>203</v>
      </c>
      <c r="C7" s="423">
        <f>'5. summary of exp'!P39</f>
        <v>15000000</v>
      </c>
      <c r="D7" s="423">
        <v>25000000</v>
      </c>
      <c r="E7" s="424">
        <v>0</v>
      </c>
    </row>
    <row r="8" spans="1:12" x14ac:dyDescent="0.2">
      <c r="A8" s="427" t="s">
        <v>705</v>
      </c>
      <c r="B8" s="422" t="s">
        <v>829</v>
      </c>
      <c r="C8" s="423">
        <f>'5. summary of exp'!P40</f>
        <v>0</v>
      </c>
      <c r="D8" s="423">
        <v>5000000</v>
      </c>
      <c r="E8" s="424">
        <v>0</v>
      </c>
    </row>
    <row r="9" spans="1:12" x14ac:dyDescent="0.2">
      <c r="A9" s="427" t="s">
        <v>346</v>
      </c>
      <c r="B9" s="422" t="s">
        <v>830</v>
      </c>
      <c r="C9" s="423">
        <f>'5. summary of exp'!P41</f>
        <v>44478000</v>
      </c>
      <c r="D9" s="423">
        <v>83000000</v>
      </c>
      <c r="E9" s="424">
        <v>44386387</v>
      </c>
    </row>
    <row r="10" spans="1:12" x14ac:dyDescent="0.2">
      <c r="A10" s="427" t="s">
        <v>709</v>
      </c>
      <c r="B10" s="422" t="s">
        <v>896</v>
      </c>
      <c r="C10" s="423">
        <f>'5. summary of exp'!P42</f>
        <v>479700000</v>
      </c>
      <c r="D10" s="423">
        <v>799500000</v>
      </c>
      <c r="E10" s="424">
        <v>0</v>
      </c>
    </row>
    <row r="11" spans="1:12" x14ac:dyDescent="0.2">
      <c r="A11" s="427" t="s">
        <v>315</v>
      </c>
      <c r="B11" s="422" t="s">
        <v>1406</v>
      </c>
      <c r="C11" s="423">
        <f>'5. summary of exp'!P44</f>
        <v>345000000</v>
      </c>
      <c r="D11" s="423">
        <v>530000000</v>
      </c>
      <c r="E11" s="424">
        <v>17220000</v>
      </c>
    </row>
    <row r="12" spans="1:12" x14ac:dyDescent="0.2">
      <c r="A12" s="427" t="s">
        <v>318</v>
      </c>
      <c r="B12" s="422" t="s">
        <v>923</v>
      </c>
      <c r="C12" s="423">
        <f>'5. summary of exp'!P45</f>
        <v>70000000</v>
      </c>
      <c r="D12" s="423">
        <v>90000000</v>
      </c>
      <c r="E12" s="424">
        <v>0</v>
      </c>
    </row>
    <row r="13" spans="1:12" x14ac:dyDescent="0.2">
      <c r="A13" s="427" t="s">
        <v>317</v>
      </c>
      <c r="B13" s="422" t="s">
        <v>890</v>
      </c>
      <c r="C13" s="423">
        <f>'5. summary of exp'!P46</f>
        <v>23000000</v>
      </c>
      <c r="D13" s="423">
        <v>67000000</v>
      </c>
      <c r="E13" s="424">
        <v>0</v>
      </c>
    </row>
    <row r="14" spans="1:12" x14ac:dyDescent="0.2">
      <c r="A14" s="427" t="s">
        <v>530</v>
      </c>
      <c r="B14" s="422" t="s">
        <v>831</v>
      </c>
      <c r="C14" s="423">
        <f>'5. summary of exp'!P47</f>
        <v>20500000</v>
      </c>
      <c r="D14" s="423">
        <v>60000000</v>
      </c>
      <c r="E14" s="424">
        <v>0</v>
      </c>
    </row>
    <row r="15" spans="1:12" x14ac:dyDescent="0.2">
      <c r="A15" s="427" t="s">
        <v>465</v>
      </c>
      <c r="B15" s="422" t="s">
        <v>1876</v>
      </c>
      <c r="C15" s="423">
        <f>'5. summary of exp'!P48</f>
        <v>14000000</v>
      </c>
      <c r="D15" s="423">
        <v>22000000</v>
      </c>
      <c r="E15" s="424">
        <v>0</v>
      </c>
    </row>
    <row r="16" spans="1:12" x14ac:dyDescent="0.2">
      <c r="A16" s="421" t="s">
        <v>30</v>
      </c>
      <c r="B16" s="422" t="s">
        <v>833</v>
      </c>
      <c r="C16" s="423">
        <f>'5. summary of exp'!P49</f>
        <v>30000000</v>
      </c>
      <c r="D16" s="423">
        <v>72000000</v>
      </c>
      <c r="E16" s="424">
        <v>0</v>
      </c>
    </row>
    <row r="17" spans="1:5" x14ac:dyDescent="0.2">
      <c r="A17" s="421" t="s">
        <v>390</v>
      </c>
      <c r="B17" s="422" t="s">
        <v>925</v>
      </c>
      <c r="C17" s="423">
        <f>'5. summary of exp'!P50</f>
        <v>470000000</v>
      </c>
      <c r="D17" s="423">
        <v>630000000</v>
      </c>
      <c r="E17" s="424">
        <v>246743746</v>
      </c>
    </row>
    <row r="18" spans="1:5" x14ac:dyDescent="0.2">
      <c r="A18" s="421" t="s">
        <v>541</v>
      </c>
      <c r="B18" s="422" t="s">
        <v>926</v>
      </c>
      <c r="C18" s="423">
        <f>'5. summary of exp'!P51</f>
        <v>32000000</v>
      </c>
      <c r="D18" s="423">
        <v>31800000</v>
      </c>
      <c r="E18" s="424">
        <v>0</v>
      </c>
    </row>
    <row r="19" spans="1:5" x14ac:dyDescent="0.2">
      <c r="A19" s="427" t="s">
        <v>348</v>
      </c>
      <c r="B19" s="422" t="s">
        <v>834</v>
      </c>
      <c r="C19" s="423">
        <f>'5. summary of exp'!P52</f>
        <v>19000000</v>
      </c>
      <c r="D19" s="423">
        <v>30000000</v>
      </c>
      <c r="E19" s="424">
        <v>0</v>
      </c>
    </row>
    <row r="20" spans="1:5" x14ac:dyDescent="0.2">
      <c r="A20" s="427" t="s">
        <v>424</v>
      </c>
      <c r="B20" s="422" t="s">
        <v>835</v>
      </c>
      <c r="C20" s="423">
        <f>'5. summary of exp'!P53</f>
        <v>5500000</v>
      </c>
      <c r="D20" s="423">
        <v>20000000</v>
      </c>
      <c r="E20" s="424">
        <v>0</v>
      </c>
    </row>
    <row r="21" spans="1:5" x14ac:dyDescent="0.2">
      <c r="A21" s="427" t="s">
        <v>425</v>
      </c>
      <c r="B21" s="422" t="s">
        <v>836</v>
      </c>
      <c r="C21" s="423">
        <f>'5. summary of exp'!P54</f>
        <v>0</v>
      </c>
      <c r="D21" s="423">
        <v>26000000</v>
      </c>
      <c r="E21" s="424">
        <v>0</v>
      </c>
    </row>
    <row r="22" spans="1:5" x14ac:dyDescent="0.2">
      <c r="A22" s="427" t="s">
        <v>432</v>
      </c>
      <c r="B22" s="422" t="s">
        <v>1882</v>
      </c>
      <c r="C22" s="423">
        <f>'5. summary of exp'!P55</f>
        <v>80000000</v>
      </c>
      <c r="D22" s="423">
        <v>100000000</v>
      </c>
      <c r="E22" s="424">
        <v>0</v>
      </c>
    </row>
    <row r="23" spans="1:5" x14ac:dyDescent="0.2">
      <c r="A23" s="421" t="s">
        <v>1346</v>
      </c>
      <c r="B23" s="422" t="s">
        <v>1710</v>
      </c>
      <c r="C23" s="423">
        <f>'5. summary of exp'!P56</f>
        <v>120000000</v>
      </c>
      <c r="D23" s="423">
        <v>0</v>
      </c>
      <c r="E23" s="424">
        <v>0</v>
      </c>
    </row>
    <row r="24" spans="1:5" x14ac:dyDescent="0.2">
      <c r="A24" s="427" t="s">
        <v>328</v>
      </c>
      <c r="B24" s="422" t="s">
        <v>898</v>
      </c>
      <c r="C24" s="423">
        <f>'5. summary of exp'!P58</f>
        <v>115000000</v>
      </c>
      <c r="D24" s="423">
        <v>330000000</v>
      </c>
      <c r="E24" s="424">
        <v>11600000</v>
      </c>
    </row>
    <row r="25" spans="1:5" x14ac:dyDescent="0.2">
      <c r="A25" s="427" t="s">
        <v>339</v>
      </c>
      <c r="B25" s="422" t="s">
        <v>899</v>
      </c>
      <c r="C25" s="423">
        <f>'5. summary of exp'!P63</f>
        <v>538000000</v>
      </c>
      <c r="D25" s="423">
        <v>1068000000</v>
      </c>
      <c r="E25" s="424">
        <v>10946000</v>
      </c>
    </row>
    <row r="26" spans="1:5" x14ac:dyDescent="0.2">
      <c r="A26" s="427" t="s">
        <v>387</v>
      </c>
      <c r="B26" s="422" t="s">
        <v>838</v>
      </c>
      <c r="C26" s="423">
        <f>'5. summary of exp'!P64</f>
        <v>47000000</v>
      </c>
      <c r="D26" s="423">
        <v>47000000</v>
      </c>
      <c r="E26" s="424">
        <v>0</v>
      </c>
    </row>
    <row r="27" spans="1:5" x14ac:dyDescent="0.2">
      <c r="A27" s="427" t="s">
        <v>438</v>
      </c>
      <c r="B27" s="422" t="s">
        <v>839</v>
      </c>
      <c r="C27" s="423">
        <f>'5. summary of exp'!P65</f>
        <v>25000000</v>
      </c>
      <c r="D27" s="423">
        <v>65000000</v>
      </c>
      <c r="E27" s="424">
        <v>0</v>
      </c>
    </row>
    <row r="28" spans="1:5" x14ac:dyDescent="0.2">
      <c r="A28" s="428" t="s">
        <v>345</v>
      </c>
      <c r="B28" s="422" t="s">
        <v>937</v>
      </c>
      <c r="C28" s="423">
        <f>'5. summary of exp'!P66</f>
        <v>0</v>
      </c>
      <c r="D28" s="423">
        <v>590000000</v>
      </c>
      <c r="E28" s="424">
        <v>8225000</v>
      </c>
    </row>
    <row r="29" spans="1:5" x14ac:dyDescent="0.2">
      <c r="A29" s="421" t="s">
        <v>236</v>
      </c>
      <c r="B29" s="422" t="s">
        <v>1689</v>
      </c>
      <c r="C29" s="423">
        <f>'5. summary of exp'!P67</f>
        <v>100000000</v>
      </c>
      <c r="D29" s="423">
        <v>162000000</v>
      </c>
      <c r="E29" s="424">
        <v>0</v>
      </c>
    </row>
    <row r="30" spans="1:5" x14ac:dyDescent="0.2">
      <c r="A30" s="421" t="s">
        <v>565</v>
      </c>
      <c r="B30" s="422" t="s">
        <v>840</v>
      </c>
      <c r="C30" s="423">
        <f>'5. summary of exp'!P68</f>
        <v>20000000</v>
      </c>
      <c r="D30" s="423">
        <v>20000000</v>
      </c>
      <c r="E30" s="424">
        <v>0</v>
      </c>
    </row>
    <row r="31" spans="1:5" x14ac:dyDescent="0.2">
      <c r="A31" s="427" t="s">
        <v>566</v>
      </c>
      <c r="B31" s="422" t="s">
        <v>900</v>
      </c>
      <c r="C31" s="423">
        <f>'5. summary of exp'!P69</f>
        <v>285000000</v>
      </c>
      <c r="D31" s="423">
        <v>90000000</v>
      </c>
      <c r="E31" s="424">
        <v>49243060</v>
      </c>
    </row>
    <row r="32" spans="1:5" x14ac:dyDescent="0.2">
      <c r="A32" s="427" t="s">
        <v>573</v>
      </c>
      <c r="B32" s="422" t="s">
        <v>928</v>
      </c>
      <c r="C32" s="423">
        <f>'5. summary of exp'!P77</f>
        <v>32000000</v>
      </c>
      <c r="D32" s="423">
        <v>83000000</v>
      </c>
      <c r="E32" s="424">
        <v>12000000</v>
      </c>
    </row>
    <row r="33" spans="1:5" x14ac:dyDescent="0.2">
      <c r="A33" s="427" t="s">
        <v>49</v>
      </c>
      <c r="B33" s="422" t="s">
        <v>1407</v>
      </c>
      <c r="C33" s="423">
        <f>'5. summary of exp'!P78</f>
        <v>3645000000</v>
      </c>
      <c r="D33" s="423">
        <v>4232000000</v>
      </c>
      <c r="E33" s="424">
        <v>839339859</v>
      </c>
    </row>
    <row r="34" spans="1:5" x14ac:dyDescent="0.2">
      <c r="A34" s="421" t="s">
        <v>447</v>
      </c>
      <c r="B34" s="422" t="s">
        <v>845</v>
      </c>
      <c r="C34" s="423">
        <f>'5. summary of exp'!P80</f>
        <v>14000000</v>
      </c>
      <c r="D34" s="423">
        <v>39000000</v>
      </c>
      <c r="E34" s="424">
        <v>5985000</v>
      </c>
    </row>
    <row r="35" spans="1:5" x14ac:dyDescent="0.2">
      <c r="A35" s="421" t="s">
        <v>427</v>
      </c>
      <c r="B35" s="422" t="s">
        <v>846</v>
      </c>
      <c r="C35" s="423">
        <f>'5. summary of exp'!P81</f>
        <v>20000000</v>
      </c>
      <c r="D35" s="423">
        <v>20000000</v>
      </c>
      <c r="E35" s="424">
        <v>3500000</v>
      </c>
    </row>
    <row r="36" spans="1:5" x14ac:dyDescent="0.2">
      <c r="A36" s="429" t="s">
        <v>57</v>
      </c>
      <c r="B36" s="430" t="s">
        <v>847</v>
      </c>
      <c r="C36" s="423">
        <f>'5. summary of exp'!P82</f>
        <v>0</v>
      </c>
      <c r="D36" s="423">
        <v>20000000</v>
      </c>
      <c r="E36" s="424">
        <v>0</v>
      </c>
    </row>
    <row r="37" spans="1:5" x14ac:dyDescent="0.2">
      <c r="A37" s="421" t="s">
        <v>1383</v>
      </c>
      <c r="B37" s="422" t="s">
        <v>1875</v>
      </c>
      <c r="C37" s="423">
        <f>'5. summary of exp'!P83</f>
        <v>100000000</v>
      </c>
      <c r="D37" s="423">
        <v>100000000</v>
      </c>
      <c r="E37" s="424">
        <v>0</v>
      </c>
    </row>
    <row r="38" spans="1:5" x14ac:dyDescent="0.2">
      <c r="A38" s="421" t="s">
        <v>1339</v>
      </c>
      <c r="B38" s="422" t="s">
        <v>1408</v>
      </c>
      <c r="C38" s="423">
        <f>'5. summary of exp'!P84</f>
        <v>5147000000</v>
      </c>
      <c r="D38" s="423">
        <v>6694000000</v>
      </c>
      <c r="E38" s="424">
        <v>2691481215</v>
      </c>
    </row>
    <row r="39" spans="1:5" x14ac:dyDescent="0.2">
      <c r="A39" s="421" t="s">
        <v>1714</v>
      </c>
      <c r="B39" s="422" t="s">
        <v>848</v>
      </c>
      <c r="C39" s="423">
        <f>'5. summary of exp'!P85</f>
        <v>1502000000</v>
      </c>
      <c r="D39" s="423">
        <v>555000000</v>
      </c>
      <c r="E39" s="424">
        <v>855661000</v>
      </c>
    </row>
    <row r="40" spans="1:5" x14ac:dyDescent="0.2">
      <c r="A40" s="421" t="s">
        <v>0</v>
      </c>
      <c r="B40" s="422" t="s">
        <v>1409</v>
      </c>
      <c r="C40" s="423">
        <f>'5. summary of exp'!P88</f>
        <v>4856000000</v>
      </c>
      <c r="D40" s="423">
        <v>7080000000</v>
      </c>
      <c r="E40" s="424">
        <v>1726152838</v>
      </c>
    </row>
    <row r="41" spans="1:5" x14ac:dyDescent="0.2">
      <c r="A41" s="427" t="s">
        <v>1845</v>
      </c>
      <c r="B41" s="422" t="s">
        <v>1859</v>
      </c>
      <c r="C41" s="423">
        <f>'5. summary of exp'!P89</f>
        <v>150000000</v>
      </c>
      <c r="D41" s="423">
        <v>0</v>
      </c>
      <c r="E41" s="424">
        <v>0</v>
      </c>
    </row>
    <row r="42" spans="1:5" x14ac:dyDescent="0.2">
      <c r="A42" s="421" t="s">
        <v>395</v>
      </c>
      <c r="B42" s="422" t="s">
        <v>903</v>
      </c>
      <c r="C42" s="423">
        <f>'5. summary of exp'!P90</f>
        <v>107000000</v>
      </c>
      <c r="D42" s="423">
        <v>145000000</v>
      </c>
      <c r="E42" s="424">
        <v>0</v>
      </c>
    </row>
    <row r="43" spans="1:5" x14ac:dyDescent="0.2">
      <c r="A43" s="427" t="s">
        <v>402</v>
      </c>
      <c r="B43" s="422" t="s">
        <v>904</v>
      </c>
      <c r="C43" s="423">
        <f>'5. summary of exp'!P94</f>
        <v>0</v>
      </c>
      <c r="D43" s="423">
        <v>25000000</v>
      </c>
      <c r="E43" s="424">
        <v>0</v>
      </c>
    </row>
    <row r="44" spans="1:5" x14ac:dyDescent="0.2">
      <c r="A44" s="427" t="s">
        <v>224</v>
      </c>
      <c r="B44" s="422" t="s">
        <v>852</v>
      </c>
      <c r="C44" s="423">
        <f>'5. summary of exp'!P95</f>
        <v>58800000</v>
      </c>
      <c r="D44" s="423">
        <v>71000000</v>
      </c>
      <c r="E44" s="424">
        <v>10500000</v>
      </c>
    </row>
    <row r="45" spans="1:5" x14ac:dyDescent="0.2">
      <c r="A45" s="427" t="s">
        <v>58</v>
      </c>
      <c r="B45" s="422" t="s">
        <v>1410</v>
      </c>
      <c r="C45" s="423">
        <f>'5. summary of exp'!P96</f>
        <v>532000000</v>
      </c>
      <c r="D45" s="423">
        <v>1087000000</v>
      </c>
      <c r="E45" s="424">
        <v>9150000</v>
      </c>
    </row>
    <row r="46" spans="1:5" x14ac:dyDescent="0.2">
      <c r="A46" s="459" t="s">
        <v>64</v>
      </c>
      <c r="B46" s="363" t="s">
        <v>853</v>
      </c>
      <c r="C46" s="423">
        <f>'5. summary of exp'!P97</f>
        <v>290000000</v>
      </c>
      <c r="D46" s="423">
        <v>182000000</v>
      </c>
      <c r="E46" s="424">
        <v>104817500</v>
      </c>
    </row>
    <row r="47" spans="1:5" x14ac:dyDescent="0.2">
      <c r="A47" s="460" t="s">
        <v>69</v>
      </c>
      <c r="B47" s="353" t="s">
        <v>936</v>
      </c>
      <c r="C47" s="423">
        <f>'5. summary of exp'!P98</f>
        <v>172500000</v>
      </c>
      <c r="D47" s="423">
        <v>256000000</v>
      </c>
      <c r="E47" s="424">
        <v>0</v>
      </c>
    </row>
    <row r="48" spans="1:5" x14ac:dyDescent="0.2">
      <c r="A48" s="421" t="s">
        <v>42</v>
      </c>
      <c r="B48" s="422" t="s">
        <v>1362</v>
      </c>
      <c r="C48" s="423">
        <f>'5. summary of exp'!P99</f>
        <v>287000000</v>
      </c>
      <c r="D48" s="423">
        <v>103000000</v>
      </c>
      <c r="E48" s="424">
        <v>7500000</v>
      </c>
    </row>
    <row r="49" spans="1:5" x14ac:dyDescent="0.2">
      <c r="A49" s="427" t="s">
        <v>599</v>
      </c>
      <c r="B49" s="431" t="s">
        <v>854</v>
      </c>
      <c r="C49" s="423">
        <f>'5. summary of exp'!P100</f>
        <v>3226580348</v>
      </c>
      <c r="D49" s="423">
        <v>8000000000</v>
      </c>
      <c r="E49" s="424">
        <v>1613290174</v>
      </c>
    </row>
    <row r="50" spans="1:5" x14ac:dyDescent="0.2">
      <c r="A50" s="427" t="s">
        <v>1348</v>
      </c>
      <c r="B50" s="422" t="s">
        <v>1361</v>
      </c>
      <c r="C50" s="423">
        <f>'5. summary of exp'!P101</f>
        <v>400000000</v>
      </c>
      <c r="D50" s="423">
        <v>279000000</v>
      </c>
      <c r="E50" s="424">
        <v>99191395</v>
      </c>
    </row>
    <row r="51" spans="1:5" x14ac:dyDescent="0.2">
      <c r="A51" s="421" t="s">
        <v>258</v>
      </c>
      <c r="B51" s="422" t="s">
        <v>855</v>
      </c>
      <c r="C51" s="423">
        <f>'5. summary of exp'!P105</f>
        <v>88200000</v>
      </c>
      <c r="D51" s="423">
        <v>147000000</v>
      </c>
      <c r="E51" s="424">
        <v>0</v>
      </c>
    </row>
    <row r="52" spans="1:5" x14ac:dyDescent="0.2">
      <c r="A52" s="427" t="s">
        <v>264</v>
      </c>
      <c r="B52" s="422" t="s">
        <v>907</v>
      </c>
      <c r="C52" s="423">
        <f>'5. summary of exp'!P106</f>
        <v>36000000</v>
      </c>
      <c r="D52" s="423">
        <v>60000000</v>
      </c>
      <c r="E52" s="424">
        <v>0</v>
      </c>
    </row>
    <row r="53" spans="1:5" x14ac:dyDescent="0.2">
      <c r="A53" s="427" t="s">
        <v>262</v>
      </c>
      <c r="B53" s="422" t="s">
        <v>908</v>
      </c>
      <c r="C53" s="423">
        <f>'5. summary of exp'!P107</f>
        <v>5000000</v>
      </c>
      <c r="D53" s="423">
        <v>10000000</v>
      </c>
      <c r="E53" s="424">
        <v>0</v>
      </c>
    </row>
    <row r="54" spans="1:5" x14ac:dyDescent="0.2">
      <c r="A54" s="427" t="s">
        <v>272</v>
      </c>
      <c r="B54" s="422" t="s">
        <v>909</v>
      </c>
      <c r="C54" s="423">
        <f>'5. summary of exp'!P111</f>
        <v>270000000</v>
      </c>
      <c r="D54" s="423">
        <v>450000000</v>
      </c>
      <c r="E54" s="424">
        <v>50000000</v>
      </c>
    </row>
    <row r="55" spans="1:5" x14ac:dyDescent="0.2">
      <c r="A55" s="427" t="s">
        <v>254</v>
      </c>
      <c r="B55" s="422" t="s">
        <v>911</v>
      </c>
      <c r="C55" s="423">
        <f>'5. summary of exp'!P114</f>
        <v>192000000</v>
      </c>
      <c r="D55" s="423">
        <v>320000000</v>
      </c>
      <c r="E55" s="424">
        <v>51000000</v>
      </c>
    </row>
    <row r="56" spans="1:5" x14ac:dyDescent="0.2">
      <c r="A56" s="427" t="s">
        <v>296</v>
      </c>
      <c r="B56" s="353" t="s">
        <v>1411</v>
      </c>
      <c r="C56" s="454">
        <f>'5. summary of exp'!P118</f>
        <v>219000000</v>
      </c>
      <c r="D56" s="454">
        <v>190000000</v>
      </c>
      <c r="E56" s="461">
        <v>100455596</v>
      </c>
    </row>
    <row r="57" spans="1:5" x14ac:dyDescent="0.2">
      <c r="A57" s="421" t="s">
        <v>291</v>
      </c>
      <c r="B57" s="422" t="s">
        <v>913</v>
      </c>
      <c r="C57" s="423">
        <f>'5. summary of exp'!P122</f>
        <v>24000000</v>
      </c>
      <c r="D57" s="423">
        <v>78000000</v>
      </c>
      <c r="E57" s="424">
        <v>0</v>
      </c>
    </row>
    <row r="58" spans="1:5" x14ac:dyDescent="0.2">
      <c r="A58" s="462" t="s">
        <v>70</v>
      </c>
      <c r="B58" s="353" t="s">
        <v>1895</v>
      </c>
      <c r="C58" s="423">
        <f>'5. summary of exp'!P123</f>
        <v>1887000000</v>
      </c>
      <c r="D58" s="423">
        <v>3500000000</v>
      </c>
      <c r="E58" s="424">
        <v>429111677</v>
      </c>
    </row>
    <row r="59" spans="1:5" x14ac:dyDescent="0.2">
      <c r="A59" s="427" t="s">
        <v>302</v>
      </c>
      <c r="B59" s="422" t="s">
        <v>480</v>
      </c>
      <c r="C59" s="423">
        <f>'5. summary of exp'!P125</f>
        <v>1599000000</v>
      </c>
      <c r="D59" s="423">
        <v>1599000000</v>
      </c>
      <c r="E59" s="424">
        <v>0</v>
      </c>
    </row>
    <row r="60" spans="1:5" x14ac:dyDescent="0.2">
      <c r="A60" s="427" t="s">
        <v>90</v>
      </c>
      <c r="B60" s="422" t="s">
        <v>864</v>
      </c>
      <c r="C60" s="423">
        <f>'5. summary of exp'!P126</f>
        <v>20000000</v>
      </c>
      <c r="D60" s="423">
        <v>50000000</v>
      </c>
      <c r="E60" s="424">
        <v>0</v>
      </c>
    </row>
    <row r="61" spans="1:5" x14ac:dyDescent="0.2">
      <c r="A61" s="427" t="s">
        <v>78</v>
      </c>
      <c r="B61" s="422" t="s">
        <v>1874</v>
      </c>
      <c r="C61" s="423">
        <f>'5. summary of exp'!P127</f>
        <v>21000000</v>
      </c>
      <c r="D61" s="423">
        <v>45000000</v>
      </c>
      <c r="E61" s="424">
        <v>0</v>
      </c>
    </row>
    <row r="62" spans="1:5" x14ac:dyDescent="0.2">
      <c r="A62" s="427" t="s">
        <v>88</v>
      </c>
      <c r="B62" s="422" t="s">
        <v>869</v>
      </c>
      <c r="C62" s="423">
        <f>'5. summary of exp'!P129</f>
        <v>6000000</v>
      </c>
      <c r="D62" s="423">
        <v>14000000</v>
      </c>
      <c r="E62" s="424">
        <v>0</v>
      </c>
    </row>
    <row r="63" spans="1:5" x14ac:dyDescent="0.2">
      <c r="A63" s="427" t="s">
        <v>101</v>
      </c>
      <c r="B63" s="422" t="s">
        <v>870</v>
      </c>
      <c r="C63" s="423">
        <f>'5. summary of exp'!P130</f>
        <v>33000000</v>
      </c>
      <c r="D63" s="423">
        <v>100000000</v>
      </c>
      <c r="E63" s="424">
        <v>0</v>
      </c>
    </row>
    <row r="64" spans="1:5" x14ac:dyDescent="0.2">
      <c r="A64" s="427" t="s">
        <v>237</v>
      </c>
      <c r="B64" s="422" t="s">
        <v>871</v>
      </c>
      <c r="C64" s="423">
        <f>'5. summary of exp'!P131</f>
        <v>143000000</v>
      </c>
      <c r="D64" s="423">
        <v>243000000</v>
      </c>
      <c r="E64" s="424">
        <v>0</v>
      </c>
    </row>
    <row r="65" spans="1:5" x14ac:dyDescent="0.2">
      <c r="A65" s="427" t="s">
        <v>84</v>
      </c>
      <c r="B65" s="422" t="s">
        <v>872</v>
      </c>
      <c r="C65" s="423">
        <f>'5. summary of exp'!P132</f>
        <v>460000000</v>
      </c>
      <c r="D65" s="423">
        <v>472000000</v>
      </c>
      <c r="E65" s="424">
        <v>205300720</v>
      </c>
    </row>
    <row r="66" spans="1:5" x14ac:dyDescent="0.2">
      <c r="A66" s="427" t="s">
        <v>1687</v>
      </c>
      <c r="B66" s="422" t="s">
        <v>1360</v>
      </c>
      <c r="C66" s="423">
        <f>'5. summary of exp'!P134</f>
        <v>107000000</v>
      </c>
      <c r="D66" s="423">
        <v>305500000</v>
      </c>
      <c r="E66" s="424">
        <v>1495000</v>
      </c>
    </row>
    <row r="67" spans="1:5" x14ac:dyDescent="0.2">
      <c r="A67" s="427" t="s">
        <v>1709</v>
      </c>
      <c r="B67" s="422" t="s">
        <v>866</v>
      </c>
      <c r="C67" s="423">
        <f>'5. summary of exp'!P136</f>
        <v>50000000</v>
      </c>
      <c r="D67" s="423">
        <v>90000000</v>
      </c>
      <c r="E67" s="424">
        <v>0</v>
      </c>
    </row>
    <row r="68" spans="1:5" x14ac:dyDescent="0.2">
      <c r="A68" s="427" t="s">
        <v>1708</v>
      </c>
      <c r="B68" s="422" t="s">
        <v>867</v>
      </c>
      <c r="C68" s="423">
        <f>'5. summary of exp'!P137</f>
        <v>200000000</v>
      </c>
      <c r="D68" s="423">
        <v>560000000</v>
      </c>
      <c r="E68" s="424">
        <v>44083333</v>
      </c>
    </row>
    <row r="69" spans="1:5" x14ac:dyDescent="0.2">
      <c r="A69" s="427" t="s">
        <v>1704</v>
      </c>
      <c r="B69" s="422" t="s">
        <v>915</v>
      </c>
      <c r="C69" s="423">
        <f>'5. summary of exp'!P138</f>
        <v>50000000</v>
      </c>
      <c r="D69" s="423">
        <v>150000000</v>
      </c>
      <c r="E69" s="424">
        <v>0</v>
      </c>
    </row>
    <row r="70" spans="1:5" x14ac:dyDescent="0.2">
      <c r="A70" s="421" t="s">
        <v>1705</v>
      </c>
      <c r="B70" s="422" t="s">
        <v>1711</v>
      </c>
      <c r="C70" s="423">
        <f>'5. summary of exp'!P139</f>
        <v>100000000</v>
      </c>
      <c r="D70" s="423">
        <v>220000000</v>
      </c>
      <c r="E70" s="424">
        <v>0</v>
      </c>
    </row>
    <row r="71" spans="1:5" x14ac:dyDescent="0.2">
      <c r="A71" s="427" t="s">
        <v>1706</v>
      </c>
      <c r="B71" s="422" t="s">
        <v>916</v>
      </c>
      <c r="C71" s="423">
        <f>'5. summary of exp'!P140</f>
        <v>33000000</v>
      </c>
      <c r="D71" s="423">
        <v>80000000</v>
      </c>
      <c r="E71" s="424">
        <v>0</v>
      </c>
    </row>
    <row r="72" spans="1:5" x14ac:dyDescent="0.2">
      <c r="A72" s="427" t="s">
        <v>1820</v>
      </c>
      <c r="B72" s="422" t="s">
        <v>917</v>
      </c>
      <c r="C72" s="423">
        <f>'5. summary of exp'!P141</f>
        <v>60000000</v>
      </c>
      <c r="D72" s="423">
        <v>200000000</v>
      </c>
      <c r="E72" s="424">
        <v>0</v>
      </c>
    </row>
    <row r="73" spans="1:5" x14ac:dyDescent="0.2">
      <c r="A73" s="427" t="s">
        <v>105</v>
      </c>
      <c r="B73" s="422" t="s">
        <v>918</v>
      </c>
      <c r="C73" s="423">
        <f>'5. summary of exp'!P142</f>
        <v>1828000000</v>
      </c>
      <c r="D73" s="423">
        <v>2926000000</v>
      </c>
      <c r="E73" s="424">
        <v>145997706</v>
      </c>
    </row>
    <row r="74" spans="1:5" x14ac:dyDescent="0.2">
      <c r="A74" s="421" t="s">
        <v>1847</v>
      </c>
      <c r="B74" s="422" t="s">
        <v>1881</v>
      </c>
      <c r="C74" s="423">
        <f>'5. summary of exp'!P145</f>
        <v>20000000</v>
      </c>
      <c r="D74" s="423">
        <v>0</v>
      </c>
      <c r="E74" s="424">
        <v>0</v>
      </c>
    </row>
    <row r="75" spans="1:5" x14ac:dyDescent="0.2">
      <c r="A75" s="427" t="s">
        <v>135</v>
      </c>
      <c r="B75" s="422" t="s">
        <v>876</v>
      </c>
      <c r="C75" s="423">
        <f>'5. summary of exp'!P146</f>
        <v>147950000</v>
      </c>
      <c r="D75" s="423">
        <v>383000000.11000001</v>
      </c>
      <c r="E75" s="424">
        <v>4000000</v>
      </c>
    </row>
    <row r="76" spans="1:5" x14ac:dyDescent="0.2">
      <c r="A76" s="427" t="s">
        <v>130</v>
      </c>
      <c r="B76" s="422" t="s">
        <v>877</v>
      </c>
      <c r="C76" s="423">
        <f>'5. summary of exp'!P147</f>
        <v>39900000</v>
      </c>
      <c r="D76" s="423">
        <v>150000000</v>
      </c>
      <c r="E76" s="424">
        <v>0</v>
      </c>
    </row>
    <row r="77" spans="1:5" x14ac:dyDescent="0.2">
      <c r="A77" s="427" t="s">
        <v>112</v>
      </c>
      <c r="B77" s="422" t="s">
        <v>878</v>
      </c>
      <c r="C77" s="423">
        <f>'5. summary of exp'!P148</f>
        <v>123500000</v>
      </c>
      <c r="D77" s="423">
        <v>448000000</v>
      </c>
      <c r="E77" s="424">
        <v>6734303</v>
      </c>
    </row>
    <row r="78" spans="1:5" x14ac:dyDescent="0.2">
      <c r="A78" s="427" t="s">
        <v>132</v>
      </c>
      <c r="B78" s="422" t="s">
        <v>919</v>
      </c>
      <c r="C78" s="423">
        <f>'5. summary of exp'!P149</f>
        <v>110000000</v>
      </c>
      <c r="D78" s="423">
        <v>161000000</v>
      </c>
      <c r="E78" s="424">
        <v>6320800</v>
      </c>
    </row>
    <row r="79" spans="1:5" x14ac:dyDescent="0.2">
      <c r="A79" s="427" t="s">
        <v>139</v>
      </c>
      <c r="B79" s="422" t="s">
        <v>920</v>
      </c>
      <c r="C79" s="423">
        <f>'5. summary of exp'!P150</f>
        <v>45000000</v>
      </c>
      <c r="D79" s="423">
        <v>117000000</v>
      </c>
      <c r="E79" s="424">
        <v>0</v>
      </c>
    </row>
    <row r="80" spans="1:5" x14ac:dyDescent="0.2">
      <c r="A80" s="463" t="s">
        <v>199</v>
      </c>
      <c r="B80" s="422" t="s">
        <v>921</v>
      </c>
      <c r="C80" s="423">
        <f>'5. summary of exp'!P153</f>
        <v>195000000</v>
      </c>
      <c r="D80" s="423">
        <v>179000000</v>
      </c>
      <c r="E80" s="424">
        <v>91245000</v>
      </c>
    </row>
    <row r="81" spans="1:252" x14ac:dyDescent="0.2">
      <c r="A81" s="427" t="s">
        <v>143</v>
      </c>
      <c r="B81" s="422" t="s">
        <v>146</v>
      </c>
      <c r="C81" s="423">
        <f>'5. summary of exp'!P154</f>
        <v>10000000</v>
      </c>
      <c r="D81" s="423">
        <v>20000000</v>
      </c>
      <c r="E81" s="424">
        <v>0</v>
      </c>
    </row>
    <row r="82" spans="1:252" x14ac:dyDescent="0.2">
      <c r="A82" s="427" t="s">
        <v>140</v>
      </c>
      <c r="B82" s="422" t="s">
        <v>880</v>
      </c>
      <c r="C82" s="423">
        <f>'5. summary of exp'!P155</f>
        <v>10000000</v>
      </c>
      <c r="D82" s="423">
        <v>20000000</v>
      </c>
      <c r="E82" s="424">
        <v>0</v>
      </c>
    </row>
    <row r="83" spans="1:252" x14ac:dyDescent="0.2">
      <c r="A83" s="427" t="s">
        <v>707</v>
      </c>
      <c r="B83" s="422" t="s">
        <v>218</v>
      </c>
      <c r="C83" s="423">
        <f>'5. summary of exp'!P156</f>
        <v>62000000</v>
      </c>
      <c r="D83" s="423">
        <v>100000000</v>
      </c>
      <c r="E83" s="424">
        <v>12963500</v>
      </c>
    </row>
    <row r="84" spans="1:252" x14ac:dyDescent="0.2">
      <c r="A84" s="427" t="s">
        <v>693</v>
      </c>
      <c r="B84" s="422" t="s">
        <v>1412</v>
      </c>
      <c r="C84" s="423">
        <f>'5. summary of exp'!P157</f>
        <v>20000000</v>
      </c>
      <c r="D84" s="423">
        <v>20000000</v>
      </c>
      <c r="E84" s="424">
        <v>0</v>
      </c>
    </row>
    <row r="85" spans="1:252" x14ac:dyDescent="0.2">
      <c r="A85" s="433"/>
      <c r="B85" s="434" t="s">
        <v>26</v>
      </c>
      <c r="C85" s="435">
        <f>SUM(C4:C84)</f>
        <v>34154608348</v>
      </c>
      <c r="D85" s="435">
        <f>SUM(D4:D84)</f>
        <v>50518800000.110001</v>
      </c>
      <c r="E85" s="464">
        <f>SUM(E4:E84)</f>
        <v>10531749505</v>
      </c>
    </row>
    <row r="86" spans="1:252" x14ac:dyDescent="0.2">
      <c r="A86" s="298"/>
      <c r="B86" s="298"/>
    </row>
    <row r="87" spans="1:252" x14ac:dyDescent="0.2">
      <c r="A87" s="298"/>
      <c r="B87" s="298"/>
    </row>
    <row r="88" spans="1:252" x14ac:dyDescent="0.2">
      <c r="A88" s="298"/>
      <c r="B88" s="298"/>
    </row>
    <row r="89" spans="1:252" x14ac:dyDescent="0.2">
      <c r="A89" s="298"/>
      <c r="B89" s="298"/>
    </row>
    <row r="90" spans="1:252" x14ac:dyDescent="0.2">
      <c r="A90" s="298"/>
      <c r="B90" s="298"/>
    </row>
    <row r="91" spans="1:252" x14ac:dyDescent="0.2">
      <c r="A91" s="298"/>
      <c r="B91" s="298"/>
    </row>
    <row r="92" spans="1:252" x14ac:dyDescent="0.2">
      <c r="A92" s="298"/>
      <c r="B92" s="298"/>
    </row>
    <row r="93" spans="1:252" s="444" customFormat="1" ht="48.75" customHeight="1" x14ac:dyDescent="0.25">
      <c r="A93" s="440"/>
      <c r="B93" s="1071" t="s">
        <v>1092</v>
      </c>
      <c r="C93" s="1071"/>
      <c r="D93" s="1071"/>
      <c r="E93" s="441"/>
      <c r="F93" s="442"/>
      <c r="G93" s="442"/>
      <c r="H93" s="442"/>
      <c r="I93" s="442"/>
      <c r="J93" s="442"/>
      <c r="K93" s="442"/>
      <c r="L93" s="442"/>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443"/>
      <c r="DN93" s="443"/>
      <c r="DO93" s="443"/>
      <c r="DP93" s="443"/>
      <c r="DQ93" s="443"/>
      <c r="DR93" s="443"/>
      <c r="DS93" s="443"/>
      <c r="DT93" s="443"/>
      <c r="DU93" s="443"/>
      <c r="DV93" s="443"/>
      <c r="DW93" s="443"/>
      <c r="DX93" s="443"/>
      <c r="DY93" s="443"/>
      <c r="DZ93" s="443"/>
      <c r="EA93" s="443"/>
      <c r="EB93" s="443"/>
      <c r="EC93" s="443"/>
      <c r="ED93" s="443"/>
      <c r="EE93" s="443"/>
      <c r="EF93" s="443"/>
      <c r="EG93" s="443"/>
      <c r="EH93" s="443"/>
      <c r="EI93" s="443"/>
      <c r="EJ93" s="443"/>
      <c r="EK93" s="443"/>
      <c r="EL93" s="443"/>
      <c r="EM93" s="443"/>
      <c r="EN93" s="443"/>
      <c r="EO93" s="443"/>
      <c r="EP93" s="443"/>
      <c r="EQ93" s="443"/>
      <c r="ER93" s="443"/>
      <c r="ES93" s="443"/>
      <c r="ET93" s="443"/>
      <c r="EU93" s="443"/>
      <c r="EV93" s="443"/>
      <c r="EW93" s="443"/>
      <c r="EX93" s="443"/>
      <c r="EY93" s="443"/>
      <c r="EZ93" s="443"/>
      <c r="FA93" s="443"/>
      <c r="FB93" s="443"/>
      <c r="FC93" s="443"/>
      <c r="FD93" s="443"/>
      <c r="FE93" s="443"/>
      <c r="FF93" s="443"/>
      <c r="FG93" s="443"/>
      <c r="FH93" s="443"/>
      <c r="FI93" s="443"/>
      <c r="FJ93" s="443"/>
      <c r="FK93" s="443"/>
      <c r="FL93" s="443"/>
      <c r="FM93" s="443"/>
      <c r="FN93" s="443"/>
      <c r="FO93" s="443"/>
      <c r="FP93" s="443"/>
      <c r="FQ93" s="443"/>
      <c r="FR93" s="443"/>
      <c r="FS93" s="443"/>
      <c r="FT93" s="443"/>
      <c r="FU93" s="443"/>
      <c r="FV93" s="443"/>
      <c r="FW93" s="443"/>
      <c r="FX93" s="443"/>
      <c r="FY93" s="443"/>
      <c r="FZ93" s="443"/>
      <c r="GA93" s="443"/>
      <c r="GB93" s="443"/>
      <c r="GC93" s="443"/>
      <c r="GD93" s="443"/>
      <c r="GE93" s="443"/>
      <c r="GF93" s="443"/>
      <c r="GG93" s="443"/>
      <c r="GH93" s="443"/>
      <c r="GI93" s="443"/>
      <c r="GJ93" s="443"/>
      <c r="GK93" s="443"/>
      <c r="GL93" s="443"/>
      <c r="GM93" s="443"/>
      <c r="GN93" s="443"/>
      <c r="GO93" s="443"/>
      <c r="GP93" s="443"/>
      <c r="GQ93" s="443"/>
      <c r="GR93" s="443"/>
      <c r="GS93" s="443"/>
      <c r="GT93" s="443"/>
      <c r="GU93" s="443"/>
      <c r="GV93" s="443"/>
      <c r="GW93" s="443"/>
      <c r="GX93" s="443"/>
      <c r="GY93" s="443"/>
      <c r="GZ93" s="443"/>
      <c r="HA93" s="443"/>
      <c r="HB93" s="443"/>
      <c r="HC93" s="443"/>
      <c r="HD93" s="443"/>
      <c r="HE93" s="443"/>
      <c r="HF93" s="443"/>
      <c r="HG93" s="443"/>
      <c r="HH93" s="443"/>
      <c r="HI93" s="443"/>
      <c r="HJ93" s="443"/>
      <c r="HK93" s="443"/>
      <c r="HL93" s="443"/>
      <c r="HM93" s="443"/>
      <c r="HN93" s="443"/>
      <c r="HO93" s="443"/>
      <c r="HP93" s="443"/>
      <c r="HQ93" s="443"/>
      <c r="HR93" s="443"/>
      <c r="HS93" s="443"/>
      <c r="HT93" s="443"/>
      <c r="HU93" s="443"/>
      <c r="HV93" s="443"/>
      <c r="HW93" s="443"/>
      <c r="HX93" s="443"/>
      <c r="HY93" s="443"/>
      <c r="HZ93" s="443"/>
      <c r="IA93" s="443"/>
      <c r="IB93" s="443"/>
      <c r="IC93" s="443"/>
      <c r="ID93" s="443"/>
      <c r="IE93" s="443"/>
      <c r="IF93" s="443"/>
      <c r="IG93" s="443"/>
      <c r="IH93" s="443"/>
      <c r="II93" s="443"/>
      <c r="IJ93" s="443"/>
      <c r="IK93" s="443"/>
      <c r="IL93" s="443"/>
      <c r="IM93" s="443"/>
      <c r="IN93" s="443"/>
      <c r="IO93" s="443"/>
      <c r="IP93" s="443"/>
      <c r="IQ93" s="443"/>
      <c r="IR93" s="443"/>
    </row>
    <row r="94" spans="1:252" s="444" customFormat="1" x14ac:dyDescent="0.2">
      <c r="A94" s="445"/>
      <c r="B94" s="446"/>
      <c r="C94" s="447"/>
      <c r="D94" s="448"/>
      <c r="E94" s="448"/>
      <c r="F94" s="449"/>
      <c r="G94" s="449"/>
      <c r="H94" s="449"/>
      <c r="I94" s="449"/>
      <c r="J94" s="449"/>
      <c r="K94" s="449"/>
      <c r="L94" s="449"/>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0"/>
      <c r="AY94" s="450"/>
      <c r="AZ94" s="450"/>
      <c r="BA94" s="450"/>
      <c r="BB94" s="450"/>
      <c r="BC94" s="450"/>
      <c r="BD94" s="450"/>
      <c r="BE94" s="450"/>
      <c r="BF94" s="450"/>
      <c r="BG94" s="450"/>
      <c r="BH94" s="450"/>
      <c r="BI94" s="450"/>
      <c r="BJ94" s="450"/>
      <c r="BK94" s="450"/>
      <c r="BL94" s="450"/>
      <c r="BM94" s="450"/>
      <c r="BN94" s="450"/>
      <c r="BO94" s="450"/>
      <c r="BP94" s="450"/>
      <c r="BQ94" s="450"/>
      <c r="BR94" s="450"/>
      <c r="BS94" s="450"/>
      <c r="BT94" s="450"/>
      <c r="BU94" s="450"/>
      <c r="BV94" s="450"/>
      <c r="BW94" s="450"/>
      <c r="BX94" s="450"/>
      <c r="BY94" s="450"/>
      <c r="BZ94" s="450"/>
      <c r="CA94" s="450"/>
      <c r="CB94" s="450"/>
      <c r="CC94" s="450"/>
      <c r="CD94" s="450"/>
      <c r="CE94" s="450"/>
      <c r="CF94" s="450"/>
      <c r="CG94" s="450"/>
      <c r="CH94" s="450"/>
      <c r="CI94" s="450"/>
      <c r="CJ94" s="450"/>
      <c r="CK94" s="450"/>
      <c r="CL94" s="450"/>
      <c r="CM94" s="450"/>
      <c r="CN94" s="450"/>
      <c r="CO94" s="450"/>
      <c r="CP94" s="450"/>
      <c r="CQ94" s="450"/>
      <c r="CR94" s="450"/>
      <c r="CS94" s="450"/>
      <c r="CT94" s="450"/>
      <c r="CU94" s="450"/>
      <c r="CV94" s="450"/>
      <c r="CW94" s="450"/>
      <c r="CX94" s="450"/>
      <c r="CY94" s="450"/>
      <c r="CZ94" s="450"/>
      <c r="DA94" s="450"/>
      <c r="DB94" s="450"/>
      <c r="DC94" s="450"/>
      <c r="DD94" s="450"/>
      <c r="DE94" s="450"/>
      <c r="DF94" s="450"/>
      <c r="DG94" s="450"/>
      <c r="DH94" s="450"/>
      <c r="DI94" s="450"/>
      <c r="DJ94" s="450"/>
      <c r="DK94" s="450"/>
      <c r="DL94" s="450"/>
      <c r="DM94" s="450"/>
      <c r="DN94" s="450"/>
      <c r="DO94" s="450"/>
      <c r="DP94" s="450"/>
      <c r="DQ94" s="450"/>
      <c r="DR94" s="450"/>
      <c r="DS94" s="450"/>
      <c r="DT94" s="450"/>
      <c r="DU94" s="450"/>
      <c r="DV94" s="450"/>
      <c r="DW94" s="450"/>
      <c r="DX94" s="450"/>
      <c r="DY94" s="450"/>
      <c r="DZ94" s="450"/>
      <c r="EA94" s="450"/>
      <c r="EB94" s="450"/>
      <c r="EC94" s="450"/>
      <c r="ED94" s="450"/>
      <c r="EE94" s="450"/>
      <c r="EF94" s="450"/>
      <c r="EG94" s="450"/>
      <c r="EH94" s="450"/>
      <c r="EI94" s="450"/>
      <c r="EJ94" s="450"/>
      <c r="EK94" s="450"/>
      <c r="EL94" s="450"/>
      <c r="EM94" s="450"/>
      <c r="EN94" s="450"/>
      <c r="EO94" s="450"/>
      <c r="EP94" s="450"/>
      <c r="EQ94" s="450"/>
      <c r="ER94" s="450"/>
      <c r="ES94" s="450"/>
      <c r="ET94" s="450"/>
      <c r="EU94" s="450"/>
      <c r="EV94" s="450"/>
      <c r="EW94" s="450"/>
      <c r="EX94" s="450"/>
      <c r="EY94" s="450"/>
      <c r="EZ94" s="450"/>
      <c r="FA94" s="450"/>
      <c r="FB94" s="450"/>
      <c r="FC94" s="450"/>
      <c r="FD94" s="450"/>
      <c r="FE94" s="450"/>
      <c r="FF94" s="450"/>
      <c r="FG94" s="450"/>
      <c r="FH94" s="450"/>
      <c r="FI94" s="450"/>
      <c r="FJ94" s="450"/>
      <c r="FK94" s="450"/>
      <c r="FL94" s="450"/>
      <c r="FM94" s="450"/>
      <c r="FN94" s="450"/>
      <c r="FO94" s="450"/>
      <c r="FP94" s="450"/>
      <c r="FQ94" s="450"/>
      <c r="FR94" s="450"/>
      <c r="FS94" s="450"/>
      <c r="FT94" s="450"/>
      <c r="FU94" s="450"/>
      <c r="FV94" s="450"/>
      <c r="FW94" s="450"/>
      <c r="FX94" s="450"/>
      <c r="FY94" s="450"/>
      <c r="FZ94" s="450"/>
      <c r="GA94" s="450"/>
      <c r="GB94" s="450"/>
      <c r="GC94" s="450"/>
      <c r="GD94" s="450"/>
      <c r="GE94" s="450"/>
      <c r="GF94" s="450"/>
      <c r="GG94" s="450"/>
      <c r="GH94" s="450"/>
      <c r="GI94" s="450"/>
      <c r="GJ94" s="450"/>
      <c r="GK94" s="450"/>
      <c r="GL94" s="450"/>
      <c r="GM94" s="450"/>
      <c r="GN94" s="450"/>
      <c r="GO94" s="450"/>
      <c r="GP94" s="450"/>
      <c r="GQ94" s="450"/>
      <c r="GR94" s="450"/>
      <c r="GS94" s="450"/>
      <c r="GT94" s="450"/>
      <c r="GU94" s="450"/>
      <c r="GV94" s="450"/>
      <c r="GW94" s="450"/>
      <c r="GX94" s="450"/>
      <c r="GY94" s="450"/>
      <c r="GZ94" s="450"/>
      <c r="HA94" s="450"/>
      <c r="HB94" s="450"/>
      <c r="HC94" s="450"/>
      <c r="HD94" s="450"/>
      <c r="HE94" s="450"/>
      <c r="HF94" s="450"/>
      <c r="HG94" s="450"/>
      <c r="HH94" s="450"/>
      <c r="HI94" s="450"/>
      <c r="HJ94" s="450"/>
      <c r="HK94" s="450"/>
      <c r="HL94" s="450"/>
      <c r="HM94" s="450"/>
      <c r="HN94" s="450"/>
      <c r="HO94" s="450"/>
      <c r="HP94" s="450"/>
      <c r="HQ94" s="450"/>
      <c r="HR94" s="450"/>
      <c r="HS94" s="450"/>
      <c r="HT94" s="450"/>
      <c r="HU94" s="450"/>
      <c r="HV94" s="450"/>
      <c r="HW94" s="450"/>
      <c r="HX94" s="450"/>
      <c r="HY94" s="450"/>
      <c r="HZ94" s="450"/>
      <c r="IA94" s="450"/>
      <c r="IB94" s="450"/>
      <c r="IC94" s="450"/>
      <c r="ID94" s="450"/>
      <c r="IE94" s="450"/>
      <c r="IF94" s="450"/>
      <c r="IG94" s="450"/>
      <c r="IH94" s="450"/>
      <c r="II94" s="450"/>
      <c r="IJ94" s="450"/>
      <c r="IK94" s="450"/>
      <c r="IL94" s="450"/>
      <c r="IM94" s="450"/>
      <c r="IN94" s="450"/>
      <c r="IO94" s="450"/>
      <c r="IP94" s="450"/>
      <c r="IQ94" s="450"/>
      <c r="IR94" s="450"/>
    </row>
    <row r="95" spans="1:252" s="444" customFormat="1" x14ac:dyDescent="0.2">
      <c r="A95" s="445"/>
      <c r="B95" s="446"/>
      <c r="C95" s="447"/>
      <c r="D95" s="448"/>
      <c r="E95" s="448"/>
      <c r="F95" s="449"/>
      <c r="G95" s="449"/>
      <c r="H95" s="449"/>
      <c r="I95" s="449"/>
      <c r="J95" s="449"/>
      <c r="K95" s="449"/>
      <c r="L95" s="449"/>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0"/>
      <c r="AY95" s="450"/>
      <c r="AZ95" s="450"/>
      <c r="BA95" s="450"/>
      <c r="BB95" s="450"/>
      <c r="BC95" s="450"/>
      <c r="BD95" s="450"/>
      <c r="BE95" s="450"/>
      <c r="BF95" s="450"/>
      <c r="BG95" s="450"/>
      <c r="BH95" s="450"/>
      <c r="BI95" s="450"/>
      <c r="BJ95" s="450"/>
      <c r="BK95" s="450"/>
      <c r="BL95" s="450"/>
      <c r="BM95" s="450"/>
      <c r="BN95" s="450"/>
      <c r="BO95" s="450"/>
      <c r="BP95" s="450"/>
      <c r="BQ95" s="450"/>
      <c r="BR95" s="450"/>
      <c r="BS95" s="450"/>
      <c r="BT95" s="450"/>
      <c r="BU95" s="450"/>
      <c r="BV95" s="450"/>
      <c r="BW95" s="450"/>
      <c r="BX95" s="450"/>
      <c r="BY95" s="450"/>
      <c r="BZ95" s="450"/>
      <c r="CA95" s="450"/>
      <c r="CB95" s="450"/>
      <c r="CC95" s="450"/>
      <c r="CD95" s="450"/>
      <c r="CE95" s="450"/>
      <c r="CF95" s="450"/>
      <c r="CG95" s="450"/>
      <c r="CH95" s="450"/>
      <c r="CI95" s="450"/>
      <c r="CJ95" s="450"/>
      <c r="CK95" s="450"/>
      <c r="CL95" s="450"/>
      <c r="CM95" s="450"/>
      <c r="CN95" s="450"/>
      <c r="CO95" s="450"/>
      <c r="CP95" s="450"/>
      <c r="CQ95" s="450"/>
      <c r="CR95" s="450"/>
      <c r="CS95" s="450"/>
      <c r="CT95" s="450"/>
      <c r="CU95" s="450"/>
      <c r="CV95" s="450"/>
      <c r="CW95" s="450"/>
      <c r="CX95" s="450"/>
      <c r="CY95" s="450"/>
      <c r="CZ95" s="450"/>
      <c r="DA95" s="450"/>
      <c r="DB95" s="450"/>
      <c r="DC95" s="450"/>
      <c r="DD95" s="450"/>
      <c r="DE95" s="450"/>
      <c r="DF95" s="450"/>
      <c r="DG95" s="450"/>
      <c r="DH95" s="450"/>
      <c r="DI95" s="450"/>
      <c r="DJ95" s="450"/>
      <c r="DK95" s="450"/>
      <c r="DL95" s="450"/>
      <c r="DM95" s="450"/>
      <c r="DN95" s="450"/>
      <c r="DO95" s="450"/>
      <c r="DP95" s="450"/>
      <c r="DQ95" s="450"/>
      <c r="DR95" s="450"/>
      <c r="DS95" s="450"/>
      <c r="DT95" s="450"/>
      <c r="DU95" s="450"/>
      <c r="DV95" s="450"/>
      <c r="DW95" s="450"/>
      <c r="DX95" s="450"/>
      <c r="DY95" s="450"/>
      <c r="DZ95" s="450"/>
      <c r="EA95" s="450"/>
      <c r="EB95" s="450"/>
      <c r="EC95" s="450"/>
      <c r="ED95" s="450"/>
      <c r="EE95" s="450"/>
      <c r="EF95" s="450"/>
      <c r="EG95" s="450"/>
      <c r="EH95" s="450"/>
      <c r="EI95" s="450"/>
      <c r="EJ95" s="450"/>
      <c r="EK95" s="450"/>
      <c r="EL95" s="450"/>
      <c r="EM95" s="450"/>
      <c r="EN95" s="450"/>
      <c r="EO95" s="450"/>
      <c r="EP95" s="450"/>
      <c r="EQ95" s="450"/>
      <c r="ER95" s="450"/>
      <c r="ES95" s="450"/>
      <c r="ET95" s="450"/>
      <c r="EU95" s="450"/>
      <c r="EV95" s="450"/>
      <c r="EW95" s="450"/>
      <c r="EX95" s="450"/>
      <c r="EY95" s="450"/>
      <c r="EZ95" s="450"/>
      <c r="FA95" s="450"/>
      <c r="FB95" s="450"/>
      <c r="FC95" s="450"/>
      <c r="FD95" s="450"/>
      <c r="FE95" s="450"/>
      <c r="FF95" s="450"/>
      <c r="FG95" s="450"/>
      <c r="FH95" s="450"/>
      <c r="FI95" s="450"/>
      <c r="FJ95" s="450"/>
      <c r="FK95" s="450"/>
      <c r="FL95" s="450"/>
      <c r="FM95" s="450"/>
      <c r="FN95" s="450"/>
      <c r="FO95" s="450"/>
      <c r="FP95" s="450"/>
      <c r="FQ95" s="450"/>
      <c r="FR95" s="450"/>
      <c r="FS95" s="450"/>
      <c r="FT95" s="450"/>
      <c r="FU95" s="450"/>
      <c r="FV95" s="450"/>
      <c r="FW95" s="450"/>
      <c r="FX95" s="450"/>
      <c r="FY95" s="450"/>
      <c r="FZ95" s="450"/>
      <c r="GA95" s="450"/>
      <c r="GB95" s="450"/>
      <c r="GC95" s="450"/>
      <c r="GD95" s="450"/>
      <c r="GE95" s="450"/>
      <c r="GF95" s="450"/>
      <c r="GG95" s="450"/>
      <c r="GH95" s="450"/>
      <c r="GI95" s="450"/>
      <c r="GJ95" s="450"/>
      <c r="GK95" s="450"/>
      <c r="GL95" s="450"/>
      <c r="GM95" s="450"/>
      <c r="GN95" s="450"/>
      <c r="GO95" s="450"/>
      <c r="GP95" s="450"/>
      <c r="GQ95" s="450"/>
      <c r="GR95" s="450"/>
      <c r="GS95" s="450"/>
      <c r="GT95" s="450"/>
      <c r="GU95" s="450"/>
      <c r="GV95" s="450"/>
      <c r="GW95" s="450"/>
      <c r="GX95" s="450"/>
      <c r="GY95" s="450"/>
      <c r="GZ95" s="450"/>
      <c r="HA95" s="450"/>
      <c r="HB95" s="450"/>
      <c r="HC95" s="450"/>
      <c r="HD95" s="450"/>
      <c r="HE95" s="450"/>
      <c r="HF95" s="450"/>
      <c r="HG95" s="450"/>
      <c r="HH95" s="450"/>
      <c r="HI95" s="450"/>
      <c r="HJ95" s="450"/>
      <c r="HK95" s="450"/>
      <c r="HL95" s="450"/>
      <c r="HM95" s="450"/>
      <c r="HN95" s="450"/>
      <c r="HO95" s="450"/>
      <c r="HP95" s="450"/>
      <c r="HQ95" s="450"/>
      <c r="HR95" s="450"/>
      <c r="HS95" s="450"/>
      <c r="HT95" s="450"/>
      <c r="HU95" s="450"/>
      <c r="HV95" s="450"/>
      <c r="HW95" s="450"/>
      <c r="HX95" s="450"/>
      <c r="HY95" s="450"/>
      <c r="HZ95" s="450"/>
      <c r="IA95" s="450"/>
      <c r="IB95" s="450"/>
      <c r="IC95" s="450"/>
      <c r="ID95" s="450"/>
      <c r="IE95" s="450"/>
      <c r="IF95" s="450"/>
      <c r="IG95" s="450"/>
      <c r="IH95" s="450"/>
      <c r="II95" s="450"/>
      <c r="IJ95" s="450"/>
      <c r="IK95" s="450"/>
      <c r="IL95" s="450"/>
      <c r="IM95" s="450"/>
      <c r="IN95" s="450"/>
      <c r="IO95" s="450"/>
      <c r="IP95" s="450"/>
      <c r="IQ95" s="450"/>
      <c r="IR95" s="450"/>
    </row>
    <row r="96" spans="1:252" s="444" customFormat="1" x14ac:dyDescent="0.2">
      <c r="A96" s="445"/>
      <c r="B96" s="446"/>
      <c r="C96" s="447"/>
      <c r="D96" s="448"/>
      <c r="E96" s="448"/>
      <c r="F96" s="449"/>
      <c r="G96" s="449"/>
      <c r="H96" s="449"/>
      <c r="I96" s="449"/>
      <c r="J96" s="449"/>
      <c r="K96" s="449"/>
      <c r="L96" s="449"/>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0"/>
      <c r="AY96" s="450"/>
      <c r="AZ96" s="450"/>
      <c r="BA96" s="450"/>
      <c r="BB96" s="450"/>
      <c r="BC96" s="450"/>
      <c r="BD96" s="450"/>
      <c r="BE96" s="450"/>
      <c r="BF96" s="450"/>
      <c r="BG96" s="450"/>
      <c r="BH96" s="450"/>
      <c r="BI96" s="450"/>
      <c r="BJ96" s="450"/>
      <c r="BK96" s="450"/>
      <c r="BL96" s="450"/>
      <c r="BM96" s="450"/>
      <c r="BN96" s="450"/>
      <c r="BO96" s="450"/>
      <c r="BP96" s="450"/>
      <c r="BQ96" s="450"/>
      <c r="BR96" s="450"/>
      <c r="BS96" s="450"/>
      <c r="BT96" s="450"/>
      <c r="BU96" s="450"/>
      <c r="BV96" s="450"/>
      <c r="BW96" s="450"/>
      <c r="BX96" s="450"/>
      <c r="BY96" s="450"/>
      <c r="BZ96" s="450"/>
      <c r="CA96" s="450"/>
      <c r="CB96" s="450"/>
      <c r="CC96" s="450"/>
      <c r="CD96" s="450"/>
      <c r="CE96" s="450"/>
      <c r="CF96" s="450"/>
      <c r="CG96" s="450"/>
      <c r="CH96" s="450"/>
      <c r="CI96" s="450"/>
      <c r="CJ96" s="450"/>
      <c r="CK96" s="450"/>
      <c r="CL96" s="450"/>
      <c r="CM96" s="450"/>
      <c r="CN96" s="450"/>
      <c r="CO96" s="450"/>
      <c r="CP96" s="450"/>
      <c r="CQ96" s="450"/>
      <c r="CR96" s="450"/>
      <c r="CS96" s="450"/>
      <c r="CT96" s="450"/>
      <c r="CU96" s="450"/>
      <c r="CV96" s="450"/>
      <c r="CW96" s="450"/>
      <c r="CX96" s="450"/>
      <c r="CY96" s="450"/>
      <c r="CZ96" s="450"/>
      <c r="DA96" s="450"/>
      <c r="DB96" s="450"/>
      <c r="DC96" s="450"/>
      <c r="DD96" s="450"/>
      <c r="DE96" s="450"/>
      <c r="DF96" s="450"/>
      <c r="DG96" s="450"/>
      <c r="DH96" s="450"/>
      <c r="DI96" s="450"/>
      <c r="DJ96" s="450"/>
      <c r="DK96" s="450"/>
      <c r="DL96" s="450"/>
      <c r="DM96" s="450"/>
      <c r="DN96" s="450"/>
      <c r="DO96" s="450"/>
      <c r="DP96" s="450"/>
      <c r="DQ96" s="450"/>
      <c r="DR96" s="450"/>
      <c r="DS96" s="450"/>
      <c r="DT96" s="450"/>
      <c r="DU96" s="450"/>
      <c r="DV96" s="450"/>
      <c r="DW96" s="450"/>
      <c r="DX96" s="450"/>
      <c r="DY96" s="450"/>
      <c r="DZ96" s="450"/>
      <c r="EA96" s="450"/>
      <c r="EB96" s="450"/>
      <c r="EC96" s="450"/>
      <c r="ED96" s="450"/>
      <c r="EE96" s="450"/>
      <c r="EF96" s="450"/>
      <c r="EG96" s="450"/>
      <c r="EH96" s="450"/>
      <c r="EI96" s="450"/>
      <c r="EJ96" s="450"/>
      <c r="EK96" s="450"/>
      <c r="EL96" s="450"/>
      <c r="EM96" s="450"/>
      <c r="EN96" s="450"/>
      <c r="EO96" s="450"/>
      <c r="EP96" s="450"/>
      <c r="EQ96" s="450"/>
      <c r="ER96" s="450"/>
      <c r="ES96" s="450"/>
      <c r="ET96" s="450"/>
      <c r="EU96" s="450"/>
      <c r="EV96" s="450"/>
      <c r="EW96" s="450"/>
      <c r="EX96" s="450"/>
      <c r="EY96" s="450"/>
      <c r="EZ96" s="450"/>
      <c r="FA96" s="450"/>
      <c r="FB96" s="450"/>
      <c r="FC96" s="450"/>
      <c r="FD96" s="450"/>
      <c r="FE96" s="450"/>
      <c r="FF96" s="450"/>
      <c r="FG96" s="450"/>
      <c r="FH96" s="450"/>
      <c r="FI96" s="450"/>
      <c r="FJ96" s="450"/>
      <c r="FK96" s="450"/>
      <c r="FL96" s="450"/>
      <c r="FM96" s="450"/>
      <c r="FN96" s="450"/>
      <c r="FO96" s="450"/>
      <c r="FP96" s="450"/>
      <c r="FQ96" s="450"/>
      <c r="FR96" s="450"/>
      <c r="FS96" s="450"/>
      <c r="FT96" s="450"/>
      <c r="FU96" s="450"/>
      <c r="FV96" s="450"/>
      <c r="FW96" s="450"/>
      <c r="FX96" s="450"/>
      <c r="FY96" s="450"/>
      <c r="FZ96" s="450"/>
      <c r="GA96" s="450"/>
      <c r="GB96" s="450"/>
      <c r="GC96" s="450"/>
      <c r="GD96" s="450"/>
      <c r="GE96" s="450"/>
      <c r="GF96" s="450"/>
      <c r="GG96" s="450"/>
      <c r="GH96" s="450"/>
      <c r="GI96" s="450"/>
      <c r="GJ96" s="450"/>
      <c r="GK96" s="450"/>
      <c r="GL96" s="450"/>
      <c r="GM96" s="450"/>
      <c r="GN96" s="450"/>
      <c r="GO96" s="450"/>
      <c r="GP96" s="450"/>
      <c r="GQ96" s="450"/>
      <c r="GR96" s="450"/>
      <c r="GS96" s="450"/>
      <c r="GT96" s="450"/>
      <c r="GU96" s="450"/>
      <c r="GV96" s="450"/>
      <c r="GW96" s="450"/>
      <c r="GX96" s="450"/>
      <c r="GY96" s="450"/>
      <c r="GZ96" s="450"/>
      <c r="HA96" s="450"/>
      <c r="HB96" s="450"/>
      <c r="HC96" s="450"/>
      <c r="HD96" s="450"/>
      <c r="HE96" s="450"/>
      <c r="HF96" s="450"/>
      <c r="HG96" s="450"/>
      <c r="HH96" s="450"/>
      <c r="HI96" s="450"/>
      <c r="HJ96" s="450"/>
      <c r="HK96" s="450"/>
      <c r="HL96" s="450"/>
      <c r="HM96" s="450"/>
      <c r="HN96" s="450"/>
      <c r="HO96" s="450"/>
      <c r="HP96" s="450"/>
      <c r="HQ96" s="450"/>
      <c r="HR96" s="450"/>
      <c r="HS96" s="450"/>
      <c r="HT96" s="450"/>
      <c r="HU96" s="450"/>
      <c r="HV96" s="450"/>
      <c r="HW96" s="450"/>
      <c r="HX96" s="450"/>
      <c r="HY96" s="450"/>
      <c r="HZ96" s="450"/>
      <c r="IA96" s="450"/>
      <c r="IB96" s="450"/>
      <c r="IC96" s="450"/>
      <c r="ID96" s="450"/>
      <c r="IE96" s="450"/>
      <c r="IF96" s="450"/>
      <c r="IG96" s="450"/>
      <c r="IH96" s="450"/>
      <c r="II96" s="450"/>
      <c r="IJ96" s="450"/>
      <c r="IK96" s="450"/>
      <c r="IL96" s="450"/>
      <c r="IM96" s="450"/>
      <c r="IN96" s="450"/>
      <c r="IO96" s="450"/>
      <c r="IP96" s="450"/>
      <c r="IQ96" s="450"/>
      <c r="IR96" s="450"/>
    </row>
    <row r="97" spans="1:252" s="444" customFormat="1" x14ac:dyDescent="0.2">
      <c r="A97" s="445"/>
      <c r="B97" s="1072" t="s">
        <v>1907</v>
      </c>
      <c r="C97" s="1072"/>
      <c r="D97" s="1072"/>
      <c r="E97" s="451"/>
      <c r="F97" s="449"/>
      <c r="G97" s="449"/>
      <c r="H97" s="449"/>
      <c r="I97" s="449"/>
      <c r="J97" s="449"/>
      <c r="K97" s="449"/>
      <c r="L97" s="449"/>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0"/>
      <c r="AY97" s="450"/>
      <c r="AZ97" s="450"/>
      <c r="BA97" s="450"/>
      <c r="BB97" s="450"/>
      <c r="BC97" s="450"/>
      <c r="BD97" s="450"/>
      <c r="BE97" s="450"/>
      <c r="BF97" s="450"/>
      <c r="BG97" s="450"/>
      <c r="BH97" s="450"/>
      <c r="BI97" s="450"/>
      <c r="BJ97" s="450"/>
      <c r="BK97" s="450"/>
      <c r="BL97" s="450"/>
      <c r="BM97" s="450"/>
      <c r="BN97" s="450"/>
      <c r="BO97" s="450"/>
      <c r="BP97" s="450"/>
      <c r="BQ97" s="450"/>
      <c r="BR97" s="450"/>
      <c r="BS97" s="450"/>
      <c r="BT97" s="450"/>
      <c r="BU97" s="450"/>
      <c r="BV97" s="450"/>
      <c r="BW97" s="450"/>
      <c r="BX97" s="450"/>
      <c r="BY97" s="450"/>
      <c r="BZ97" s="450"/>
      <c r="CA97" s="450"/>
      <c r="CB97" s="450"/>
      <c r="CC97" s="450"/>
      <c r="CD97" s="450"/>
      <c r="CE97" s="450"/>
      <c r="CF97" s="450"/>
      <c r="CG97" s="450"/>
      <c r="CH97" s="450"/>
      <c r="CI97" s="450"/>
      <c r="CJ97" s="450"/>
      <c r="CK97" s="450"/>
      <c r="CL97" s="450"/>
      <c r="CM97" s="450"/>
      <c r="CN97" s="450"/>
      <c r="CO97" s="450"/>
      <c r="CP97" s="450"/>
      <c r="CQ97" s="450"/>
      <c r="CR97" s="450"/>
      <c r="CS97" s="450"/>
      <c r="CT97" s="450"/>
      <c r="CU97" s="450"/>
      <c r="CV97" s="450"/>
      <c r="CW97" s="450"/>
      <c r="CX97" s="450"/>
      <c r="CY97" s="450"/>
      <c r="CZ97" s="450"/>
      <c r="DA97" s="450"/>
      <c r="DB97" s="450"/>
      <c r="DC97" s="450"/>
      <c r="DD97" s="450"/>
      <c r="DE97" s="450"/>
      <c r="DF97" s="450"/>
      <c r="DG97" s="450"/>
      <c r="DH97" s="450"/>
      <c r="DI97" s="450"/>
      <c r="DJ97" s="450"/>
      <c r="DK97" s="450"/>
      <c r="DL97" s="450"/>
      <c r="DM97" s="450"/>
      <c r="DN97" s="450"/>
      <c r="DO97" s="450"/>
      <c r="DP97" s="450"/>
      <c r="DQ97" s="450"/>
      <c r="DR97" s="450"/>
      <c r="DS97" s="450"/>
      <c r="DT97" s="450"/>
      <c r="DU97" s="450"/>
      <c r="DV97" s="450"/>
      <c r="DW97" s="450"/>
      <c r="DX97" s="450"/>
      <c r="DY97" s="450"/>
      <c r="DZ97" s="450"/>
      <c r="EA97" s="450"/>
      <c r="EB97" s="450"/>
      <c r="EC97" s="450"/>
      <c r="ED97" s="450"/>
      <c r="EE97" s="450"/>
      <c r="EF97" s="450"/>
      <c r="EG97" s="450"/>
      <c r="EH97" s="450"/>
      <c r="EI97" s="450"/>
      <c r="EJ97" s="450"/>
      <c r="EK97" s="450"/>
      <c r="EL97" s="450"/>
      <c r="EM97" s="450"/>
      <c r="EN97" s="450"/>
      <c r="EO97" s="450"/>
      <c r="EP97" s="450"/>
      <c r="EQ97" s="450"/>
      <c r="ER97" s="450"/>
      <c r="ES97" s="450"/>
      <c r="ET97" s="450"/>
      <c r="EU97" s="450"/>
      <c r="EV97" s="450"/>
      <c r="EW97" s="450"/>
      <c r="EX97" s="450"/>
      <c r="EY97" s="450"/>
      <c r="EZ97" s="450"/>
      <c r="FA97" s="450"/>
      <c r="FB97" s="450"/>
      <c r="FC97" s="450"/>
      <c r="FD97" s="450"/>
      <c r="FE97" s="450"/>
      <c r="FF97" s="450"/>
      <c r="FG97" s="450"/>
      <c r="FH97" s="450"/>
      <c r="FI97" s="450"/>
      <c r="FJ97" s="450"/>
      <c r="FK97" s="450"/>
      <c r="FL97" s="450"/>
      <c r="FM97" s="450"/>
      <c r="FN97" s="450"/>
      <c r="FO97" s="450"/>
      <c r="FP97" s="450"/>
      <c r="FQ97" s="450"/>
      <c r="FR97" s="450"/>
      <c r="FS97" s="450"/>
      <c r="FT97" s="450"/>
      <c r="FU97" s="450"/>
      <c r="FV97" s="450"/>
      <c r="FW97" s="450"/>
      <c r="FX97" s="450"/>
      <c r="FY97" s="450"/>
      <c r="FZ97" s="450"/>
      <c r="GA97" s="450"/>
      <c r="GB97" s="450"/>
      <c r="GC97" s="450"/>
      <c r="GD97" s="450"/>
      <c r="GE97" s="450"/>
      <c r="GF97" s="450"/>
      <c r="GG97" s="450"/>
      <c r="GH97" s="450"/>
      <c r="GI97" s="450"/>
      <c r="GJ97" s="450"/>
      <c r="GK97" s="450"/>
      <c r="GL97" s="450"/>
      <c r="GM97" s="450"/>
      <c r="GN97" s="450"/>
      <c r="GO97" s="450"/>
      <c r="GP97" s="450"/>
      <c r="GQ97" s="450"/>
      <c r="GR97" s="450"/>
      <c r="GS97" s="450"/>
      <c r="GT97" s="450"/>
      <c r="GU97" s="450"/>
      <c r="GV97" s="450"/>
      <c r="GW97" s="450"/>
      <c r="GX97" s="450"/>
      <c r="GY97" s="450"/>
      <c r="GZ97" s="450"/>
      <c r="HA97" s="450"/>
      <c r="HB97" s="450"/>
      <c r="HC97" s="450"/>
      <c r="HD97" s="450"/>
      <c r="HE97" s="450"/>
      <c r="HF97" s="450"/>
      <c r="HG97" s="450"/>
      <c r="HH97" s="450"/>
      <c r="HI97" s="450"/>
      <c r="HJ97" s="450"/>
      <c r="HK97" s="450"/>
      <c r="HL97" s="450"/>
      <c r="HM97" s="450"/>
      <c r="HN97" s="450"/>
      <c r="HO97" s="450"/>
      <c r="HP97" s="450"/>
      <c r="HQ97" s="450"/>
      <c r="HR97" s="450"/>
      <c r="HS97" s="450"/>
      <c r="HT97" s="450"/>
      <c r="HU97" s="450"/>
      <c r="HV97" s="450"/>
      <c r="HW97" s="450"/>
      <c r="HX97" s="450"/>
      <c r="HY97" s="450"/>
      <c r="HZ97" s="450"/>
      <c r="IA97" s="450"/>
      <c r="IB97" s="450"/>
      <c r="IC97" s="450"/>
      <c r="ID97" s="450"/>
      <c r="IE97" s="450"/>
      <c r="IF97" s="450"/>
      <c r="IG97" s="450"/>
      <c r="IH97" s="450"/>
      <c r="II97" s="450"/>
      <c r="IJ97" s="450"/>
      <c r="IK97" s="450"/>
      <c r="IL97" s="450"/>
      <c r="IM97" s="450"/>
      <c r="IN97" s="450"/>
      <c r="IO97" s="450"/>
      <c r="IP97" s="450"/>
      <c r="IQ97" s="450"/>
      <c r="IR97" s="450"/>
    </row>
    <row r="98" spans="1:252" s="453" customFormat="1" x14ac:dyDescent="0.2">
      <c r="A98" s="450"/>
      <c r="B98" s="1072" t="s">
        <v>1908</v>
      </c>
      <c r="C98" s="1072"/>
      <c r="D98" s="1072"/>
      <c r="E98" s="451"/>
      <c r="F98" s="452"/>
      <c r="G98" s="452"/>
      <c r="H98" s="452"/>
      <c r="I98" s="452"/>
      <c r="J98" s="452"/>
      <c r="K98" s="452"/>
      <c r="L98" s="452"/>
    </row>
    <row r="99" spans="1:252" s="453" customFormat="1" x14ac:dyDescent="0.2">
      <c r="A99" s="450"/>
      <c r="B99" s="1072" t="s">
        <v>711</v>
      </c>
      <c r="C99" s="1072"/>
      <c r="D99" s="1072"/>
      <c r="E99" s="451"/>
      <c r="F99" s="452"/>
      <c r="G99" s="452"/>
      <c r="H99" s="452"/>
      <c r="I99" s="452"/>
      <c r="J99" s="452"/>
      <c r="K99" s="452"/>
      <c r="L99" s="452"/>
    </row>
    <row r="100" spans="1:252" x14ac:dyDescent="0.2">
      <c r="H100" s="426"/>
      <c r="I100" s="426"/>
      <c r="J100" s="426"/>
      <c r="K100" s="426"/>
      <c r="L100" s="426"/>
    </row>
    <row r="101" spans="1:252" x14ac:dyDescent="0.2">
      <c r="H101" s="426"/>
      <c r="I101" s="426"/>
      <c r="J101" s="426"/>
      <c r="K101" s="426"/>
      <c r="L101" s="426"/>
    </row>
    <row r="102" spans="1:252" x14ac:dyDescent="0.2">
      <c r="H102" s="426"/>
      <c r="I102" s="426"/>
      <c r="J102" s="426"/>
      <c r="K102" s="426"/>
      <c r="L102" s="426"/>
    </row>
    <row r="103" spans="1:252" x14ac:dyDescent="0.2">
      <c r="H103" s="426"/>
      <c r="I103" s="426"/>
      <c r="J103" s="426"/>
      <c r="K103" s="426"/>
      <c r="L103" s="426"/>
    </row>
    <row r="104" spans="1:252" x14ac:dyDescent="0.2">
      <c r="H104" s="426"/>
      <c r="I104" s="426"/>
      <c r="J104" s="426"/>
      <c r="K104" s="426"/>
      <c r="L104" s="426"/>
    </row>
    <row r="105" spans="1:252" x14ac:dyDescent="0.2">
      <c r="H105" s="426"/>
      <c r="I105" s="426"/>
      <c r="J105" s="426"/>
      <c r="K105" s="426"/>
      <c r="L105" s="426"/>
    </row>
    <row r="106" spans="1:252" x14ac:dyDescent="0.2">
      <c r="H106" s="426"/>
      <c r="I106" s="426"/>
      <c r="J106" s="426"/>
      <c r="K106" s="426"/>
      <c r="L106" s="426"/>
    </row>
    <row r="107" spans="1:252" x14ac:dyDescent="0.2">
      <c r="H107" s="426"/>
      <c r="I107" s="426"/>
      <c r="J107" s="426"/>
      <c r="K107" s="426"/>
      <c r="L107" s="426"/>
    </row>
    <row r="108" spans="1:252" x14ac:dyDescent="0.2">
      <c r="H108" s="426"/>
      <c r="I108" s="426"/>
      <c r="J108" s="426"/>
      <c r="K108" s="426"/>
      <c r="L108" s="426"/>
    </row>
    <row r="109" spans="1:252" x14ac:dyDescent="0.2">
      <c r="M109" s="425"/>
    </row>
    <row r="110" spans="1:252" x14ac:dyDescent="0.2">
      <c r="M110" s="425"/>
    </row>
    <row r="111" spans="1:252" x14ac:dyDescent="0.2">
      <c r="M111" s="425"/>
    </row>
    <row r="112" spans="1:252" x14ac:dyDescent="0.2">
      <c r="M112" s="425"/>
    </row>
    <row r="113" spans="13:13" x14ac:dyDescent="0.2">
      <c r="M113" s="425"/>
    </row>
  </sheetData>
  <mergeCells count="7">
    <mergeCell ref="B93:D93"/>
    <mergeCell ref="B97:D97"/>
    <mergeCell ref="B98:D98"/>
    <mergeCell ref="B99:D99"/>
    <mergeCell ref="A1:E1"/>
    <mergeCell ref="A2:A3"/>
    <mergeCell ref="B2:B3"/>
  </mergeCells>
  <printOptions horizontalCentered="1"/>
  <pageMargins left="0.3" right="0.3" top="0.7" bottom="0.5" header="0.3" footer="0.3"/>
  <pageSetup paperSize="9" scale="92" fitToHeight="0" orientation="portrait" horizontalDpi="300" verticalDpi="300" r:id="rId1"/>
  <headerFooter>
    <oddHeader>&amp;C&amp;"Tahoma,Bold"&amp;10YOBE STATE GOVERNMENT OF NIGERIA
APPROVED REVISED APPROPRIATION BILL 2020</oddHeader>
    <oddFooter>&amp;LAS REVISED BY YBHA&amp;CPage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Layout" topLeftCell="A6" workbookViewId="0">
      <selection activeCell="A25" sqref="A25"/>
    </sheetView>
  </sheetViews>
  <sheetFormatPr defaultRowHeight="15" x14ac:dyDescent="0.25"/>
  <cols>
    <col min="1" max="1" width="24.140625" bestFit="1" customWidth="1"/>
    <col min="2" max="2" width="16.28515625" style="31" bestFit="1" customWidth="1"/>
    <col min="3" max="3" width="15.28515625" style="403" bestFit="1" customWidth="1"/>
  </cols>
  <sheetData>
    <row r="1" spans="1:8" x14ac:dyDescent="0.25">
      <c r="B1" s="335" t="s">
        <v>1401</v>
      </c>
    </row>
    <row r="3" spans="1:8" x14ac:dyDescent="0.25">
      <c r="A3" t="s">
        <v>1404</v>
      </c>
      <c r="B3" s="31">
        <v>32165000000</v>
      </c>
      <c r="C3" s="403">
        <f>B3/B5*100</f>
        <v>29.696041123629179</v>
      </c>
    </row>
    <row r="4" spans="1:8" x14ac:dyDescent="0.25">
      <c r="A4" t="s">
        <v>943</v>
      </c>
      <c r="B4" s="31">
        <f>Resource!D20</f>
        <v>76149101082</v>
      </c>
      <c r="C4" s="403">
        <f>B4/B5*100</f>
        <v>70.303958876370814</v>
      </c>
    </row>
    <row r="5" spans="1:8" x14ac:dyDescent="0.25">
      <c r="B5" s="336">
        <f>SUM(B2:B4)</f>
        <v>108314101082</v>
      </c>
    </row>
    <row r="7" spans="1:8" x14ac:dyDescent="0.25">
      <c r="B7" s="335" t="s">
        <v>1402</v>
      </c>
    </row>
    <row r="8" spans="1:8" x14ac:dyDescent="0.25">
      <c r="A8" t="s">
        <v>816</v>
      </c>
      <c r="B8" s="31">
        <v>29386790819.84</v>
      </c>
      <c r="C8" s="403">
        <f>B8/$B$11*100</f>
        <v>27.131084989187489</v>
      </c>
      <c r="D8" s="406">
        <f>B8/1000000000</f>
        <v>29.386790819840002</v>
      </c>
      <c r="G8">
        <v>28408510262.080002</v>
      </c>
      <c r="H8">
        <v>50518800000.110001</v>
      </c>
    </row>
    <row r="9" spans="1:8" x14ac:dyDescent="0.25">
      <c r="A9" t="s">
        <v>817</v>
      </c>
      <c r="B9" s="31">
        <v>28408510262.080002</v>
      </c>
      <c r="C9" s="403">
        <f>B9/$B$11*100</f>
        <v>26.227896440339986</v>
      </c>
      <c r="D9" s="406">
        <f t="shared" ref="D9:D10" si="0">B9/1000000000</f>
        <v>28.40851026208</v>
      </c>
    </row>
    <row r="10" spans="1:8" x14ac:dyDescent="0.25">
      <c r="A10" t="s">
        <v>818</v>
      </c>
      <c r="B10" s="31">
        <v>50518800000.110001</v>
      </c>
      <c r="C10" s="403">
        <f>B10/$B$11*100</f>
        <v>46.641018570472532</v>
      </c>
      <c r="D10" s="406">
        <f t="shared" si="0"/>
        <v>50.518800000109998</v>
      </c>
    </row>
    <row r="11" spans="1:8" x14ac:dyDescent="0.25">
      <c r="B11" s="31">
        <f>SUM(B8:B10)</f>
        <v>108314101082.03</v>
      </c>
    </row>
    <row r="14" spans="1:8" x14ac:dyDescent="0.25">
      <c r="A14" s="409" t="str">
        <f>A8</f>
        <v>Personnel Cost</v>
      </c>
      <c r="B14" s="408">
        <f>D8</f>
        <v>29.386790819840002</v>
      </c>
    </row>
    <row r="15" spans="1:8" x14ac:dyDescent="0.25">
      <c r="A15" s="409" t="str">
        <f>A9</f>
        <v>Overhead Cost</v>
      </c>
      <c r="B15" s="408">
        <f>D9</f>
        <v>28.40851026208</v>
      </c>
    </row>
    <row r="16" spans="1:8" x14ac:dyDescent="0.25">
      <c r="A16" s="409" t="str">
        <f>A10</f>
        <v>Capital Expenditure</v>
      </c>
      <c r="B16" s="408">
        <f>D10</f>
        <v>50.518800000109998</v>
      </c>
    </row>
    <row r="18" spans="1:4" x14ac:dyDescent="0.25">
      <c r="A18" s="335" t="s">
        <v>1403</v>
      </c>
    </row>
    <row r="20" spans="1:4" x14ac:dyDescent="0.25">
      <c r="A20" s="27" t="s">
        <v>1053</v>
      </c>
      <c r="B20" s="404">
        <f t="shared" ref="B20:B29" si="1">C20/1000000000</f>
        <v>33.100632241</v>
      </c>
      <c r="C20" s="343">
        <v>33100632241</v>
      </c>
      <c r="D20" s="405">
        <f t="shared" ref="D20:D29" si="2">C20/108314101082*100</f>
        <v>30.559855005343135</v>
      </c>
    </row>
    <row r="21" spans="1:4" x14ac:dyDescent="0.25">
      <c r="A21" s="27" t="s">
        <v>1414</v>
      </c>
      <c r="B21" s="404">
        <f t="shared" si="1"/>
        <v>24.183614196000001</v>
      </c>
      <c r="C21" s="343">
        <v>24183614196</v>
      </c>
      <c r="D21" s="405">
        <f t="shared" si="2"/>
        <v>22.327299912401628</v>
      </c>
    </row>
    <row r="22" spans="1:4" x14ac:dyDescent="0.25">
      <c r="A22" s="27" t="s">
        <v>1048</v>
      </c>
      <c r="B22" s="404">
        <f t="shared" si="1"/>
        <v>21.8609901144</v>
      </c>
      <c r="C22" s="343">
        <v>21860990114.400002</v>
      </c>
      <c r="D22" s="405">
        <f t="shared" si="2"/>
        <v>20.182958540042701</v>
      </c>
    </row>
    <row r="23" spans="1:4" x14ac:dyDescent="0.25">
      <c r="A23" s="27" t="s">
        <v>1049</v>
      </c>
      <c r="B23" s="404">
        <f t="shared" si="1"/>
        <v>11.987617011079999</v>
      </c>
      <c r="C23" s="343">
        <v>11987617011.08</v>
      </c>
      <c r="D23" s="405">
        <f t="shared" si="2"/>
        <v>11.067457414436451</v>
      </c>
    </row>
    <row r="24" spans="1:4" x14ac:dyDescent="0.25">
      <c r="A24" s="27" t="s">
        <v>1413</v>
      </c>
      <c r="B24" s="404">
        <f t="shared" si="1"/>
        <v>4.6458259200000001</v>
      </c>
      <c r="C24" s="343">
        <v>4645825920</v>
      </c>
      <c r="D24" s="405">
        <f t="shared" si="2"/>
        <v>4.2892161533823217</v>
      </c>
    </row>
    <row r="25" spans="1:4" x14ac:dyDescent="0.25">
      <c r="A25" s="27" t="s">
        <v>1051</v>
      </c>
      <c r="B25" s="404">
        <f t="shared" si="1"/>
        <v>4.3026185400000001</v>
      </c>
      <c r="C25" s="343">
        <v>4302618540</v>
      </c>
      <c r="D25" s="405">
        <f t="shared" si="2"/>
        <v>3.9723530888583665</v>
      </c>
    </row>
    <row r="26" spans="1:4" x14ac:dyDescent="0.25">
      <c r="A26" s="27" t="s">
        <v>1415</v>
      </c>
      <c r="B26" s="404">
        <f t="shared" si="1"/>
        <v>3.0832069400000002</v>
      </c>
      <c r="C26" s="343">
        <v>3083206940</v>
      </c>
      <c r="D26" s="405">
        <f t="shared" si="2"/>
        <v>2.8465425177335266</v>
      </c>
    </row>
    <row r="27" spans="1:4" x14ac:dyDescent="0.25">
      <c r="A27" s="27" t="s">
        <v>1050</v>
      </c>
      <c r="B27" s="404">
        <f t="shared" si="1"/>
        <v>2.2722963799999998</v>
      </c>
      <c r="C27" s="343">
        <v>2272296380</v>
      </c>
      <c r="D27" s="405">
        <f t="shared" si="2"/>
        <v>2.0978767836329464</v>
      </c>
    </row>
    <row r="28" spans="1:4" x14ac:dyDescent="0.25">
      <c r="A28" s="27" t="s">
        <v>1417</v>
      </c>
      <c r="B28" s="404">
        <f t="shared" si="1"/>
        <v>1.59419182</v>
      </c>
      <c r="C28" s="343">
        <v>1594191820</v>
      </c>
      <c r="D28" s="405">
        <f t="shared" si="2"/>
        <v>1.471822970485722</v>
      </c>
    </row>
    <row r="29" spans="1:4" x14ac:dyDescent="0.25">
      <c r="A29" s="27" t="s">
        <v>1416</v>
      </c>
      <c r="B29" s="404">
        <f t="shared" si="1"/>
        <v>1.28310792</v>
      </c>
      <c r="C29" s="343">
        <v>1283107920</v>
      </c>
      <c r="D29" s="405">
        <f t="shared" si="2"/>
        <v>1.1846176141263578</v>
      </c>
    </row>
  </sheetData>
  <sortState ref="A20:D29">
    <sortCondition descending="1" ref="B20"/>
  </sortState>
  <printOptions horizontalCentered="1"/>
  <pageMargins left="0.95" right="0.4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showGridLines="0" topLeftCell="A127" workbookViewId="0">
      <selection activeCell="A3" sqref="A3"/>
    </sheetView>
  </sheetViews>
  <sheetFormatPr defaultColWidth="9.140625" defaultRowHeight="12.75" x14ac:dyDescent="0.2"/>
  <cols>
    <col min="1" max="1" width="13.7109375" style="342" bestFit="1" customWidth="1"/>
    <col min="2" max="2" width="40" style="27" customWidth="1"/>
    <col min="3" max="6" width="18.5703125" style="343" hidden="1" customWidth="1"/>
    <col min="7" max="7" width="10.5703125" style="27" hidden="1" customWidth="1"/>
    <col min="8" max="8" width="7.5703125" style="348" bestFit="1" customWidth="1"/>
    <col min="9" max="16384" width="9.140625" style="27"/>
  </cols>
  <sheetData>
    <row r="1" spans="1:8" x14ac:dyDescent="0.2">
      <c r="A1" s="300" t="s">
        <v>1418</v>
      </c>
      <c r="B1" s="226"/>
      <c r="C1" s="231"/>
      <c r="D1" s="231"/>
      <c r="E1" s="231"/>
      <c r="F1" s="231"/>
      <c r="G1" s="226"/>
      <c r="H1" s="27"/>
    </row>
    <row r="2" spans="1:8" x14ac:dyDescent="0.2">
      <c r="A2" s="300"/>
      <c r="B2" s="226"/>
      <c r="C2" s="231"/>
      <c r="D2" s="231"/>
      <c r="E2" s="231"/>
      <c r="F2" s="231"/>
      <c r="G2" s="226"/>
      <c r="H2" s="350" t="s">
        <v>1422</v>
      </c>
    </row>
    <row r="3" spans="1:8" x14ac:dyDescent="0.2">
      <c r="A3" s="300"/>
      <c r="B3" s="226" t="s">
        <v>1419</v>
      </c>
      <c r="C3" s="231"/>
      <c r="D3" s="231"/>
      <c r="E3" s="231"/>
      <c r="F3" s="231"/>
      <c r="G3" s="226"/>
      <c r="H3" s="349">
        <v>1</v>
      </c>
    </row>
    <row r="4" spans="1:8" x14ac:dyDescent="0.2">
      <c r="A4" s="300"/>
      <c r="B4" s="226" t="s">
        <v>1420</v>
      </c>
      <c r="C4" s="231"/>
      <c r="D4" s="231"/>
      <c r="E4" s="231"/>
      <c r="F4" s="231"/>
      <c r="G4" s="226"/>
      <c r="H4" s="349" t="s">
        <v>1423</v>
      </c>
    </row>
    <row r="5" spans="1:8" x14ac:dyDescent="0.2">
      <c r="A5" s="300"/>
      <c r="B5" s="226" t="s">
        <v>1421</v>
      </c>
      <c r="C5" s="231"/>
      <c r="D5" s="231"/>
      <c r="E5" s="231"/>
      <c r="F5" s="231"/>
      <c r="G5" s="226"/>
      <c r="H5" s="349" t="s">
        <v>1424</v>
      </c>
    </row>
    <row r="6" spans="1:8" x14ac:dyDescent="0.2">
      <c r="A6" s="236" t="s">
        <v>367</v>
      </c>
      <c r="B6" s="226" t="s">
        <v>819</v>
      </c>
      <c r="C6" s="231">
        <v>267747600</v>
      </c>
      <c r="D6" s="231">
        <v>2250000000</v>
      </c>
      <c r="E6" s="231">
        <v>0</v>
      </c>
      <c r="F6" s="231">
        <f>C6+D6+E6</f>
        <v>2517747600</v>
      </c>
      <c r="G6" s="226" t="s">
        <v>1053</v>
      </c>
      <c r="H6" s="349" t="s">
        <v>1425</v>
      </c>
    </row>
    <row r="7" spans="1:8" x14ac:dyDescent="0.2">
      <c r="A7" s="236" t="s">
        <v>374</v>
      </c>
      <c r="B7" s="226" t="s">
        <v>882</v>
      </c>
      <c r="C7" s="231">
        <v>0</v>
      </c>
      <c r="D7" s="231">
        <v>400000000</v>
      </c>
      <c r="E7" s="231">
        <v>0</v>
      </c>
      <c r="F7" s="231">
        <f t="shared" ref="F7:F39" si="0">C7+D7+E7</f>
        <v>400000000</v>
      </c>
      <c r="G7" s="226" t="s">
        <v>1053</v>
      </c>
      <c r="H7" s="349" t="s">
        <v>1426</v>
      </c>
    </row>
    <row r="8" spans="1:8" x14ac:dyDescent="0.2">
      <c r="A8" s="237" t="s">
        <v>403</v>
      </c>
      <c r="B8" s="226" t="s">
        <v>883</v>
      </c>
      <c r="C8" s="231">
        <v>0</v>
      </c>
      <c r="D8" s="231">
        <v>3000000</v>
      </c>
      <c r="E8" s="231">
        <v>0</v>
      </c>
      <c r="F8" s="231">
        <f t="shared" si="0"/>
        <v>3000000</v>
      </c>
      <c r="G8" s="226" t="s">
        <v>1053</v>
      </c>
      <c r="H8" s="349" t="s">
        <v>1426</v>
      </c>
    </row>
    <row r="9" spans="1:8" x14ac:dyDescent="0.2">
      <c r="A9" s="237" t="s">
        <v>404</v>
      </c>
      <c r="B9" s="226" t="s">
        <v>884</v>
      </c>
      <c r="C9" s="231">
        <v>0</v>
      </c>
      <c r="D9" s="231">
        <v>0</v>
      </c>
      <c r="E9" s="231">
        <v>0</v>
      </c>
      <c r="F9" s="231">
        <f t="shared" si="0"/>
        <v>0</v>
      </c>
      <c r="G9" s="226" t="s">
        <v>1053</v>
      </c>
      <c r="H9" s="349" t="s">
        <v>1426</v>
      </c>
    </row>
    <row r="10" spans="1:8" x14ac:dyDescent="0.2">
      <c r="A10" s="237" t="s">
        <v>405</v>
      </c>
      <c r="B10" s="226" t="s">
        <v>885</v>
      </c>
      <c r="C10" s="231">
        <v>0</v>
      </c>
      <c r="D10" s="231">
        <v>3000000</v>
      </c>
      <c r="E10" s="231">
        <v>0</v>
      </c>
      <c r="F10" s="231">
        <f t="shared" si="0"/>
        <v>3000000</v>
      </c>
      <c r="G10" s="226" t="s">
        <v>1053</v>
      </c>
      <c r="H10" s="349" t="s">
        <v>1427</v>
      </c>
    </row>
    <row r="11" spans="1:8" x14ac:dyDescent="0.2">
      <c r="A11" s="237" t="s">
        <v>406</v>
      </c>
      <c r="B11" s="226" t="s">
        <v>886</v>
      </c>
      <c r="C11" s="231">
        <v>0</v>
      </c>
      <c r="D11" s="231">
        <v>3000000</v>
      </c>
      <c r="E11" s="231">
        <v>0</v>
      </c>
      <c r="F11" s="231">
        <f t="shared" si="0"/>
        <v>3000000</v>
      </c>
      <c r="G11" s="226" t="s">
        <v>1053</v>
      </c>
      <c r="H11" s="349" t="s">
        <v>1427</v>
      </c>
    </row>
    <row r="12" spans="1:8" x14ac:dyDescent="0.2">
      <c r="A12" s="237" t="s">
        <v>407</v>
      </c>
      <c r="B12" s="226" t="s">
        <v>887</v>
      </c>
      <c r="C12" s="231">
        <v>0</v>
      </c>
      <c r="D12" s="231">
        <v>3000000</v>
      </c>
      <c r="E12" s="231">
        <v>0</v>
      </c>
      <c r="F12" s="231">
        <f t="shared" si="0"/>
        <v>3000000</v>
      </c>
      <c r="G12" s="226" t="s">
        <v>1053</v>
      </c>
      <c r="H12" s="349" t="s">
        <v>1427</v>
      </c>
    </row>
    <row r="13" spans="1:8" x14ac:dyDescent="0.2">
      <c r="A13" s="237" t="s">
        <v>408</v>
      </c>
      <c r="B13" s="226" t="s">
        <v>888</v>
      </c>
      <c r="C13" s="231">
        <v>0</v>
      </c>
      <c r="D13" s="231">
        <v>3000000</v>
      </c>
      <c r="E13" s="231">
        <v>0</v>
      </c>
      <c r="F13" s="231">
        <f t="shared" si="0"/>
        <v>3000000</v>
      </c>
      <c r="G13" s="226" t="s">
        <v>1053</v>
      </c>
      <c r="H13" s="349" t="s">
        <v>1428</v>
      </c>
    </row>
    <row r="14" spans="1:8" x14ac:dyDescent="0.2">
      <c r="A14" s="237" t="s">
        <v>409</v>
      </c>
      <c r="B14" s="226" t="s">
        <v>889</v>
      </c>
      <c r="C14" s="231">
        <v>0</v>
      </c>
      <c r="D14" s="231">
        <v>3000000</v>
      </c>
      <c r="E14" s="231">
        <v>0</v>
      </c>
      <c r="F14" s="231">
        <f t="shared" si="0"/>
        <v>3000000</v>
      </c>
      <c r="G14" s="226" t="s">
        <v>1053</v>
      </c>
      <c r="H14" s="349" t="s">
        <v>1428</v>
      </c>
    </row>
    <row r="15" spans="1:8" x14ac:dyDescent="0.2">
      <c r="A15" s="237" t="s">
        <v>410</v>
      </c>
      <c r="B15" s="226" t="s">
        <v>890</v>
      </c>
      <c r="C15" s="231">
        <v>0</v>
      </c>
      <c r="D15" s="231">
        <v>3000000</v>
      </c>
      <c r="E15" s="231">
        <v>0</v>
      </c>
      <c r="F15" s="231">
        <f t="shared" si="0"/>
        <v>3000000</v>
      </c>
      <c r="G15" s="226" t="s">
        <v>1053</v>
      </c>
      <c r="H15" s="349" t="s">
        <v>1428</v>
      </c>
    </row>
    <row r="16" spans="1:8" x14ac:dyDescent="0.2">
      <c r="A16" s="237" t="s">
        <v>411</v>
      </c>
      <c r="B16" s="226" t="s">
        <v>891</v>
      </c>
      <c r="C16" s="231">
        <v>0</v>
      </c>
      <c r="D16" s="231">
        <v>3000000</v>
      </c>
      <c r="E16" s="231">
        <v>0</v>
      </c>
      <c r="F16" s="231">
        <f t="shared" si="0"/>
        <v>3000000</v>
      </c>
      <c r="G16" s="226" t="s">
        <v>1053</v>
      </c>
      <c r="H16" s="349" t="s">
        <v>1429</v>
      </c>
    </row>
    <row r="17" spans="1:8" x14ac:dyDescent="0.2">
      <c r="A17" s="237" t="s">
        <v>412</v>
      </c>
      <c r="B17" s="226" t="s">
        <v>892</v>
      </c>
      <c r="C17" s="231">
        <v>0</v>
      </c>
      <c r="D17" s="231">
        <v>3000000</v>
      </c>
      <c r="E17" s="231">
        <v>0</v>
      </c>
      <c r="F17" s="231">
        <f t="shared" si="0"/>
        <v>3000000</v>
      </c>
      <c r="G17" s="226" t="s">
        <v>1053</v>
      </c>
      <c r="H17" s="349" t="s">
        <v>1429</v>
      </c>
    </row>
    <row r="18" spans="1:8" x14ac:dyDescent="0.2">
      <c r="A18" s="237" t="s">
        <v>413</v>
      </c>
      <c r="B18" s="226" t="s">
        <v>893</v>
      </c>
      <c r="C18" s="231">
        <v>0</v>
      </c>
      <c r="D18" s="231">
        <v>3000000</v>
      </c>
      <c r="E18" s="231">
        <v>0</v>
      </c>
      <c r="F18" s="231">
        <f t="shared" si="0"/>
        <v>3000000</v>
      </c>
      <c r="G18" s="226" t="s">
        <v>1053</v>
      </c>
      <c r="H18" s="349" t="s">
        <v>1429</v>
      </c>
    </row>
    <row r="19" spans="1:8" x14ac:dyDescent="0.2">
      <c r="A19" s="237" t="s">
        <v>414</v>
      </c>
      <c r="B19" s="226" t="s">
        <v>894</v>
      </c>
      <c r="C19" s="231">
        <v>0</v>
      </c>
      <c r="D19" s="231">
        <v>3000000</v>
      </c>
      <c r="E19" s="231">
        <v>0</v>
      </c>
      <c r="F19" s="231">
        <f t="shared" si="0"/>
        <v>3000000</v>
      </c>
      <c r="G19" s="226" t="s">
        <v>1053</v>
      </c>
      <c r="H19" s="349" t="s">
        <v>1430</v>
      </c>
    </row>
    <row r="20" spans="1:8" x14ac:dyDescent="0.2">
      <c r="A20" s="237" t="s">
        <v>1329</v>
      </c>
      <c r="B20" s="310" t="s">
        <v>1351</v>
      </c>
      <c r="C20" s="231">
        <v>0</v>
      </c>
      <c r="D20" s="231">
        <v>3000000</v>
      </c>
      <c r="E20" s="231"/>
      <c r="F20" s="231">
        <f t="shared" si="0"/>
        <v>3000000</v>
      </c>
      <c r="G20" s="226" t="s">
        <v>1053</v>
      </c>
      <c r="H20" s="349" t="s">
        <v>1430</v>
      </c>
    </row>
    <row r="21" spans="1:8" x14ac:dyDescent="0.2">
      <c r="A21" s="237" t="s">
        <v>1330</v>
      </c>
      <c r="B21" s="310" t="s">
        <v>1352</v>
      </c>
      <c r="C21" s="231">
        <v>0</v>
      </c>
      <c r="D21" s="231">
        <v>3000000</v>
      </c>
      <c r="E21" s="231"/>
      <c r="F21" s="231">
        <f t="shared" si="0"/>
        <v>3000000</v>
      </c>
      <c r="G21" s="226" t="s">
        <v>1053</v>
      </c>
      <c r="H21" s="349" t="s">
        <v>1430</v>
      </c>
    </row>
    <row r="22" spans="1:8" x14ac:dyDescent="0.2">
      <c r="A22" s="237" t="s">
        <v>1331</v>
      </c>
      <c r="B22" s="310" t="s">
        <v>1353</v>
      </c>
      <c r="C22" s="231">
        <v>0</v>
      </c>
      <c r="D22" s="231">
        <v>3000000</v>
      </c>
      <c r="E22" s="231"/>
      <c r="F22" s="231">
        <f t="shared" si="0"/>
        <v>3000000</v>
      </c>
      <c r="G22" s="226" t="s">
        <v>1053</v>
      </c>
      <c r="H22" s="349" t="s">
        <v>1436</v>
      </c>
    </row>
    <row r="23" spans="1:8" x14ac:dyDescent="0.2">
      <c r="A23" s="237" t="s">
        <v>1332</v>
      </c>
      <c r="B23" s="310" t="s">
        <v>1354</v>
      </c>
      <c r="C23" s="231">
        <v>0</v>
      </c>
      <c r="D23" s="231">
        <v>3000000</v>
      </c>
      <c r="E23" s="231"/>
      <c r="F23" s="231">
        <f t="shared" si="0"/>
        <v>3000000</v>
      </c>
      <c r="G23" s="226" t="s">
        <v>1053</v>
      </c>
      <c r="H23" s="349" t="s">
        <v>1436</v>
      </c>
    </row>
    <row r="24" spans="1:8" x14ac:dyDescent="0.2">
      <c r="A24" s="237" t="s">
        <v>1333</v>
      </c>
      <c r="B24" s="310" t="s">
        <v>1355</v>
      </c>
      <c r="C24" s="231">
        <v>0</v>
      </c>
      <c r="D24" s="231">
        <v>3000000</v>
      </c>
      <c r="E24" s="231"/>
      <c r="F24" s="231">
        <f t="shared" si="0"/>
        <v>3000000</v>
      </c>
      <c r="G24" s="226" t="s">
        <v>1053</v>
      </c>
      <c r="H24" s="349" t="s">
        <v>1436</v>
      </c>
    </row>
    <row r="25" spans="1:8" x14ac:dyDescent="0.2">
      <c r="A25" s="237" t="s">
        <v>1334</v>
      </c>
      <c r="B25" s="310" t="s">
        <v>1356</v>
      </c>
      <c r="C25" s="231">
        <v>0</v>
      </c>
      <c r="D25" s="231">
        <v>3000000</v>
      </c>
      <c r="E25" s="231"/>
      <c r="F25" s="231">
        <f t="shared" si="0"/>
        <v>3000000</v>
      </c>
      <c r="G25" s="226" t="s">
        <v>1053</v>
      </c>
      <c r="H25" s="349" t="s">
        <v>1437</v>
      </c>
    </row>
    <row r="26" spans="1:8" x14ac:dyDescent="0.2">
      <c r="A26" s="237" t="s">
        <v>1335</v>
      </c>
      <c r="B26" s="310" t="s">
        <v>1357</v>
      </c>
      <c r="C26" s="231">
        <v>0</v>
      </c>
      <c r="D26" s="231">
        <v>3000000</v>
      </c>
      <c r="E26" s="231"/>
      <c r="F26" s="231">
        <f t="shared" si="0"/>
        <v>3000000</v>
      </c>
      <c r="G26" s="226" t="s">
        <v>1053</v>
      </c>
      <c r="H26" s="349" t="s">
        <v>1437</v>
      </c>
    </row>
    <row r="27" spans="1:8" x14ac:dyDescent="0.2">
      <c r="A27" s="237" t="s">
        <v>1336</v>
      </c>
      <c r="B27" s="310" t="s">
        <v>1358</v>
      </c>
      <c r="C27" s="231">
        <v>0</v>
      </c>
      <c r="D27" s="231">
        <v>3000000</v>
      </c>
      <c r="E27" s="231"/>
      <c r="F27" s="231">
        <f t="shared" si="0"/>
        <v>3000000</v>
      </c>
      <c r="G27" s="226" t="s">
        <v>1053</v>
      </c>
      <c r="H27" s="349" t="s">
        <v>1437</v>
      </c>
    </row>
    <row r="28" spans="1:8" x14ac:dyDescent="0.2">
      <c r="A28" s="237" t="s">
        <v>1337</v>
      </c>
      <c r="B28" s="310" t="s">
        <v>1359</v>
      </c>
      <c r="C28" s="231">
        <v>0</v>
      </c>
      <c r="D28" s="231">
        <v>3000000</v>
      </c>
      <c r="E28" s="231"/>
      <c r="F28" s="231">
        <f t="shared" si="0"/>
        <v>3000000</v>
      </c>
      <c r="G28" s="226" t="s">
        <v>1053</v>
      </c>
      <c r="H28" s="349" t="s">
        <v>1438</v>
      </c>
    </row>
    <row r="29" spans="1:8" x14ac:dyDescent="0.2">
      <c r="A29" s="337" t="s">
        <v>416</v>
      </c>
      <c r="B29" s="226" t="s">
        <v>922</v>
      </c>
      <c r="C29" s="231">
        <v>0</v>
      </c>
      <c r="D29" s="231">
        <v>62000000</v>
      </c>
      <c r="E29" s="231">
        <v>500000000</v>
      </c>
      <c r="F29" s="231">
        <f t="shared" si="0"/>
        <v>562000000</v>
      </c>
      <c r="G29" s="226" t="s">
        <v>1053</v>
      </c>
      <c r="H29" s="349" t="s">
        <v>1438</v>
      </c>
    </row>
    <row r="30" spans="1:8" x14ac:dyDescent="0.2">
      <c r="A30" s="236" t="s">
        <v>375</v>
      </c>
      <c r="B30" s="226" t="s">
        <v>820</v>
      </c>
      <c r="C30" s="231">
        <v>0</v>
      </c>
      <c r="D30" s="231">
        <v>260500000</v>
      </c>
      <c r="E30" s="231">
        <v>0</v>
      </c>
      <c r="F30" s="231">
        <f t="shared" si="0"/>
        <v>260500000</v>
      </c>
      <c r="G30" s="226" t="s">
        <v>1053</v>
      </c>
      <c r="H30" s="349" t="s">
        <v>1439</v>
      </c>
    </row>
    <row r="31" spans="1:8" x14ac:dyDescent="0.2">
      <c r="A31" s="337" t="s">
        <v>418</v>
      </c>
      <c r="B31" s="226" t="s">
        <v>895</v>
      </c>
      <c r="C31" s="231">
        <v>16688056.550000001</v>
      </c>
      <c r="D31" s="231">
        <v>42000000</v>
      </c>
      <c r="E31" s="231">
        <v>96000000</v>
      </c>
      <c r="F31" s="231">
        <f t="shared" si="0"/>
        <v>154688056.55000001</v>
      </c>
      <c r="G31" s="226" t="s">
        <v>1053</v>
      </c>
      <c r="H31" s="349" t="s">
        <v>1440</v>
      </c>
    </row>
    <row r="32" spans="1:8" x14ac:dyDescent="0.2">
      <c r="A32" s="236" t="s">
        <v>380</v>
      </c>
      <c r="B32" s="226" t="s">
        <v>932</v>
      </c>
      <c r="C32" s="231">
        <v>670555560</v>
      </c>
      <c r="D32" s="231">
        <v>1826000000</v>
      </c>
      <c r="E32" s="231">
        <v>2581000000</v>
      </c>
      <c r="F32" s="231">
        <f t="shared" si="0"/>
        <v>5077555560</v>
      </c>
      <c r="G32" s="226" t="s">
        <v>1053</v>
      </c>
      <c r="H32" s="349" t="s">
        <v>1441</v>
      </c>
    </row>
    <row r="33" spans="1:8" x14ac:dyDescent="0.2">
      <c r="A33" s="337" t="s">
        <v>700</v>
      </c>
      <c r="B33" s="226" t="s">
        <v>821</v>
      </c>
      <c r="C33" s="231">
        <v>0</v>
      </c>
      <c r="D33" s="231">
        <v>600000</v>
      </c>
      <c r="E33" s="231">
        <v>0</v>
      </c>
      <c r="F33" s="231">
        <f t="shared" si="0"/>
        <v>600000</v>
      </c>
      <c r="G33" s="226" t="s">
        <v>1053</v>
      </c>
      <c r="H33" s="349" t="s">
        <v>1442</v>
      </c>
    </row>
    <row r="34" spans="1:8" x14ac:dyDescent="0.2">
      <c r="A34" s="337" t="s">
        <v>701</v>
      </c>
      <c r="B34" s="226" t="s">
        <v>822</v>
      </c>
      <c r="C34" s="231">
        <v>0</v>
      </c>
      <c r="D34" s="231">
        <v>300000</v>
      </c>
      <c r="E34" s="231">
        <v>0</v>
      </c>
      <c r="F34" s="231">
        <f t="shared" si="0"/>
        <v>300000</v>
      </c>
      <c r="G34" s="226" t="s">
        <v>1053</v>
      </c>
      <c r="H34" s="349" t="s">
        <v>1442</v>
      </c>
    </row>
    <row r="35" spans="1:8" x14ac:dyDescent="0.2">
      <c r="A35" s="337" t="s">
        <v>702</v>
      </c>
      <c r="B35" s="226" t="s">
        <v>823</v>
      </c>
      <c r="C35" s="231">
        <v>0</v>
      </c>
      <c r="D35" s="231">
        <v>120000</v>
      </c>
      <c r="E35" s="231">
        <v>0</v>
      </c>
      <c r="F35" s="231">
        <f t="shared" si="0"/>
        <v>120000</v>
      </c>
      <c r="G35" s="226" t="s">
        <v>1053</v>
      </c>
      <c r="H35" s="349" t="s">
        <v>1442</v>
      </c>
    </row>
    <row r="36" spans="1:8" x14ac:dyDescent="0.2">
      <c r="A36" s="337" t="s">
        <v>703</v>
      </c>
      <c r="B36" s="226" t="s">
        <v>824</v>
      </c>
      <c r="C36" s="231">
        <v>0</v>
      </c>
      <c r="D36" s="231">
        <v>300000</v>
      </c>
      <c r="E36" s="231">
        <v>0</v>
      </c>
      <c r="F36" s="231">
        <f t="shared" si="0"/>
        <v>300000</v>
      </c>
      <c r="G36" s="226" t="s">
        <v>1053</v>
      </c>
      <c r="H36" s="349" t="s">
        <v>1443</v>
      </c>
    </row>
    <row r="37" spans="1:8" x14ac:dyDescent="0.2">
      <c r="A37" s="337" t="s">
        <v>382</v>
      </c>
      <c r="B37" s="226" t="s">
        <v>825</v>
      </c>
      <c r="C37" s="231">
        <v>0</v>
      </c>
      <c r="D37" s="231">
        <v>4800000</v>
      </c>
      <c r="E37" s="231">
        <v>0</v>
      </c>
      <c r="F37" s="231">
        <f t="shared" si="0"/>
        <v>4800000</v>
      </c>
      <c r="G37" s="226" t="s">
        <v>1053</v>
      </c>
      <c r="H37" s="349" t="s">
        <v>1443</v>
      </c>
    </row>
    <row r="38" spans="1:8" x14ac:dyDescent="0.2">
      <c r="A38" s="337" t="s">
        <v>383</v>
      </c>
      <c r="B38" s="226" t="s">
        <v>826</v>
      </c>
      <c r="C38" s="231">
        <v>0</v>
      </c>
      <c r="D38" s="231">
        <v>6612000</v>
      </c>
      <c r="E38" s="231">
        <v>0</v>
      </c>
      <c r="F38" s="231">
        <f t="shared" si="0"/>
        <v>6612000</v>
      </c>
      <c r="G38" s="226" t="s">
        <v>1053</v>
      </c>
      <c r="H38" s="349" t="s">
        <v>1444</v>
      </c>
    </row>
    <row r="39" spans="1:8" x14ac:dyDescent="0.2">
      <c r="A39" s="337" t="s">
        <v>384</v>
      </c>
      <c r="B39" s="226" t="s">
        <v>827</v>
      </c>
      <c r="C39" s="231">
        <v>0</v>
      </c>
      <c r="D39" s="231">
        <v>21600000</v>
      </c>
      <c r="E39" s="231">
        <v>0</v>
      </c>
      <c r="F39" s="231">
        <f t="shared" si="0"/>
        <v>21600000</v>
      </c>
      <c r="G39" s="226" t="s">
        <v>1053</v>
      </c>
      <c r="H39" s="349" t="s">
        <v>1444</v>
      </c>
    </row>
    <row r="40" spans="1:8" x14ac:dyDescent="0.2">
      <c r="A40" s="337" t="s">
        <v>385</v>
      </c>
      <c r="B40" s="226" t="s">
        <v>828</v>
      </c>
      <c r="C40" s="231">
        <v>0</v>
      </c>
      <c r="D40" s="231">
        <v>2400000</v>
      </c>
      <c r="E40" s="231">
        <v>0</v>
      </c>
      <c r="F40" s="231">
        <f t="shared" ref="F40:F78" si="1">C40+D40+E40</f>
        <v>2400000</v>
      </c>
      <c r="G40" s="226" t="s">
        <v>1053</v>
      </c>
      <c r="H40" s="349" t="s">
        <v>1444</v>
      </c>
    </row>
    <row r="41" spans="1:8" x14ac:dyDescent="0.2">
      <c r="A41" s="337" t="s">
        <v>704</v>
      </c>
      <c r="B41" s="226" t="s">
        <v>203</v>
      </c>
      <c r="C41" s="231">
        <v>0</v>
      </c>
      <c r="D41" s="231">
        <v>43705000</v>
      </c>
      <c r="E41" s="231">
        <v>25000000</v>
      </c>
      <c r="F41" s="231">
        <f t="shared" si="1"/>
        <v>68705000</v>
      </c>
      <c r="G41" s="226" t="s">
        <v>1053</v>
      </c>
      <c r="H41" s="349" t="s">
        <v>1431</v>
      </c>
    </row>
    <row r="42" spans="1:8" x14ac:dyDescent="0.2">
      <c r="A42" s="337" t="s">
        <v>705</v>
      </c>
      <c r="B42" s="226" t="s">
        <v>829</v>
      </c>
      <c r="C42" s="231">
        <v>22832780</v>
      </c>
      <c r="D42" s="231">
        <v>900000</v>
      </c>
      <c r="E42" s="231">
        <v>5000000</v>
      </c>
      <c r="F42" s="231">
        <f t="shared" si="1"/>
        <v>28732780</v>
      </c>
      <c r="G42" s="226" t="s">
        <v>1053</v>
      </c>
      <c r="H42" s="349" t="s">
        <v>1445</v>
      </c>
    </row>
    <row r="43" spans="1:8" x14ac:dyDescent="0.2">
      <c r="A43" s="337" t="s">
        <v>346</v>
      </c>
      <c r="B43" s="226" t="s">
        <v>830</v>
      </c>
      <c r="C43" s="231">
        <v>42564840</v>
      </c>
      <c r="D43" s="231">
        <v>420000000</v>
      </c>
      <c r="E43" s="231">
        <v>83000000</v>
      </c>
      <c r="F43" s="231">
        <f t="shared" si="1"/>
        <v>545564840</v>
      </c>
      <c r="G43" s="226" t="s">
        <v>1053</v>
      </c>
      <c r="H43" s="349" t="s">
        <v>1446</v>
      </c>
    </row>
    <row r="44" spans="1:8" x14ac:dyDescent="0.2">
      <c r="A44" s="236" t="s">
        <v>709</v>
      </c>
      <c r="B44" s="226" t="s">
        <v>896</v>
      </c>
      <c r="C44" s="231">
        <v>488000000</v>
      </c>
      <c r="D44" s="231">
        <v>2057205248</v>
      </c>
      <c r="E44" s="231">
        <v>799500000</v>
      </c>
      <c r="F44" s="231">
        <f t="shared" si="1"/>
        <v>3344705248</v>
      </c>
      <c r="G44" s="226" t="s">
        <v>1053</v>
      </c>
      <c r="H44" s="349" t="s">
        <v>1447</v>
      </c>
    </row>
    <row r="45" spans="1:8" x14ac:dyDescent="0.2">
      <c r="A45" s="236" t="s">
        <v>322</v>
      </c>
      <c r="B45" s="226" t="s">
        <v>897</v>
      </c>
      <c r="C45" s="231">
        <v>14479820</v>
      </c>
      <c r="D45" s="231">
        <v>108000000</v>
      </c>
      <c r="E45" s="231">
        <v>0</v>
      </c>
      <c r="F45" s="231">
        <f t="shared" si="1"/>
        <v>122479820</v>
      </c>
      <c r="G45" s="226" t="s">
        <v>1053</v>
      </c>
      <c r="H45" s="349" t="s">
        <v>1448</v>
      </c>
    </row>
    <row r="46" spans="1:8" x14ac:dyDescent="0.2">
      <c r="A46" s="236" t="s">
        <v>315</v>
      </c>
      <c r="B46" s="226" t="s">
        <v>1406</v>
      </c>
      <c r="C46" s="231">
        <v>110176130</v>
      </c>
      <c r="D46" s="231">
        <v>47300000</v>
      </c>
      <c r="E46" s="231">
        <v>530000000</v>
      </c>
      <c r="F46" s="231">
        <f t="shared" si="1"/>
        <v>687476130</v>
      </c>
      <c r="G46" s="226" t="s">
        <v>1053</v>
      </c>
      <c r="H46" s="349" t="s">
        <v>1449</v>
      </c>
    </row>
    <row r="47" spans="1:8" x14ac:dyDescent="0.2">
      <c r="A47" s="236" t="s">
        <v>318</v>
      </c>
      <c r="B47" s="226" t="s">
        <v>923</v>
      </c>
      <c r="C47" s="231">
        <v>133342260</v>
      </c>
      <c r="D47" s="231">
        <v>21297000</v>
      </c>
      <c r="E47" s="231">
        <v>90000000</v>
      </c>
      <c r="F47" s="231">
        <f t="shared" si="1"/>
        <v>244639260</v>
      </c>
      <c r="G47" s="226" t="s">
        <v>1053</v>
      </c>
      <c r="H47" s="349" t="s">
        <v>1450</v>
      </c>
    </row>
    <row r="48" spans="1:8" x14ac:dyDescent="0.2">
      <c r="A48" s="236" t="s">
        <v>317</v>
      </c>
      <c r="B48" s="226" t="s">
        <v>924</v>
      </c>
      <c r="C48" s="231">
        <v>122907840</v>
      </c>
      <c r="D48" s="231">
        <v>30000000</v>
      </c>
      <c r="E48" s="231">
        <v>67000000</v>
      </c>
      <c r="F48" s="231">
        <f t="shared" si="1"/>
        <v>219907840</v>
      </c>
      <c r="G48" s="226" t="s">
        <v>1053</v>
      </c>
      <c r="H48" s="349" t="s">
        <v>1451</v>
      </c>
    </row>
    <row r="49" spans="1:8" x14ac:dyDescent="0.2">
      <c r="A49" s="337" t="s">
        <v>530</v>
      </c>
      <c r="B49" s="226" t="s">
        <v>831</v>
      </c>
      <c r="C49" s="231">
        <v>34772360</v>
      </c>
      <c r="D49" s="231">
        <v>8000000</v>
      </c>
      <c r="E49" s="231">
        <v>60000000</v>
      </c>
      <c r="F49" s="231">
        <f t="shared" si="1"/>
        <v>102772360</v>
      </c>
      <c r="G49" s="226" t="s">
        <v>1053</v>
      </c>
      <c r="H49" s="349" t="s">
        <v>1452</v>
      </c>
    </row>
    <row r="50" spans="1:8" x14ac:dyDescent="0.2">
      <c r="A50" s="236" t="s">
        <v>465</v>
      </c>
      <c r="B50" s="226" t="s">
        <v>832</v>
      </c>
      <c r="C50" s="231">
        <v>56843520</v>
      </c>
      <c r="D50" s="231">
        <v>7600000</v>
      </c>
      <c r="E50" s="231">
        <v>22000000</v>
      </c>
      <c r="F50" s="231">
        <f t="shared" si="1"/>
        <v>86443520</v>
      </c>
      <c r="G50" s="226" t="s">
        <v>1053</v>
      </c>
      <c r="H50" s="349" t="s">
        <v>1432</v>
      </c>
    </row>
    <row r="51" spans="1:8" x14ac:dyDescent="0.2">
      <c r="A51" s="236" t="s">
        <v>30</v>
      </c>
      <c r="B51" s="226" t="s">
        <v>833</v>
      </c>
      <c r="C51" s="231">
        <v>167712340</v>
      </c>
      <c r="D51" s="231">
        <v>16650000</v>
      </c>
      <c r="E51" s="231">
        <v>72000000</v>
      </c>
      <c r="F51" s="231">
        <f t="shared" si="1"/>
        <v>256362340</v>
      </c>
      <c r="G51" s="226" t="s">
        <v>1053</v>
      </c>
      <c r="H51" s="349" t="s">
        <v>1453</v>
      </c>
    </row>
    <row r="52" spans="1:8" x14ac:dyDescent="0.2">
      <c r="A52" s="236" t="s">
        <v>390</v>
      </c>
      <c r="B52" s="226" t="s">
        <v>925</v>
      </c>
      <c r="C52" s="231">
        <v>291576160</v>
      </c>
      <c r="D52" s="231">
        <v>744000000</v>
      </c>
      <c r="E52" s="231">
        <v>630000000</v>
      </c>
      <c r="F52" s="231">
        <f t="shared" si="1"/>
        <v>1665576160</v>
      </c>
      <c r="G52" s="226" t="s">
        <v>1053</v>
      </c>
      <c r="H52" s="349" t="s">
        <v>1454</v>
      </c>
    </row>
    <row r="53" spans="1:8" x14ac:dyDescent="0.2">
      <c r="A53" s="236" t="s">
        <v>541</v>
      </c>
      <c r="B53" s="226" t="s">
        <v>926</v>
      </c>
      <c r="C53" s="231">
        <v>63564760</v>
      </c>
      <c r="D53" s="231">
        <v>74000000</v>
      </c>
      <c r="E53" s="231">
        <v>31800000</v>
      </c>
      <c r="F53" s="231">
        <f t="shared" si="1"/>
        <v>169364760</v>
      </c>
      <c r="G53" s="226" t="s">
        <v>1053</v>
      </c>
      <c r="H53" s="349" t="s">
        <v>1455</v>
      </c>
    </row>
    <row r="54" spans="1:8" x14ac:dyDescent="0.2">
      <c r="A54" s="338" t="s">
        <v>348</v>
      </c>
      <c r="B54" s="226" t="s">
        <v>834</v>
      </c>
      <c r="C54" s="231">
        <v>85647220</v>
      </c>
      <c r="D54" s="231">
        <v>17388000</v>
      </c>
      <c r="E54" s="231">
        <v>30000000</v>
      </c>
      <c r="F54" s="231">
        <f t="shared" si="1"/>
        <v>133035220</v>
      </c>
      <c r="G54" s="226" t="s">
        <v>1053</v>
      </c>
      <c r="H54" s="349" t="s">
        <v>1456</v>
      </c>
    </row>
    <row r="55" spans="1:8" x14ac:dyDescent="0.2">
      <c r="A55" s="337" t="s">
        <v>424</v>
      </c>
      <c r="B55" s="226" t="s">
        <v>835</v>
      </c>
      <c r="C55" s="231">
        <v>65000000</v>
      </c>
      <c r="D55" s="231">
        <v>34382000</v>
      </c>
      <c r="E55" s="231">
        <v>20000000</v>
      </c>
      <c r="F55" s="231">
        <f t="shared" si="1"/>
        <v>119382000</v>
      </c>
      <c r="G55" s="226" t="s">
        <v>1053</v>
      </c>
      <c r="H55" s="349" t="s">
        <v>1457</v>
      </c>
    </row>
    <row r="56" spans="1:8" x14ac:dyDescent="0.2">
      <c r="A56" s="337" t="s">
        <v>425</v>
      </c>
      <c r="B56" s="226" t="s">
        <v>836</v>
      </c>
      <c r="C56" s="231">
        <v>47240780</v>
      </c>
      <c r="D56" s="231">
        <v>25400000</v>
      </c>
      <c r="E56" s="231">
        <v>26000000</v>
      </c>
      <c r="F56" s="231">
        <f t="shared" si="1"/>
        <v>98640780</v>
      </c>
      <c r="G56" s="226" t="s">
        <v>1053</v>
      </c>
      <c r="H56" s="349" t="s">
        <v>1458</v>
      </c>
    </row>
    <row r="57" spans="1:8" x14ac:dyDescent="0.2">
      <c r="A57" s="236" t="s">
        <v>432</v>
      </c>
      <c r="B57" s="226" t="s">
        <v>935</v>
      </c>
      <c r="C57" s="231">
        <v>11156490</v>
      </c>
      <c r="D57" s="231">
        <v>3000000</v>
      </c>
      <c r="E57" s="231">
        <v>100000000</v>
      </c>
      <c r="F57" s="231">
        <f t="shared" si="1"/>
        <v>114156490</v>
      </c>
      <c r="G57" s="226" t="s">
        <v>1053</v>
      </c>
      <c r="H57" s="349" t="s">
        <v>1459</v>
      </c>
    </row>
    <row r="58" spans="1:8" x14ac:dyDescent="0.2">
      <c r="A58" s="337" t="s">
        <v>1346</v>
      </c>
      <c r="B58" s="226" t="s">
        <v>1349</v>
      </c>
      <c r="C58" s="231">
        <v>11591438</v>
      </c>
      <c r="D58" s="231">
        <v>212000000</v>
      </c>
      <c r="E58" s="231">
        <v>0</v>
      </c>
      <c r="F58" s="231">
        <f t="shared" si="1"/>
        <v>223591438</v>
      </c>
      <c r="G58" s="226" t="s">
        <v>1053</v>
      </c>
      <c r="H58" s="349" t="s">
        <v>1460</v>
      </c>
    </row>
    <row r="59" spans="1:8" x14ac:dyDescent="0.2">
      <c r="A59" s="236" t="s">
        <v>328</v>
      </c>
      <c r="B59" s="226" t="s">
        <v>898</v>
      </c>
      <c r="C59" s="231">
        <v>117796850</v>
      </c>
      <c r="D59" s="231">
        <v>168000000</v>
      </c>
      <c r="E59" s="231">
        <v>330000000</v>
      </c>
      <c r="F59" s="231">
        <f t="shared" si="1"/>
        <v>615796850</v>
      </c>
      <c r="G59" s="226" t="s">
        <v>1053</v>
      </c>
      <c r="H59" s="349" t="s">
        <v>1461</v>
      </c>
    </row>
    <row r="60" spans="1:8" x14ac:dyDescent="0.2">
      <c r="A60" s="236" t="s">
        <v>435</v>
      </c>
      <c r="B60" s="226" t="s">
        <v>837</v>
      </c>
      <c r="C60" s="231">
        <v>61020000</v>
      </c>
      <c r="D60" s="231">
        <v>600000</v>
      </c>
      <c r="E60" s="231">
        <v>0</v>
      </c>
      <c r="F60" s="231">
        <f t="shared" si="1"/>
        <v>61620000</v>
      </c>
      <c r="G60" s="226" t="s">
        <v>1053</v>
      </c>
      <c r="H60" s="349" t="s">
        <v>1462</v>
      </c>
    </row>
    <row r="61" spans="1:8" x14ac:dyDescent="0.2">
      <c r="A61" s="236" t="s">
        <v>339</v>
      </c>
      <c r="B61" s="226" t="s">
        <v>899</v>
      </c>
      <c r="C61" s="231">
        <v>1328763200</v>
      </c>
      <c r="D61" s="231">
        <v>633000000</v>
      </c>
      <c r="E61" s="231">
        <v>1068000000</v>
      </c>
      <c r="F61" s="231">
        <f t="shared" si="1"/>
        <v>3029763200</v>
      </c>
      <c r="G61" s="226" t="s">
        <v>1051</v>
      </c>
      <c r="H61" s="349" t="s">
        <v>1433</v>
      </c>
    </row>
    <row r="62" spans="1:8" x14ac:dyDescent="0.2">
      <c r="A62" s="337" t="s">
        <v>387</v>
      </c>
      <c r="B62" s="226" t="s">
        <v>838</v>
      </c>
      <c r="C62" s="231">
        <v>0</v>
      </c>
      <c r="D62" s="231">
        <v>23600000</v>
      </c>
      <c r="E62" s="231">
        <v>47000000</v>
      </c>
      <c r="F62" s="231">
        <f t="shared" si="1"/>
        <v>70600000</v>
      </c>
      <c r="G62" s="226" t="s">
        <v>1051</v>
      </c>
      <c r="H62" s="349" t="s">
        <v>1463</v>
      </c>
    </row>
    <row r="63" spans="1:8" x14ac:dyDescent="0.2">
      <c r="A63" s="337" t="s">
        <v>438</v>
      </c>
      <c r="B63" s="226" t="s">
        <v>839</v>
      </c>
      <c r="C63" s="231">
        <v>0</v>
      </c>
      <c r="D63" s="231">
        <v>52250000</v>
      </c>
      <c r="E63" s="231">
        <v>65000000</v>
      </c>
      <c r="F63" s="231">
        <f t="shared" si="1"/>
        <v>117250000</v>
      </c>
      <c r="G63" s="226" t="s">
        <v>1051</v>
      </c>
      <c r="H63" s="349" t="s">
        <v>1464</v>
      </c>
    </row>
    <row r="64" spans="1:8" x14ac:dyDescent="0.2">
      <c r="A64" s="339" t="s">
        <v>345</v>
      </c>
      <c r="B64" s="272" t="s">
        <v>937</v>
      </c>
      <c r="C64" s="231">
        <v>0</v>
      </c>
      <c r="D64" s="231">
        <v>0</v>
      </c>
      <c r="E64" s="231">
        <v>590000000</v>
      </c>
      <c r="F64" s="231">
        <f t="shared" si="1"/>
        <v>590000000</v>
      </c>
      <c r="G64" s="226" t="s">
        <v>1051</v>
      </c>
      <c r="H64" s="349" t="s">
        <v>1465</v>
      </c>
    </row>
    <row r="65" spans="1:8" x14ac:dyDescent="0.2">
      <c r="A65" s="337" t="s">
        <v>236</v>
      </c>
      <c r="B65" s="226" t="s">
        <v>934</v>
      </c>
      <c r="C65" s="231">
        <v>298905340</v>
      </c>
      <c r="D65" s="231">
        <v>12000000</v>
      </c>
      <c r="E65" s="231">
        <v>162000000</v>
      </c>
      <c r="F65" s="231">
        <f t="shared" si="1"/>
        <v>472905340</v>
      </c>
      <c r="G65" s="226" t="s">
        <v>1051</v>
      </c>
      <c r="H65" s="349" t="s">
        <v>1466</v>
      </c>
    </row>
    <row r="66" spans="1:8" x14ac:dyDescent="0.2">
      <c r="A66" s="337" t="s">
        <v>565</v>
      </c>
      <c r="B66" s="226" t="s">
        <v>840</v>
      </c>
      <c r="C66" s="231">
        <v>0</v>
      </c>
      <c r="D66" s="231">
        <v>2100000</v>
      </c>
      <c r="E66" s="231">
        <v>20000000</v>
      </c>
      <c r="F66" s="231">
        <f t="shared" si="1"/>
        <v>22100000</v>
      </c>
      <c r="G66" s="226" t="s">
        <v>1051</v>
      </c>
      <c r="H66" s="349" t="s">
        <v>1467</v>
      </c>
    </row>
    <row r="67" spans="1:8" x14ac:dyDescent="0.2">
      <c r="A67" s="337" t="s">
        <v>566</v>
      </c>
      <c r="B67" s="226" t="s">
        <v>900</v>
      </c>
      <c r="C67" s="231">
        <v>636557250</v>
      </c>
      <c r="D67" s="231">
        <v>220000000</v>
      </c>
      <c r="E67" s="231">
        <v>90000000</v>
      </c>
      <c r="F67" s="231">
        <f t="shared" si="1"/>
        <v>946557250</v>
      </c>
      <c r="G67" s="226" t="s">
        <v>1053</v>
      </c>
      <c r="H67" s="349" t="s">
        <v>1468</v>
      </c>
    </row>
    <row r="68" spans="1:8" x14ac:dyDescent="0.2">
      <c r="A68" s="337" t="s">
        <v>798</v>
      </c>
      <c r="B68" s="226" t="s">
        <v>841</v>
      </c>
      <c r="C68" s="231">
        <v>0</v>
      </c>
      <c r="D68" s="231">
        <v>11298796228</v>
      </c>
      <c r="E68" s="231">
        <v>0</v>
      </c>
      <c r="F68" s="231">
        <f t="shared" si="1"/>
        <v>11298796228</v>
      </c>
      <c r="G68" s="226" t="s">
        <v>1053</v>
      </c>
      <c r="H68" s="349" t="s">
        <v>1469</v>
      </c>
    </row>
    <row r="69" spans="1:8" x14ac:dyDescent="0.2">
      <c r="A69" s="337" t="s">
        <v>797</v>
      </c>
      <c r="B69" s="226" t="s">
        <v>842</v>
      </c>
      <c r="C69" s="231">
        <v>0</v>
      </c>
      <c r="D69" s="231">
        <v>1549000000</v>
      </c>
      <c r="E69" s="231">
        <v>0</v>
      </c>
      <c r="F69" s="231">
        <f t="shared" si="1"/>
        <v>1549000000</v>
      </c>
      <c r="G69" s="226" t="s">
        <v>1053</v>
      </c>
      <c r="H69" s="349" t="s">
        <v>1470</v>
      </c>
    </row>
    <row r="70" spans="1:8" x14ac:dyDescent="0.2">
      <c r="A70" s="337" t="s">
        <v>802</v>
      </c>
      <c r="B70" s="226" t="s">
        <v>843</v>
      </c>
      <c r="C70" s="231">
        <v>0</v>
      </c>
      <c r="D70" s="231">
        <v>300000</v>
      </c>
      <c r="E70" s="231">
        <v>0</v>
      </c>
      <c r="F70" s="231">
        <f t="shared" si="1"/>
        <v>300000</v>
      </c>
      <c r="G70" s="226" t="s">
        <v>1053</v>
      </c>
      <c r="H70" s="349" t="s">
        <v>1470</v>
      </c>
    </row>
    <row r="71" spans="1:8" x14ac:dyDescent="0.2">
      <c r="A71" s="337" t="s">
        <v>800</v>
      </c>
      <c r="B71" s="226" t="s">
        <v>927</v>
      </c>
      <c r="C71" s="231">
        <v>0</v>
      </c>
      <c r="D71" s="231">
        <v>300000</v>
      </c>
      <c r="E71" s="231">
        <v>0</v>
      </c>
      <c r="F71" s="231">
        <f t="shared" si="1"/>
        <v>300000</v>
      </c>
      <c r="G71" s="226" t="s">
        <v>1053</v>
      </c>
      <c r="H71" s="349" t="s">
        <v>1471</v>
      </c>
    </row>
    <row r="72" spans="1:8" x14ac:dyDescent="0.2">
      <c r="A72" s="337" t="s">
        <v>799</v>
      </c>
      <c r="B72" s="226" t="s">
        <v>929</v>
      </c>
      <c r="C72" s="231">
        <v>0</v>
      </c>
      <c r="D72" s="231">
        <v>25820000</v>
      </c>
      <c r="E72" s="231">
        <v>0</v>
      </c>
      <c r="F72" s="231">
        <f t="shared" si="1"/>
        <v>25820000</v>
      </c>
      <c r="G72" s="226" t="s">
        <v>1053</v>
      </c>
      <c r="H72" s="349" t="s">
        <v>1471</v>
      </c>
    </row>
    <row r="73" spans="1:8" x14ac:dyDescent="0.2">
      <c r="A73" s="337" t="s">
        <v>801</v>
      </c>
      <c r="B73" s="226" t="s">
        <v>844</v>
      </c>
      <c r="C73" s="231">
        <v>0</v>
      </c>
      <c r="D73" s="231">
        <v>300000</v>
      </c>
      <c r="E73" s="231">
        <v>0</v>
      </c>
      <c r="F73" s="231">
        <f t="shared" si="1"/>
        <v>300000</v>
      </c>
      <c r="G73" s="226" t="s">
        <v>1053</v>
      </c>
      <c r="H73" s="349" t="s">
        <v>1471</v>
      </c>
    </row>
    <row r="74" spans="1:8" x14ac:dyDescent="0.2">
      <c r="A74" s="337" t="s">
        <v>573</v>
      </c>
      <c r="B74" s="226" t="s">
        <v>928</v>
      </c>
      <c r="C74" s="231">
        <v>102113580</v>
      </c>
      <c r="D74" s="231">
        <v>105000000</v>
      </c>
      <c r="E74" s="231">
        <v>83000000</v>
      </c>
      <c r="F74" s="231">
        <f t="shared" si="1"/>
        <v>290113580</v>
      </c>
      <c r="G74" s="226" t="s">
        <v>1053</v>
      </c>
      <c r="H74" s="349" t="s">
        <v>1472</v>
      </c>
    </row>
    <row r="75" spans="1:8" x14ac:dyDescent="0.2">
      <c r="A75" s="236" t="s">
        <v>49</v>
      </c>
      <c r="B75" s="226" t="s">
        <v>1407</v>
      </c>
      <c r="C75" s="231">
        <v>125875220</v>
      </c>
      <c r="D75" s="231">
        <v>43600000</v>
      </c>
      <c r="E75" s="231">
        <v>4232000000</v>
      </c>
      <c r="F75" s="231">
        <f t="shared" si="1"/>
        <v>4401475220</v>
      </c>
      <c r="G75" s="226" t="s">
        <v>1413</v>
      </c>
      <c r="H75" s="349" t="s">
        <v>1473</v>
      </c>
    </row>
    <row r="76" spans="1:8" x14ac:dyDescent="0.2">
      <c r="A76" s="337" t="s">
        <v>590</v>
      </c>
      <c r="B76" s="226" t="s">
        <v>938</v>
      </c>
      <c r="C76" s="231">
        <v>0</v>
      </c>
      <c r="D76" s="231">
        <v>0</v>
      </c>
      <c r="E76" s="231">
        <v>0</v>
      </c>
      <c r="F76" s="231">
        <f t="shared" si="1"/>
        <v>0</v>
      </c>
      <c r="G76" s="226" t="s">
        <v>1413</v>
      </c>
      <c r="H76" s="349" t="s">
        <v>1474</v>
      </c>
    </row>
    <row r="77" spans="1:8" x14ac:dyDescent="0.2">
      <c r="A77" s="236" t="s">
        <v>447</v>
      </c>
      <c r="B77" s="226" t="s">
        <v>845</v>
      </c>
      <c r="C77" s="231">
        <v>19003000</v>
      </c>
      <c r="D77" s="231">
        <v>6675000</v>
      </c>
      <c r="E77" s="231">
        <v>39000000</v>
      </c>
      <c r="F77" s="231">
        <f t="shared" si="1"/>
        <v>64678000</v>
      </c>
      <c r="G77" s="226" t="s">
        <v>1413</v>
      </c>
      <c r="H77" s="349" t="s">
        <v>1475</v>
      </c>
    </row>
    <row r="78" spans="1:8" x14ac:dyDescent="0.2">
      <c r="A78" s="236" t="s">
        <v>427</v>
      </c>
      <c r="B78" s="226" t="s">
        <v>846</v>
      </c>
      <c r="C78" s="231">
        <v>22422590</v>
      </c>
      <c r="D78" s="231">
        <v>0</v>
      </c>
      <c r="E78" s="231">
        <v>20000000</v>
      </c>
      <c r="F78" s="231">
        <f t="shared" si="1"/>
        <v>42422590</v>
      </c>
      <c r="G78" s="226" t="s">
        <v>1413</v>
      </c>
      <c r="H78" s="349" t="s">
        <v>1476</v>
      </c>
    </row>
    <row r="79" spans="1:8" x14ac:dyDescent="0.2">
      <c r="A79" s="236" t="s">
        <v>57</v>
      </c>
      <c r="B79" s="226" t="s">
        <v>847</v>
      </c>
      <c r="C79" s="231">
        <v>4121110</v>
      </c>
      <c r="D79" s="231">
        <v>0</v>
      </c>
      <c r="E79" s="231">
        <v>20000000</v>
      </c>
      <c r="F79" s="231">
        <f t="shared" ref="F79:F134" si="2">C79+D79+E79</f>
        <v>24121110</v>
      </c>
      <c r="G79" s="226" t="s">
        <v>1413</v>
      </c>
      <c r="H79" s="349" t="s">
        <v>1476</v>
      </c>
    </row>
    <row r="80" spans="1:8" x14ac:dyDescent="0.2">
      <c r="A80" s="311" t="s">
        <v>1377</v>
      </c>
      <c r="B80" s="309" t="s">
        <v>1378</v>
      </c>
      <c r="C80" s="231">
        <v>3129000</v>
      </c>
      <c r="D80" s="231">
        <v>10000000</v>
      </c>
      <c r="E80" s="231">
        <v>100000000</v>
      </c>
      <c r="F80" s="231">
        <f t="shared" si="2"/>
        <v>113129000</v>
      </c>
      <c r="G80" s="226" t="s">
        <v>1413</v>
      </c>
      <c r="H80" s="349" t="s">
        <v>1477</v>
      </c>
    </row>
    <row r="81" spans="1:8" x14ac:dyDescent="0.2">
      <c r="A81" s="257" t="s">
        <v>1339</v>
      </c>
      <c r="B81" s="226" t="s">
        <v>1408</v>
      </c>
      <c r="C81" s="231">
        <v>11591438</v>
      </c>
      <c r="D81" s="231">
        <v>19000000</v>
      </c>
      <c r="E81" s="231">
        <v>6694000000</v>
      </c>
      <c r="F81" s="231">
        <f t="shared" si="2"/>
        <v>6724591438</v>
      </c>
      <c r="G81" s="226" t="s">
        <v>1414</v>
      </c>
      <c r="H81" s="349" t="s">
        <v>1478</v>
      </c>
    </row>
    <row r="82" spans="1:8" x14ac:dyDescent="0.2">
      <c r="A82" s="337" t="s">
        <v>1376</v>
      </c>
      <c r="B82" s="226" t="s">
        <v>848</v>
      </c>
      <c r="C82" s="231">
        <v>195410900</v>
      </c>
      <c r="D82" s="231">
        <v>329150000</v>
      </c>
      <c r="E82" s="231">
        <v>555000000</v>
      </c>
      <c r="F82" s="231">
        <f t="shared" si="2"/>
        <v>1079560900</v>
      </c>
      <c r="G82" s="226" t="s">
        <v>1414</v>
      </c>
      <c r="H82" s="349" t="s">
        <v>1479</v>
      </c>
    </row>
    <row r="83" spans="1:8" x14ac:dyDescent="0.2">
      <c r="A83" s="236" t="s">
        <v>0</v>
      </c>
      <c r="B83" s="307" t="s">
        <v>1409</v>
      </c>
      <c r="C83" s="231">
        <v>397508010</v>
      </c>
      <c r="D83" s="231">
        <v>43173000</v>
      </c>
      <c r="E83" s="231">
        <v>7080000000</v>
      </c>
      <c r="F83" s="231">
        <f t="shared" si="2"/>
        <v>7520681010</v>
      </c>
      <c r="G83" s="226" t="s">
        <v>1414</v>
      </c>
      <c r="H83" s="349" t="s">
        <v>1480</v>
      </c>
    </row>
    <row r="84" spans="1:8" x14ac:dyDescent="0.2">
      <c r="A84" s="236" t="s">
        <v>395</v>
      </c>
      <c r="B84" s="226" t="s">
        <v>903</v>
      </c>
      <c r="C84" s="231">
        <v>110899600</v>
      </c>
      <c r="D84" s="231">
        <v>104400000</v>
      </c>
      <c r="E84" s="231">
        <v>145000000</v>
      </c>
      <c r="F84" s="231">
        <f t="shared" si="2"/>
        <v>360299600</v>
      </c>
      <c r="G84" s="226" t="s">
        <v>1053</v>
      </c>
      <c r="H84" s="349" t="s">
        <v>1481</v>
      </c>
    </row>
    <row r="85" spans="1:8" x14ac:dyDescent="0.2">
      <c r="A85" s="337" t="s">
        <v>398</v>
      </c>
      <c r="B85" s="226" t="s">
        <v>849</v>
      </c>
      <c r="C85" s="231">
        <v>0</v>
      </c>
      <c r="D85" s="231">
        <v>1500000</v>
      </c>
      <c r="E85" s="231">
        <v>0</v>
      </c>
      <c r="F85" s="231">
        <f t="shared" si="2"/>
        <v>1500000</v>
      </c>
      <c r="G85" s="226" t="s">
        <v>1053</v>
      </c>
      <c r="H85" s="349" t="s">
        <v>1483</v>
      </c>
    </row>
    <row r="86" spans="1:8" x14ac:dyDescent="0.2">
      <c r="A86" s="337" t="s">
        <v>399</v>
      </c>
      <c r="B86" s="226" t="s">
        <v>850</v>
      </c>
      <c r="C86" s="231">
        <v>0</v>
      </c>
      <c r="D86" s="231">
        <v>1800000</v>
      </c>
      <c r="E86" s="231">
        <v>0</v>
      </c>
      <c r="F86" s="231">
        <f t="shared" si="2"/>
        <v>1800000</v>
      </c>
      <c r="G86" s="226" t="s">
        <v>1053</v>
      </c>
      <c r="H86" s="349" t="s">
        <v>1482</v>
      </c>
    </row>
    <row r="87" spans="1:8" x14ac:dyDescent="0.2">
      <c r="A87" s="337" t="s">
        <v>400</v>
      </c>
      <c r="B87" s="226" t="s">
        <v>851</v>
      </c>
      <c r="C87" s="231">
        <v>0</v>
      </c>
      <c r="D87" s="231">
        <v>6000000</v>
      </c>
      <c r="E87" s="231">
        <v>0</v>
      </c>
      <c r="F87" s="231">
        <f t="shared" si="2"/>
        <v>6000000</v>
      </c>
      <c r="G87" s="226" t="s">
        <v>1053</v>
      </c>
      <c r="H87" s="349" t="s">
        <v>1482</v>
      </c>
    </row>
    <row r="88" spans="1:8" x14ac:dyDescent="0.2">
      <c r="A88" s="337" t="s">
        <v>402</v>
      </c>
      <c r="B88" s="226" t="s">
        <v>904</v>
      </c>
      <c r="C88" s="231">
        <v>0</v>
      </c>
      <c r="D88" s="231">
        <v>56000000</v>
      </c>
      <c r="E88" s="231">
        <v>25000000</v>
      </c>
      <c r="F88" s="231">
        <f t="shared" si="2"/>
        <v>81000000</v>
      </c>
      <c r="G88" s="226" t="s">
        <v>1053</v>
      </c>
      <c r="H88" s="349" t="s">
        <v>1484</v>
      </c>
    </row>
    <row r="89" spans="1:8" x14ac:dyDescent="0.2">
      <c r="A89" s="236" t="s">
        <v>224</v>
      </c>
      <c r="B89" s="226" t="s">
        <v>852</v>
      </c>
      <c r="C89" s="231">
        <v>46643190</v>
      </c>
      <c r="D89" s="231">
        <v>74040000</v>
      </c>
      <c r="E89" s="231">
        <v>71000000</v>
      </c>
      <c r="F89" s="231">
        <f t="shared" si="2"/>
        <v>191683190</v>
      </c>
      <c r="G89" s="226" t="s">
        <v>1053</v>
      </c>
      <c r="H89" s="349" t="s">
        <v>1485</v>
      </c>
    </row>
    <row r="90" spans="1:8" x14ac:dyDescent="0.2">
      <c r="A90" s="236" t="s">
        <v>58</v>
      </c>
      <c r="B90" s="226" t="s">
        <v>1410</v>
      </c>
      <c r="C90" s="231">
        <v>71314300</v>
      </c>
      <c r="D90" s="231">
        <v>28000000</v>
      </c>
      <c r="E90" s="231">
        <v>1087000000</v>
      </c>
      <c r="F90" s="231">
        <f t="shared" si="2"/>
        <v>1186314300</v>
      </c>
      <c r="G90" s="226" t="s">
        <v>1050</v>
      </c>
      <c r="H90" s="349" t="s">
        <v>1486</v>
      </c>
    </row>
    <row r="91" spans="1:8" x14ac:dyDescent="0.2">
      <c r="A91" s="236" t="s">
        <v>64</v>
      </c>
      <c r="B91" s="226" t="s">
        <v>853</v>
      </c>
      <c r="C91" s="231">
        <v>359386330</v>
      </c>
      <c r="D91" s="231">
        <v>147166000</v>
      </c>
      <c r="E91" s="231">
        <v>182000000</v>
      </c>
      <c r="F91" s="231">
        <f t="shared" si="2"/>
        <v>688552330</v>
      </c>
      <c r="G91" s="226" t="s">
        <v>1050</v>
      </c>
      <c r="H91" s="349" t="s">
        <v>1487</v>
      </c>
    </row>
    <row r="92" spans="1:8" x14ac:dyDescent="0.2">
      <c r="A92" s="236" t="s">
        <v>69</v>
      </c>
      <c r="B92" s="226" t="s">
        <v>936</v>
      </c>
      <c r="C92" s="231">
        <v>120429750</v>
      </c>
      <c r="D92" s="231">
        <v>21000000</v>
      </c>
      <c r="E92" s="231">
        <v>256000000</v>
      </c>
      <c r="F92" s="231">
        <f t="shared" si="2"/>
        <v>397429750</v>
      </c>
      <c r="G92" s="226" t="s">
        <v>1050</v>
      </c>
      <c r="H92" s="349" t="s">
        <v>1488</v>
      </c>
    </row>
    <row r="93" spans="1:8" x14ac:dyDescent="0.2">
      <c r="A93" s="236" t="s">
        <v>42</v>
      </c>
      <c r="B93" s="226" t="s">
        <v>1362</v>
      </c>
      <c r="C93" s="231">
        <v>11591438</v>
      </c>
      <c r="D93" s="231">
        <v>19000000</v>
      </c>
      <c r="E93" s="231">
        <v>103000000</v>
      </c>
      <c r="F93" s="231">
        <f t="shared" si="2"/>
        <v>133591438</v>
      </c>
      <c r="G93" s="226" t="s">
        <v>1414</v>
      </c>
      <c r="H93" s="349" t="s">
        <v>1489</v>
      </c>
    </row>
    <row r="94" spans="1:8" x14ac:dyDescent="0.2">
      <c r="A94" s="337" t="s">
        <v>599</v>
      </c>
      <c r="B94" s="226" t="s">
        <v>854</v>
      </c>
      <c r="C94" s="231">
        <v>43996550</v>
      </c>
      <c r="D94" s="231">
        <v>12100000</v>
      </c>
      <c r="E94" s="231">
        <v>8000000000</v>
      </c>
      <c r="F94" s="231">
        <f t="shared" si="2"/>
        <v>8056096550</v>
      </c>
      <c r="G94" s="226" t="s">
        <v>1414</v>
      </c>
      <c r="H94" s="349" t="s">
        <v>1490</v>
      </c>
    </row>
    <row r="95" spans="1:8" x14ac:dyDescent="0.2">
      <c r="A95" s="337" t="s">
        <v>1348</v>
      </c>
      <c r="B95" s="226" t="s">
        <v>1361</v>
      </c>
      <c r="C95" s="231">
        <v>374167860</v>
      </c>
      <c r="D95" s="231">
        <v>15925000</v>
      </c>
      <c r="E95" s="231">
        <v>279000000</v>
      </c>
      <c r="F95" s="231">
        <f t="shared" si="2"/>
        <v>669092860</v>
      </c>
      <c r="G95" s="226" t="s">
        <v>1414</v>
      </c>
      <c r="H95" s="349" t="s">
        <v>1434</v>
      </c>
    </row>
    <row r="96" spans="1:8" x14ac:dyDescent="0.2">
      <c r="A96" s="236" t="s">
        <v>258</v>
      </c>
      <c r="B96" s="226" t="s">
        <v>855</v>
      </c>
      <c r="C96" s="231">
        <v>142338190</v>
      </c>
      <c r="D96" s="231">
        <v>40600000</v>
      </c>
      <c r="E96" s="231">
        <v>147000000</v>
      </c>
      <c r="F96" s="231">
        <f t="shared" si="2"/>
        <v>329938190</v>
      </c>
      <c r="G96" s="226" t="s">
        <v>1415</v>
      </c>
      <c r="H96" s="349" t="s">
        <v>1491</v>
      </c>
    </row>
    <row r="97" spans="1:8" x14ac:dyDescent="0.2">
      <c r="A97" s="236" t="s">
        <v>264</v>
      </c>
      <c r="B97" s="226" t="s">
        <v>907</v>
      </c>
      <c r="C97" s="231">
        <v>225948000</v>
      </c>
      <c r="D97" s="231">
        <v>62488000</v>
      </c>
      <c r="E97" s="231">
        <v>60000000</v>
      </c>
      <c r="F97" s="231">
        <f t="shared" si="2"/>
        <v>348436000</v>
      </c>
      <c r="G97" s="226" t="s">
        <v>1415</v>
      </c>
      <c r="H97" s="349" t="s">
        <v>1492</v>
      </c>
    </row>
    <row r="98" spans="1:8" x14ac:dyDescent="0.2">
      <c r="A98" s="236" t="s">
        <v>262</v>
      </c>
      <c r="B98" s="226" t="s">
        <v>908</v>
      </c>
      <c r="C98" s="231">
        <v>25000000</v>
      </c>
      <c r="D98" s="231">
        <v>16700000</v>
      </c>
      <c r="E98" s="231">
        <v>10000000</v>
      </c>
      <c r="F98" s="231">
        <f t="shared" si="2"/>
        <v>51700000</v>
      </c>
      <c r="G98" s="226" t="s">
        <v>1415</v>
      </c>
      <c r="H98" s="349" t="s">
        <v>1493</v>
      </c>
    </row>
    <row r="99" spans="1:8" x14ac:dyDescent="0.2">
      <c r="A99" s="236" t="s">
        <v>471</v>
      </c>
      <c r="B99" s="226" t="s">
        <v>856</v>
      </c>
      <c r="C99" s="231">
        <v>0</v>
      </c>
      <c r="D99" s="231">
        <v>1200000</v>
      </c>
      <c r="E99" s="231">
        <v>0</v>
      </c>
      <c r="F99" s="231">
        <f t="shared" si="2"/>
        <v>1200000</v>
      </c>
      <c r="G99" s="226" t="s">
        <v>1415</v>
      </c>
      <c r="H99" s="349" t="s">
        <v>1494</v>
      </c>
    </row>
    <row r="100" spans="1:8" x14ac:dyDescent="0.2">
      <c r="A100" s="236" t="s">
        <v>472</v>
      </c>
      <c r="B100" s="226" t="s">
        <v>857</v>
      </c>
      <c r="C100" s="231">
        <v>0</v>
      </c>
      <c r="D100" s="231">
        <v>1800000</v>
      </c>
      <c r="E100" s="231">
        <v>0</v>
      </c>
      <c r="F100" s="231">
        <f t="shared" si="2"/>
        <v>1800000</v>
      </c>
      <c r="G100" s="226" t="s">
        <v>1415</v>
      </c>
      <c r="H100" s="349" t="s">
        <v>1494</v>
      </c>
    </row>
    <row r="101" spans="1:8" x14ac:dyDescent="0.2">
      <c r="A101" s="236" t="s">
        <v>473</v>
      </c>
      <c r="B101" s="226" t="s">
        <v>858</v>
      </c>
      <c r="C101" s="231">
        <v>0</v>
      </c>
      <c r="D101" s="231">
        <v>480000</v>
      </c>
      <c r="E101" s="231">
        <v>0</v>
      </c>
      <c r="F101" s="231">
        <f t="shared" si="2"/>
        <v>480000</v>
      </c>
      <c r="G101" s="226" t="s">
        <v>1415</v>
      </c>
      <c r="H101" s="349" t="s">
        <v>1494</v>
      </c>
    </row>
    <row r="102" spans="1:8" x14ac:dyDescent="0.2">
      <c r="A102" s="236" t="s">
        <v>272</v>
      </c>
      <c r="B102" s="226" t="s">
        <v>909</v>
      </c>
      <c r="C102" s="231">
        <v>510128330</v>
      </c>
      <c r="D102" s="231">
        <v>260804000</v>
      </c>
      <c r="E102" s="231">
        <v>450000000</v>
      </c>
      <c r="F102" s="231">
        <f t="shared" si="2"/>
        <v>1220932330</v>
      </c>
      <c r="G102" s="226" t="s">
        <v>1415</v>
      </c>
      <c r="H102" s="349" t="s">
        <v>1496</v>
      </c>
    </row>
    <row r="103" spans="1:8" x14ac:dyDescent="0.2">
      <c r="A103" s="337" t="s">
        <v>273</v>
      </c>
      <c r="B103" s="226" t="s">
        <v>910</v>
      </c>
      <c r="C103" s="231">
        <v>0</v>
      </c>
      <c r="D103" s="231">
        <v>79400000</v>
      </c>
      <c r="E103" s="231">
        <v>0</v>
      </c>
      <c r="F103" s="231">
        <f t="shared" si="2"/>
        <v>79400000</v>
      </c>
      <c r="G103" s="226" t="s">
        <v>1415</v>
      </c>
      <c r="H103" s="349" t="s">
        <v>1495</v>
      </c>
    </row>
    <row r="104" spans="1:8" x14ac:dyDescent="0.2">
      <c r="A104" s="236" t="s">
        <v>274</v>
      </c>
      <c r="B104" s="226" t="s">
        <v>859</v>
      </c>
      <c r="C104" s="231">
        <v>303127020</v>
      </c>
      <c r="D104" s="231">
        <v>6000000</v>
      </c>
      <c r="E104" s="231">
        <v>0</v>
      </c>
      <c r="F104" s="231">
        <f t="shared" si="2"/>
        <v>309127020</v>
      </c>
      <c r="G104" s="226" t="s">
        <v>1415</v>
      </c>
      <c r="H104" s="349" t="s">
        <v>1497</v>
      </c>
    </row>
    <row r="105" spans="1:8" x14ac:dyDescent="0.2">
      <c r="A105" s="236" t="s">
        <v>254</v>
      </c>
      <c r="B105" s="226" t="s">
        <v>911</v>
      </c>
      <c r="C105" s="231">
        <v>139193400</v>
      </c>
      <c r="D105" s="231">
        <v>281000000</v>
      </c>
      <c r="E105" s="231">
        <v>320000000</v>
      </c>
      <c r="F105" s="231">
        <f t="shared" si="2"/>
        <v>740193400</v>
      </c>
      <c r="G105" s="226" t="s">
        <v>1415</v>
      </c>
      <c r="H105" s="349" t="s">
        <v>1498</v>
      </c>
    </row>
    <row r="106" spans="1:8" x14ac:dyDescent="0.2">
      <c r="A106" s="236" t="s">
        <v>296</v>
      </c>
      <c r="B106" s="226" t="s">
        <v>1411</v>
      </c>
      <c r="C106" s="231">
        <v>293258730</v>
      </c>
      <c r="D106" s="231">
        <v>100000000</v>
      </c>
      <c r="E106" s="231">
        <v>190000000</v>
      </c>
      <c r="F106" s="231">
        <f t="shared" si="2"/>
        <v>583258730</v>
      </c>
      <c r="G106" s="226" t="s">
        <v>1416</v>
      </c>
      <c r="H106" s="349" t="s">
        <v>1499</v>
      </c>
    </row>
    <row r="107" spans="1:8" x14ac:dyDescent="0.2">
      <c r="A107" s="236" t="s">
        <v>300</v>
      </c>
      <c r="B107" s="226" t="s">
        <v>860</v>
      </c>
      <c r="C107" s="231">
        <v>141425150</v>
      </c>
      <c r="D107" s="231">
        <v>43000500</v>
      </c>
      <c r="E107" s="231">
        <v>0</v>
      </c>
      <c r="F107" s="231">
        <f t="shared" si="2"/>
        <v>184425650</v>
      </c>
      <c r="G107" s="226" t="s">
        <v>1416</v>
      </c>
      <c r="H107" s="349" t="s">
        <v>1435</v>
      </c>
    </row>
    <row r="108" spans="1:8" x14ac:dyDescent="0.2">
      <c r="A108" s="236" t="s">
        <v>301</v>
      </c>
      <c r="B108" s="226" t="s">
        <v>861</v>
      </c>
      <c r="C108" s="231">
        <v>127125000</v>
      </c>
      <c r="D108" s="231">
        <v>145400000</v>
      </c>
      <c r="E108" s="231">
        <v>0</v>
      </c>
      <c r="F108" s="231">
        <f t="shared" si="2"/>
        <v>272525000</v>
      </c>
      <c r="G108" s="226" t="s">
        <v>1416</v>
      </c>
      <c r="H108" s="349" t="s">
        <v>1500</v>
      </c>
    </row>
    <row r="109" spans="1:8" x14ac:dyDescent="0.2">
      <c r="A109" s="337" t="s">
        <v>706</v>
      </c>
      <c r="B109" s="226" t="s">
        <v>299</v>
      </c>
      <c r="C109" s="231">
        <v>0</v>
      </c>
      <c r="D109" s="231">
        <v>600000</v>
      </c>
      <c r="E109" s="231">
        <v>0</v>
      </c>
      <c r="F109" s="231">
        <f t="shared" si="2"/>
        <v>600000</v>
      </c>
      <c r="G109" s="226" t="s">
        <v>1416</v>
      </c>
      <c r="H109" s="349" t="s">
        <v>1500</v>
      </c>
    </row>
    <row r="110" spans="1:8" x14ac:dyDescent="0.2">
      <c r="A110" s="236" t="s">
        <v>291</v>
      </c>
      <c r="B110" s="226" t="s">
        <v>913</v>
      </c>
      <c r="C110" s="231">
        <v>83798540</v>
      </c>
      <c r="D110" s="231">
        <v>80500000</v>
      </c>
      <c r="E110" s="231">
        <v>78000000</v>
      </c>
      <c r="F110" s="231">
        <f t="shared" si="2"/>
        <v>242298540</v>
      </c>
      <c r="G110" s="226" t="s">
        <v>1416</v>
      </c>
      <c r="H110" s="349" t="s">
        <v>1501</v>
      </c>
    </row>
    <row r="111" spans="1:8" x14ac:dyDescent="0.2">
      <c r="A111" s="236" t="s">
        <v>70</v>
      </c>
      <c r="B111" s="226" t="s">
        <v>914</v>
      </c>
      <c r="C111" s="231">
        <v>188729165</v>
      </c>
      <c r="D111" s="231">
        <v>1246848000</v>
      </c>
      <c r="E111" s="231">
        <v>3500000000</v>
      </c>
      <c r="F111" s="231">
        <f t="shared" si="2"/>
        <v>4935577165</v>
      </c>
      <c r="G111" s="226" t="s">
        <v>1048</v>
      </c>
      <c r="H111" s="349" t="s">
        <v>1502</v>
      </c>
    </row>
    <row r="112" spans="1:8" x14ac:dyDescent="0.2">
      <c r="A112" s="236" t="s">
        <v>478</v>
      </c>
      <c r="B112" s="226" t="s">
        <v>862</v>
      </c>
      <c r="C112" s="231">
        <v>0</v>
      </c>
      <c r="D112" s="231">
        <v>300000</v>
      </c>
      <c r="E112" s="231">
        <v>0</v>
      </c>
      <c r="F112" s="231">
        <f t="shared" si="2"/>
        <v>300000</v>
      </c>
      <c r="G112" s="226" t="s">
        <v>1048</v>
      </c>
      <c r="H112" s="349" t="s">
        <v>1503</v>
      </c>
    </row>
    <row r="113" spans="1:8" x14ac:dyDescent="0.2">
      <c r="A113" s="236" t="s">
        <v>479</v>
      </c>
      <c r="B113" s="226" t="s">
        <v>863</v>
      </c>
      <c r="C113" s="231">
        <v>0</v>
      </c>
      <c r="D113" s="231">
        <v>1200000</v>
      </c>
      <c r="E113" s="231">
        <v>0</v>
      </c>
      <c r="F113" s="231">
        <f t="shared" si="2"/>
        <v>1200000</v>
      </c>
      <c r="G113" s="226" t="s">
        <v>1048</v>
      </c>
      <c r="H113" s="349" t="s">
        <v>1504</v>
      </c>
    </row>
    <row r="114" spans="1:8" x14ac:dyDescent="0.2">
      <c r="A114" s="236" t="s">
        <v>302</v>
      </c>
      <c r="B114" s="226" t="s">
        <v>480</v>
      </c>
      <c r="C114" s="231">
        <v>1120000000</v>
      </c>
      <c r="D114" s="231">
        <v>87000000</v>
      </c>
      <c r="E114" s="231">
        <v>1599000000</v>
      </c>
      <c r="F114" s="231">
        <f t="shared" si="2"/>
        <v>2806000000</v>
      </c>
      <c r="G114" s="226" t="s">
        <v>1048</v>
      </c>
      <c r="H114" s="349" t="s">
        <v>1505</v>
      </c>
    </row>
    <row r="115" spans="1:8" x14ac:dyDescent="0.2">
      <c r="A115" s="236" t="s">
        <v>90</v>
      </c>
      <c r="B115" s="226" t="s">
        <v>864</v>
      </c>
      <c r="C115" s="231">
        <v>84430210</v>
      </c>
      <c r="D115" s="231">
        <v>6900000</v>
      </c>
      <c r="E115" s="231">
        <v>50000000</v>
      </c>
      <c r="F115" s="231">
        <f t="shared" si="2"/>
        <v>141330210</v>
      </c>
      <c r="G115" s="226" t="s">
        <v>1048</v>
      </c>
      <c r="H115" s="349" t="s">
        <v>1506</v>
      </c>
    </row>
    <row r="116" spans="1:8" x14ac:dyDescent="0.2">
      <c r="A116" s="236" t="s">
        <v>78</v>
      </c>
      <c r="B116" s="226" t="s">
        <v>865</v>
      </c>
      <c r="C116" s="231">
        <v>296307470</v>
      </c>
      <c r="D116" s="231">
        <v>27400000</v>
      </c>
      <c r="E116" s="231">
        <v>45000000</v>
      </c>
      <c r="F116" s="231">
        <f t="shared" si="2"/>
        <v>368707470</v>
      </c>
      <c r="G116" s="226" t="s">
        <v>1048</v>
      </c>
      <c r="H116" s="349" t="s">
        <v>1507</v>
      </c>
    </row>
    <row r="117" spans="1:8" x14ac:dyDescent="0.2">
      <c r="A117" s="337" t="s">
        <v>632</v>
      </c>
      <c r="B117" s="226" t="s">
        <v>866</v>
      </c>
      <c r="C117" s="231">
        <v>416425340</v>
      </c>
      <c r="D117" s="231">
        <v>20000000</v>
      </c>
      <c r="E117" s="231">
        <v>90000000</v>
      </c>
      <c r="F117" s="231">
        <f t="shared" si="2"/>
        <v>526425340</v>
      </c>
      <c r="G117" s="226" t="s">
        <v>1048</v>
      </c>
      <c r="H117" s="349" t="s">
        <v>1508</v>
      </c>
    </row>
    <row r="118" spans="1:8" x14ac:dyDescent="0.2">
      <c r="A118" s="236" t="s">
        <v>204</v>
      </c>
      <c r="B118" s="226" t="s">
        <v>867</v>
      </c>
      <c r="C118" s="231">
        <v>2413685650</v>
      </c>
      <c r="D118" s="231">
        <v>259000000</v>
      </c>
      <c r="E118" s="231">
        <v>560000000</v>
      </c>
      <c r="F118" s="231">
        <f t="shared" si="2"/>
        <v>3232685650</v>
      </c>
      <c r="G118" s="226" t="s">
        <v>1048</v>
      </c>
      <c r="H118" s="349" t="s">
        <v>1509</v>
      </c>
    </row>
    <row r="119" spans="1:8" x14ac:dyDescent="0.2">
      <c r="A119" s="236" t="s">
        <v>487</v>
      </c>
      <c r="B119" s="226" t="s">
        <v>868</v>
      </c>
      <c r="C119" s="231">
        <v>0</v>
      </c>
      <c r="D119" s="231">
        <v>900000</v>
      </c>
      <c r="E119" s="231">
        <v>0</v>
      </c>
      <c r="F119" s="231">
        <f t="shared" si="2"/>
        <v>900000</v>
      </c>
      <c r="G119" s="226" t="s">
        <v>1048</v>
      </c>
      <c r="H119" s="349" t="s">
        <v>1510</v>
      </c>
    </row>
    <row r="120" spans="1:8" x14ac:dyDescent="0.2">
      <c r="A120" s="236" t="s">
        <v>88</v>
      </c>
      <c r="B120" s="226" t="s">
        <v>869</v>
      </c>
      <c r="C120" s="231">
        <v>27355040</v>
      </c>
      <c r="D120" s="231">
        <v>149950000</v>
      </c>
      <c r="E120" s="231">
        <v>14000000</v>
      </c>
      <c r="F120" s="231">
        <f t="shared" si="2"/>
        <v>191305040</v>
      </c>
      <c r="G120" s="226" t="s">
        <v>1048</v>
      </c>
      <c r="H120" s="349" t="s">
        <v>1511</v>
      </c>
    </row>
    <row r="121" spans="1:8" x14ac:dyDescent="0.2">
      <c r="A121" s="236" t="s">
        <v>101</v>
      </c>
      <c r="B121" s="226" t="s">
        <v>870</v>
      </c>
      <c r="C121" s="231">
        <v>2667365000</v>
      </c>
      <c r="D121" s="231">
        <v>213500286.07999998</v>
      </c>
      <c r="E121" s="231">
        <v>100000000</v>
      </c>
      <c r="F121" s="231">
        <f t="shared" si="2"/>
        <v>2980865286.0799999</v>
      </c>
      <c r="G121" s="226" t="s">
        <v>1048</v>
      </c>
      <c r="H121" s="349" t="s">
        <v>1512</v>
      </c>
    </row>
    <row r="122" spans="1:8" x14ac:dyDescent="0.2">
      <c r="A122" s="337" t="s">
        <v>237</v>
      </c>
      <c r="B122" s="226" t="s">
        <v>871</v>
      </c>
      <c r="C122" s="231">
        <v>1348328430</v>
      </c>
      <c r="D122" s="231">
        <v>100800000</v>
      </c>
      <c r="E122" s="231">
        <v>243000000</v>
      </c>
      <c r="F122" s="231">
        <f t="shared" si="2"/>
        <v>1692128430</v>
      </c>
      <c r="G122" s="226" t="s">
        <v>1048</v>
      </c>
      <c r="H122" s="349" t="s">
        <v>1513</v>
      </c>
    </row>
    <row r="123" spans="1:8" x14ac:dyDescent="0.2">
      <c r="A123" s="236" t="s">
        <v>84</v>
      </c>
      <c r="B123" s="226" t="s">
        <v>872</v>
      </c>
      <c r="C123" s="231">
        <v>24776875.32</v>
      </c>
      <c r="D123" s="231">
        <v>10000000</v>
      </c>
      <c r="E123" s="231">
        <v>472000000</v>
      </c>
      <c r="F123" s="231">
        <f t="shared" si="2"/>
        <v>506776875.31999999</v>
      </c>
      <c r="G123" s="226" t="s">
        <v>1048</v>
      </c>
      <c r="H123" s="349" t="s">
        <v>1514</v>
      </c>
    </row>
    <row r="124" spans="1:8" x14ac:dyDescent="0.2">
      <c r="A124" s="236" t="s">
        <v>486</v>
      </c>
      <c r="B124" s="226" t="s">
        <v>873</v>
      </c>
      <c r="C124" s="231">
        <v>0</v>
      </c>
      <c r="D124" s="231">
        <v>1800000</v>
      </c>
      <c r="E124" s="231">
        <v>0</v>
      </c>
      <c r="F124" s="231">
        <f t="shared" si="2"/>
        <v>1800000</v>
      </c>
      <c r="G124" s="226" t="s">
        <v>1048</v>
      </c>
      <c r="H124" s="349" t="s">
        <v>1515</v>
      </c>
    </row>
    <row r="125" spans="1:8" x14ac:dyDescent="0.2">
      <c r="A125" s="236" t="s">
        <v>187</v>
      </c>
      <c r="B125" s="226" t="s">
        <v>915</v>
      </c>
      <c r="C125" s="231">
        <v>1365368830</v>
      </c>
      <c r="D125" s="231">
        <v>40550000</v>
      </c>
      <c r="E125" s="231">
        <v>150000000</v>
      </c>
      <c r="F125" s="231">
        <f t="shared" si="2"/>
        <v>1555918830</v>
      </c>
      <c r="G125" s="226" t="s">
        <v>1048</v>
      </c>
      <c r="H125" s="349" t="s">
        <v>1516</v>
      </c>
    </row>
    <row r="126" spans="1:8" x14ac:dyDescent="0.2">
      <c r="A126" s="236" t="s">
        <v>190</v>
      </c>
      <c r="B126" s="226" t="s">
        <v>874</v>
      </c>
      <c r="C126" s="231">
        <v>806638069.99999988</v>
      </c>
      <c r="D126" s="231">
        <v>25900000</v>
      </c>
      <c r="E126" s="231">
        <v>220000000</v>
      </c>
      <c r="F126" s="231">
        <f t="shared" si="2"/>
        <v>1052538069.9999999</v>
      </c>
      <c r="G126" s="226" t="s">
        <v>1048</v>
      </c>
      <c r="H126" s="349" t="s">
        <v>1517</v>
      </c>
    </row>
    <row r="127" spans="1:8" x14ac:dyDescent="0.2">
      <c r="A127" s="236" t="s">
        <v>192</v>
      </c>
      <c r="B127" s="226" t="s">
        <v>916</v>
      </c>
      <c r="C127" s="231">
        <v>539098140</v>
      </c>
      <c r="D127" s="231">
        <v>60755000</v>
      </c>
      <c r="E127" s="231">
        <v>80000000</v>
      </c>
      <c r="F127" s="231">
        <f t="shared" si="2"/>
        <v>679853140</v>
      </c>
      <c r="G127" s="226" t="s">
        <v>1048</v>
      </c>
      <c r="H127" s="349" t="s">
        <v>1518</v>
      </c>
    </row>
    <row r="128" spans="1:8" x14ac:dyDescent="0.2">
      <c r="A128" s="236" t="s">
        <v>196</v>
      </c>
      <c r="B128" s="226" t="s">
        <v>917</v>
      </c>
      <c r="C128" s="231">
        <v>579587170</v>
      </c>
      <c r="D128" s="231">
        <v>36000000</v>
      </c>
      <c r="E128" s="231">
        <v>200000000</v>
      </c>
      <c r="F128" s="231">
        <f t="shared" si="2"/>
        <v>815587170</v>
      </c>
      <c r="G128" s="226" t="s">
        <v>1048</v>
      </c>
      <c r="H128" s="349" t="s">
        <v>1519</v>
      </c>
    </row>
    <row r="129" spans="1:8" x14ac:dyDescent="0.2">
      <c r="A129" s="237" t="s">
        <v>1343</v>
      </c>
      <c r="B129" s="226" t="s">
        <v>1360</v>
      </c>
      <c r="C129" s="231">
        <v>11591438</v>
      </c>
      <c r="D129" s="231">
        <v>54000000</v>
      </c>
      <c r="E129" s="231">
        <v>305500000</v>
      </c>
      <c r="F129" s="231">
        <f t="shared" si="2"/>
        <v>371091438</v>
      </c>
      <c r="G129" s="226" t="s">
        <v>1048</v>
      </c>
      <c r="H129" s="349" t="s">
        <v>1520</v>
      </c>
    </row>
    <row r="130" spans="1:8" x14ac:dyDescent="0.2">
      <c r="A130" s="236" t="s">
        <v>105</v>
      </c>
      <c r="B130" s="226" t="s">
        <v>918</v>
      </c>
      <c r="C130" s="231">
        <v>1076383000</v>
      </c>
      <c r="D130" s="231">
        <v>296750000</v>
      </c>
      <c r="E130" s="231">
        <v>2926000000</v>
      </c>
      <c r="F130" s="231">
        <f t="shared" si="2"/>
        <v>4299133000</v>
      </c>
      <c r="G130" s="226" t="s">
        <v>1049</v>
      </c>
      <c r="H130" s="349" t="s">
        <v>1521</v>
      </c>
    </row>
    <row r="131" spans="1:8" x14ac:dyDescent="0.2">
      <c r="A131" s="236" t="s">
        <v>110</v>
      </c>
      <c r="B131" s="340" t="s">
        <v>875</v>
      </c>
      <c r="C131" s="231">
        <v>0</v>
      </c>
      <c r="D131" s="231">
        <v>600000</v>
      </c>
      <c r="E131" s="231">
        <v>0</v>
      </c>
      <c r="F131" s="231">
        <f t="shared" si="2"/>
        <v>600000</v>
      </c>
      <c r="G131" s="226" t="s">
        <v>1049</v>
      </c>
      <c r="H131" s="349" t="s">
        <v>1522</v>
      </c>
    </row>
    <row r="132" spans="1:8" x14ac:dyDescent="0.2">
      <c r="A132" s="236" t="s">
        <v>111</v>
      </c>
      <c r="B132" s="340" t="s">
        <v>930</v>
      </c>
      <c r="C132" s="231">
        <v>0</v>
      </c>
      <c r="D132" s="231">
        <v>600000</v>
      </c>
      <c r="E132" s="231">
        <v>0</v>
      </c>
      <c r="F132" s="231">
        <f t="shared" si="2"/>
        <v>600000</v>
      </c>
      <c r="G132" s="226" t="s">
        <v>1049</v>
      </c>
      <c r="H132" s="349" t="s">
        <v>1522</v>
      </c>
    </row>
    <row r="133" spans="1:8" x14ac:dyDescent="0.2">
      <c r="A133" s="236" t="s">
        <v>135</v>
      </c>
      <c r="B133" s="226" t="s">
        <v>876</v>
      </c>
      <c r="C133" s="231">
        <v>0</v>
      </c>
      <c r="D133" s="231">
        <v>100200000</v>
      </c>
      <c r="E133" s="231">
        <v>383000000.11000001</v>
      </c>
      <c r="F133" s="231">
        <f t="shared" si="2"/>
        <v>483200000.11000001</v>
      </c>
      <c r="G133" s="226" t="s">
        <v>1049</v>
      </c>
      <c r="H133" s="349" t="s">
        <v>1523</v>
      </c>
    </row>
    <row r="134" spans="1:8" x14ac:dyDescent="0.2">
      <c r="A134" s="236" t="s">
        <v>130</v>
      </c>
      <c r="B134" s="226" t="s">
        <v>877</v>
      </c>
      <c r="C134" s="231">
        <v>4303762400</v>
      </c>
      <c r="D134" s="231">
        <v>166420000</v>
      </c>
      <c r="E134" s="231">
        <v>150000000</v>
      </c>
      <c r="F134" s="231">
        <f t="shared" si="2"/>
        <v>4620182400</v>
      </c>
      <c r="G134" s="226" t="s">
        <v>1049</v>
      </c>
      <c r="H134" s="349" t="s">
        <v>1524</v>
      </c>
    </row>
    <row r="135" spans="1:8" x14ac:dyDescent="0.2">
      <c r="A135" s="236" t="s">
        <v>112</v>
      </c>
      <c r="B135" s="226" t="s">
        <v>878</v>
      </c>
      <c r="C135" s="231">
        <v>1150121810.97</v>
      </c>
      <c r="D135" s="231">
        <v>182000000</v>
      </c>
      <c r="E135" s="231">
        <v>448000000</v>
      </c>
      <c r="F135" s="231">
        <f t="shared" ref="F135:F143" si="3">C135+D135+E135</f>
        <v>1780121810.97</v>
      </c>
      <c r="G135" s="226" t="s">
        <v>1049</v>
      </c>
      <c r="H135" s="349" t="s">
        <v>1525</v>
      </c>
    </row>
    <row r="136" spans="1:8" x14ac:dyDescent="0.2">
      <c r="A136" s="236" t="s">
        <v>132</v>
      </c>
      <c r="B136" s="226" t="s">
        <v>919</v>
      </c>
      <c r="C136" s="231">
        <v>268613800</v>
      </c>
      <c r="D136" s="231">
        <v>58000000</v>
      </c>
      <c r="E136" s="231">
        <v>161000000</v>
      </c>
      <c r="F136" s="231">
        <f t="shared" si="3"/>
        <v>487613800</v>
      </c>
      <c r="G136" s="226" t="s">
        <v>1049</v>
      </c>
      <c r="H136" s="349" t="s">
        <v>1526</v>
      </c>
    </row>
    <row r="137" spans="1:8" x14ac:dyDescent="0.2">
      <c r="A137" s="236" t="s">
        <v>139</v>
      </c>
      <c r="B137" s="226" t="s">
        <v>920</v>
      </c>
      <c r="C137" s="231">
        <v>147126000</v>
      </c>
      <c r="D137" s="231">
        <v>50540000</v>
      </c>
      <c r="E137" s="231">
        <v>117000000</v>
      </c>
      <c r="F137" s="231">
        <f t="shared" si="3"/>
        <v>314666000</v>
      </c>
      <c r="G137" s="226" t="s">
        <v>1049</v>
      </c>
      <c r="H137" s="349" t="s">
        <v>1527</v>
      </c>
    </row>
    <row r="138" spans="1:8" x14ac:dyDescent="0.2">
      <c r="A138" s="236" t="s">
        <v>679</v>
      </c>
      <c r="B138" s="226" t="s">
        <v>879</v>
      </c>
      <c r="C138" s="231">
        <v>0</v>
      </c>
      <c r="D138" s="231">
        <v>1500000</v>
      </c>
      <c r="E138" s="231">
        <v>0</v>
      </c>
      <c r="F138" s="231">
        <f t="shared" si="3"/>
        <v>1500000</v>
      </c>
      <c r="G138" s="226" t="s">
        <v>1049</v>
      </c>
      <c r="H138" s="349" t="s">
        <v>1528</v>
      </c>
    </row>
    <row r="139" spans="1:8" x14ac:dyDescent="0.2">
      <c r="A139" s="236" t="s">
        <v>199</v>
      </c>
      <c r="B139" s="226" t="s">
        <v>921</v>
      </c>
      <c r="C139" s="231">
        <v>623595000</v>
      </c>
      <c r="D139" s="231">
        <v>155900000</v>
      </c>
      <c r="E139" s="231">
        <v>179000000</v>
      </c>
      <c r="F139" s="231">
        <f t="shared" si="3"/>
        <v>958495000</v>
      </c>
      <c r="G139" s="226" t="s">
        <v>1417</v>
      </c>
      <c r="H139" s="349" t="s">
        <v>1529</v>
      </c>
    </row>
    <row r="140" spans="1:8" x14ac:dyDescent="0.2">
      <c r="A140" s="236" t="s">
        <v>143</v>
      </c>
      <c r="B140" s="226" t="s">
        <v>146</v>
      </c>
      <c r="C140" s="231">
        <v>81263950</v>
      </c>
      <c r="D140" s="231">
        <v>7370000</v>
      </c>
      <c r="E140" s="231">
        <v>20000000</v>
      </c>
      <c r="F140" s="231">
        <f t="shared" si="3"/>
        <v>108633950</v>
      </c>
      <c r="G140" s="226" t="s">
        <v>1417</v>
      </c>
      <c r="H140" s="349" t="s">
        <v>1530</v>
      </c>
    </row>
    <row r="141" spans="1:8" x14ac:dyDescent="0.2">
      <c r="A141" s="236" t="s">
        <v>140</v>
      </c>
      <c r="B141" s="226" t="s">
        <v>880</v>
      </c>
      <c r="C141" s="231">
        <v>0</v>
      </c>
      <c r="D141" s="231">
        <v>6200000</v>
      </c>
      <c r="E141" s="231">
        <v>100000000</v>
      </c>
      <c r="F141" s="231">
        <f t="shared" si="3"/>
        <v>106200000</v>
      </c>
      <c r="G141" s="226" t="s">
        <v>1417</v>
      </c>
      <c r="H141" s="349" t="s">
        <v>1531</v>
      </c>
    </row>
    <row r="142" spans="1:8" x14ac:dyDescent="0.2">
      <c r="A142" s="337" t="s">
        <v>707</v>
      </c>
      <c r="B142" s="226" t="s">
        <v>218</v>
      </c>
      <c r="C142" s="231">
        <v>330862870</v>
      </c>
      <c r="D142" s="231">
        <v>70000000</v>
      </c>
      <c r="E142" s="231">
        <v>20000000</v>
      </c>
      <c r="F142" s="231">
        <f t="shared" si="3"/>
        <v>420862870</v>
      </c>
      <c r="G142" s="226" t="s">
        <v>1417</v>
      </c>
      <c r="H142" s="349" t="s">
        <v>1532</v>
      </c>
    </row>
    <row r="143" spans="1:8" x14ac:dyDescent="0.2">
      <c r="A143" s="236" t="s">
        <v>693</v>
      </c>
      <c r="B143" s="291" t="s">
        <v>1412</v>
      </c>
      <c r="C143" s="231">
        <v>73069190</v>
      </c>
      <c r="D143" s="231">
        <v>12000000</v>
      </c>
      <c r="E143" s="231">
        <v>20000000</v>
      </c>
      <c r="F143" s="231">
        <f t="shared" si="3"/>
        <v>105069190</v>
      </c>
      <c r="G143" s="226" t="s">
        <v>1053</v>
      </c>
      <c r="H143" s="349" t="s">
        <v>1533</v>
      </c>
    </row>
    <row r="144" spans="1:8" x14ac:dyDescent="0.2">
      <c r="A144" s="337" t="s">
        <v>769</v>
      </c>
      <c r="B144" s="291" t="s">
        <v>881</v>
      </c>
      <c r="C144" s="231">
        <v>263917150</v>
      </c>
      <c r="D144" s="231">
        <v>0</v>
      </c>
      <c r="E144" s="231">
        <v>0</v>
      </c>
      <c r="F144" s="231">
        <f>C144+D144+E144</f>
        <v>263917150</v>
      </c>
      <c r="G144" s="226" t="s">
        <v>1053</v>
      </c>
      <c r="H144" s="349" t="s">
        <v>1534</v>
      </c>
    </row>
    <row r="145" spans="1:8" s="341" customFormat="1" x14ac:dyDescent="0.2">
      <c r="A145" s="228"/>
      <c r="B145" s="224" t="s">
        <v>26</v>
      </c>
      <c r="C145" s="230">
        <f>SUM(C6:C144)</f>
        <v>29386790819.84</v>
      </c>
      <c r="D145" s="230">
        <f>SUM(D6:D144)</f>
        <v>28408510262.080002</v>
      </c>
      <c r="E145" s="230">
        <f>SUM(E6:E144)</f>
        <v>50518800000.110001</v>
      </c>
      <c r="F145" s="230">
        <f>SUM(F6:F144)</f>
        <v>108314101082.03001</v>
      </c>
      <c r="G145" s="224"/>
      <c r="H145" s="350"/>
    </row>
    <row r="147" spans="1:8" x14ac:dyDescent="0.2">
      <c r="B147" s="27" t="s">
        <v>1053</v>
      </c>
      <c r="F147" s="343">
        <f t="shared" ref="F147:F156" si="4">SUMIF($G$6:$G$144,$B147,$F$6:$F$144)</f>
        <v>33100632240.549999</v>
      </c>
    </row>
    <row r="148" spans="1:8" x14ac:dyDescent="0.2">
      <c r="B148" s="27" t="s">
        <v>1051</v>
      </c>
      <c r="F148" s="343">
        <f t="shared" si="4"/>
        <v>4302618540</v>
      </c>
    </row>
    <row r="149" spans="1:8" x14ac:dyDescent="0.2">
      <c r="B149" s="27" t="s">
        <v>1413</v>
      </c>
      <c r="F149" s="343">
        <f t="shared" si="4"/>
        <v>4645825920</v>
      </c>
    </row>
    <row r="150" spans="1:8" x14ac:dyDescent="0.2">
      <c r="B150" s="27" t="s">
        <v>1414</v>
      </c>
      <c r="F150" s="343">
        <f t="shared" si="4"/>
        <v>24183614196</v>
      </c>
    </row>
    <row r="151" spans="1:8" x14ac:dyDescent="0.2">
      <c r="B151" s="27" t="s">
        <v>1050</v>
      </c>
      <c r="F151" s="343">
        <f t="shared" si="4"/>
        <v>2272296380</v>
      </c>
    </row>
    <row r="152" spans="1:8" x14ac:dyDescent="0.2">
      <c r="B152" s="27" t="s">
        <v>1415</v>
      </c>
      <c r="F152" s="343">
        <f t="shared" si="4"/>
        <v>3083206940</v>
      </c>
    </row>
    <row r="153" spans="1:8" x14ac:dyDescent="0.2">
      <c r="B153" s="27" t="s">
        <v>1416</v>
      </c>
      <c r="F153" s="343">
        <f t="shared" si="4"/>
        <v>1283107920</v>
      </c>
    </row>
    <row r="154" spans="1:8" x14ac:dyDescent="0.2">
      <c r="B154" s="27" t="s">
        <v>1048</v>
      </c>
      <c r="F154" s="343">
        <f t="shared" si="4"/>
        <v>21860990114.400002</v>
      </c>
    </row>
    <row r="155" spans="1:8" x14ac:dyDescent="0.2">
      <c r="B155" s="27" t="s">
        <v>1049</v>
      </c>
      <c r="F155" s="343">
        <f t="shared" si="4"/>
        <v>11987617011.08</v>
      </c>
    </row>
    <row r="156" spans="1:8" x14ac:dyDescent="0.2">
      <c r="B156" s="27" t="s">
        <v>1417</v>
      </c>
      <c r="F156" s="343">
        <f t="shared" si="4"/>
        <v>1594191820</v>
      </c>
    </row>
    <row r="157" spans="1:8" ht="15" x14ac:dyDescent="0.25">
      <c r="B157"/>
      <c r="F157" s="347">
        <f>SUM(F147:F156)</f>
        <v>108314101082.03001</v>
      </c>
    </row>
    <row r="158" spans="1:8" ht="15" x14ac:dyDescent="0.25">
      <c r="B158"/>
    </row>
    <row r="159" spans="1:8" ht="15" x14ac:dyDescent="0.25">
      <c r="B159"/>
    </row>
    <row r="160" spans="1:8" ht="15" x14ac:dyDescent="0.25">
      <c r="B160"/>
    </row>
    <row r="161" spans="2:2" ht="15" x14ac:dyDescent="0.25">
      <c r="B161"/>
    </row>
    <row r="162" spans="2:2" ht="15" x14ac:dyDescent="0.25">
      <c r="B162"/>
    </row>
    <row r="163" spans="2:2" ht="15" x14ac:dyDescent="0.25">
      <c r="B163"/>
    </row>
    <row r="164" spans="2:2" ht="15" x14ac:dyDescent="0.25">
      <c r="B164"/>
    </row>
    <row r="165" spans="2:2" ht="15" x14ac:dyDescent="0.25">
      <c r="B165"/>
    </row>
    <row r="166" spans="2:2" ht="15" x14ac:dyDescent="0.25">
      <c r="B166"/>
    </row>
    <row r="167" spans="2:2" ht="15" x14ac:dyDescent="0.25">
      <c r="B167"/>
    </row>
    <row r="168" spans="2:2" ht="15" x14ac:dyDescent="0.25">
      <c r="B168"/>
    </row>
    <row r="169" spans="2:2" ht="15" x14ac:dyDescent="0.25">
      <c r="B169"/>
    </row>
    <row r="170" spans="2:2" ht="15" x14ac:dyDescent="0.25">
      <c r="B170"/>
    </row>
    <row r="171" spans="2:2" ht="15" x14ac:dyDescent="0.25">
      <c r="B171"/>
    </row>
    <row r="172" spans="2:2" ht="15" x14ac:dyDescent="0.25">
      <c r="B172"/>
    </row>
    <row r="173" spans="2:2" ht="15" x14ac:dyDescent="0.25">
      <c r="B173"/>
    </row>
    <row r="174" spans="2:2" ht="15" x14ac:dyDescent="0.25">
      <c r="B174"/>
    </row>
    <row r="175" spans="2:2" ht="15" x14ac:dyDescent="0.25">
      <c r="B175"/>
    </row>
    <row r="176" spans="2:2" ht="15" x14ac:dyDescent="0.25">
      <c r="B176"/>
    </row>
    <row r="177" spans="2:2" ht="15" x14ac:dyDescent="0.25">
      <c r="B177"/>
    </row>
    <row r="178" spans="2:2" ht="15" x14ac:dyDescent="0.25">
      <c r="B178"/>
    </row>
    <row r="179" spans="2:2" ht="15" x14ac:dyDescent="0.25">
      <c r="B179"/>
    </row>
    <row r="180" spans="2:2" ht="15" x14ac:dyDescent="0.25">
      <c r="B180"/>
    </row>
    <row r="181" spans="2:2" ht="15" x14ac:dyDescent="0.25">
      <c r="B181"/>
    </row>
    <row r="182" spans="2:2" ht="15" x14ac:dyDescent="0.25">
      <c r="B182"/>
    </row>
    <row r="183" spans="2:2" ht="15" x14ac:dyDescent="0.25">
      <c r="B183"/>
    </row>
    <row r="184" spans="2:2" ht="15" x14ac:dyDescent="0.25">
      <c r="B184"/>
    </row>
    <row r="185" spans="2:2" ht="15" x14ac:dyDescent="0.25">
      <c r="B185"/>
    </row>
    <row r="186" spans="2:2" ht="15" x14ac:dyDescent="0.25">
      <c r="B186"/>
    </row>
    <row r="187" spans="2:2" ht="15" x14ac:dyDescent="0.25">
      <c r="B187"/>
    </row>
    <row r="188" spans="2:2" ht="15" x14ac:dyDescent="0.25">
      <c r="B188"/>
    </row>
    <row r="189" spans="2:2" ht="15" x14ac:dyDescent="0.25">
      <c r="B189"/>
    </row>
    <row r="190" spans="2:2" ht="15" x14ac:dyDescent="0.25">
      <c r="B190"/>
    </row>
    <row r="191" spans="2:2" ht="15" x14ac:dyDescent="0.25">
      <c r="B191"/>
    </row>
    <row r="192" spans="2:2" ht="15" x14ac:dyDescent="0.25">
      <c r="B192"/>
    </row>
    <row r="193" spans="2:2" ht="15" x14ac:dyDescent="0.25">
      <c r="B193"/>
    </row>
    <row r="194" spans="2:2" ht="15" x14ac:dyDescent="0.25">
      <c r="B194"/>
    </row>
    <row r="195" spans="2:2" ht="15" x14ac:dyDescent="0.25">
      <c r="B195"/>
    </row>
    <row r="196" spans="2:2" ht="15" x14ac:dyDescent="0.25">
      <c r="B196"/>
    </row>
    <row r="197" spans="2:2" ht="15" x14ac:dyDescent="0.25">
      <c r="B197"/>
    </row>
    <row r="198" spans="2:2" ht="15" x14ac:dyDescent="0.25">
      <c r="B198"/>
    </row>
    <row r="199" spans="2:2" ht="15" x14ac:dyDescent="0.25">
      <c r="B199"/>
    </row>
    <row r="200" spans="2:2" ht="15" x14ac:dyDescent="0.25">
      <c r="B200"/>
    </row>
    <row r="201" spans="2:2" ht="15" x14ac:dyDescent="0.25">
      <c r="B201"/>
    </row>
    <row r="202" spans="2:2" ht="15" x14ac:dyDescent="0.25">
      <c r="B202"/>
    </row>
    <row r="203" spans="2:2" ht="15" x14ac:dyDescent="0.25">
      <c r="B203"/>
    </row>
    <row r="204" spans="2:2" ht="15" x14ac:dyDescent="0.25">
      <c r="B204"/>
    </row>
    <row r="205" spans="2:2" ht="15" x14ac:dyDescent="0.25">
      <c r="B205"/>
    </row>
    <row r="206" spans="2:2" ht="15" x14ac:dyDescent="0.25">
      <c r="B206"/>
    </row>
    <row r="207" spans="2:2" ht="15" x14ac:dyDescent="0.25">
      <c r="B207"/>
    </row>
    <row r="208" spans="2:2" ht="15" x14ac:dyDescent="0.25">
      <c r="B208"/>
    </row>
    <row r="209" spans="2:2" ht="15" x14ac:dyDescent="0.25">
      <c r="B209"/>
    </row>
    <row r="210" spans="2:2" ht="15" x14ac:dyDescent="0.25">
      <c r="B210"/>
    </row>
    <row r="211" spans="2:2" ht="15" x14ac:dyDescent="0.25">
      <c r="B211"/>
    </row>
    <row r="212" spans="2:2" ht="15" x14ac:dyDescent="0.25">
      <c r="B212"/>
    </row>
    <row r="213" spans="2:2" ht="15" x14ac:dyDescent="0.25">
      <c r="B213"/>
    </row>
    <row r="214" spans="2:2" ht="15" x14ac:dyDescent="0.25">
      <c r="B214"/>
    </row>
    <row r="215" spans="2:2" ht="15" x14ac:dyDescent="0.25">
      <c r="B215"/>
    </row>
    <row r="216" spans="2:2" ht="15" x14ac:dyDescent="0.25">
      <c r="B216"/>
    </row>
    <row r="217" spans="2:2" ht="15" x14ac:dyDescent="0.25">
      <c r="B217"/>
    </row>
    <row r="218" spans="2:2" ht="15" x14ac:dyDescent="0.25">
      <c r="B218"/>
    </row>
    <row r="219" spans="2:2" ht="15" x14ac:dyDescent="0.25">
      <c r="B219"/>
    </row>
    <row r="220" spans="2:2" ht="15" x14ac:dyDescent="0.25">
      <c r="B220"/>
    </row>
    <row r="221" spans="2:2" ht="15" x14ac:dyDescent="0.25">
      <c r="B221"/>
    </row>
    <row r="222" spans="2:2" ht="15" x14ac:dyDescent="0.25">
      <c r="B222"/>
    </row>
    <row r="223" spans="2:2" ht="15" x14ac:dyDescent="0.25">
      <c r="B223"/>
    </row>
    <row r="224" spans="2:2" ht="15" x14ac:dyDescent="0.25">
      <c r="B224"/>
    </row>
    <row r="225" spans="2:2" ht="15" x14ac:dyDescent="0.25">
      <c r="B225"/>
    </row>
    <row r="226" spans="2:2" ht="15" x14ac:dyDescent="0.25">
      <c r="B226"/>
    </row>
    <row r="227" spans="2:2" ht="15" x14ac:dyDescent="0.25">
      <c r="B227"/>
    </row>
    <row r="228" spans="2:2" ht="15" x14ac:dyDescent="0.25">
      <c r="B228"/>
    </row>
    <row r="229" spans="2:2" ht="15" x14ac:dyDescent="0.25">
      <c r="B229"/>
    </row>
    <row r="230" spans="2:2" ht="15" x14ac:dyDescent="0.25">
      <c r="B230"/>
    </row>
    <row r="231" spans="2:2" ht="15" x14ac:dyDescent="0.25">
      <c r="B231"/>
    </row>
    <row r="232" spans="2:2" ht="15" x14ac:dyDescent="0.25">
      <c r="B232"/>
    </row>
    <row r="233" spans="2:2" ht="15" x14ac:dyDescent="0.25">
      <c r="B233"/>
    </row>
    <row r="234" spans="2:2" ht="15" x14ac:dyDescent="0.25">
      <c r="B234"/>
    </row>
    <row r="235" spans="2:2" ht="15" x14ac:dyDescent="0.25">
      <c r="B235"/>
    </row>
    <row r="236" spans="2:2" ht="15" x14ac:dyDescent="0.25">
      <c r="B236"/>
    </row>
    <row r="237" spans="2:2" ht="15" x14ac:dyDescent="0.25">
      <c r="B237"/>
    </row>
    <row r="238" spans="2:2" ht="15" x14ac:dyDescent="0.25">
      <c r="B238"/>
    </row>
    <row r="239" spans="2:2" ht="15" x14ac:dyDescent="0.25">
      <c r="B239"/>
    </row>
    <row r="240" spans="2:2" ht="15" x14ac:dyDescent="0.25">
      <c r="B240"/>
    </row>
    <row r="241" spans="2:2" ht="15" x14ac:dyDescent="0.25">
      <c r="B241"/>
    </row>
    <row r="242" spans="2:2" ht="15" x14ac:dyDescent="0.25">
      <c r="B242"/>
    </row>
    <row r="243" spans="2:2" ht="15" x14ac:dyDescent="0.25">
      <c r="B243"/>
    </row>
    <row r="244" spans="2:2" ht="15" x14ac:dyDescent="0.25">
      <c r="B244"/>
    </row>
    <row r="245" spans="2:2" ht="15" x14ac:dyDescent="0.25">
      <c r="B245"/>
    </row>
    <row r="246" spans="2:2" ht="15" x14ac:dyDescent="0.25">
      <c r="B246"/>
    </row>
    <row r="247" spans="2:2" ht="15" x14ac:dyDescent="0.25">
      <c r="B247"/>
    </row>
    <row r="248" spans="2:2" ht="15" x14ac:dyDescent="0.25">
      <c r="B248"/>
    </row>
    <row r="249" spans="2:2" ht="15" x14ac:dyDescent="0.25">
      <c r="B249"/>
    </row>
    <row r="250" spans="2:2" ht="15" x14ac:dyDescent="0.25">
      <c r="B250"/>
    </row>
    <row r="251" spans="2:2" ht="15" x14ac:dyDescent="0.25">
      <c r="B251"/>
    </row>
    <row r="252" spans="2:2" ht="15" x14ac:dyDescent="0.25">
      <c r="B252"/>
    </row>
    <row r="253" spans="2:2" ht="15" x14ac:dyDescent="0.25">
      <c r="B253"/>
    </row>
    <row r="254" spans="2:2" ht="15" x14ac:dyDescent="0.25">
      <c r="B254"/>
    </row>
    <row r="255" spans="2:2" ht="15" x14ac:dyDescent="0.25">
      <c r="B255"/>
    </row>
    <row r="256" spans="2:2" ht="15" x14ac:dyDescent="0.25">
      <c r="B256"/>
    </row>
    <row r="257" spans="2:2" ht="15" x14ac:dyDescent="0.25">
      <c r="B257"/>
    </row>
    <row r="258" spans="2:2" ht="15" x14ac:dyDescent="0.25">
      <c r="B258"/>
    </row>
    <row r="259" spans="2:2" ht="15" x14ac:dyDescent="0.25">
      <c r="B259"/>
    </row>
    <row r="260" spans="2:2" ht="15" x14ac:dyDescent="0.25">
      <c r="B260"/>
    </row>
    <row r="261" spans="2:2" ht="15" x14ac:dyDescent="0.25">
      <c r="B261"/>
    </row>
    <row r="262" spans="2:2" ht="15" x14ac:dyDescent="0.25">
      <c r="B262"/>
    </row>
    <row r="263" spans="2:2" ht="15" x14ac:dyDescent="0.25">
      <c r="B263"/>
    </row>
    <row r="264" spans="2:2" ht="15" x14ac:dyDescent="0.25">
      <c r="B264"/>
    </row>
    <row r="265" spans="2:2" ht="15" x14ac:dyDescent="0.25">
      <c r="B265"/>
    </row>
    <row r="266" spans="2:2" ht="15" x14ac:dyDescent="0.25">
      <c r="B266"/>
    </row>
    <row r="267" spans="2:2" ht="15" x14ac:dyDescent="0.25">
      <c r="B267"/>
    </row>
    <row r="268" spans="2:2" ht="15" x14ac:dyDescent="0.25">
      <c r="B268"/>
    </row>
    <row r="269" spans="2:2" ht="15" x14ac:dyDescent="0.25">
      <c r="B269"/>
    </row>
    <row r="270" spans="2:2" ht="15" x14ac:dyDescent="0.25">
      <c r="B270"/>
    </row>
    <row r="271" spans="2:2" ht="15" x14ac:dyDescent="0.25">
      <c r="B271"/>
    </row>
    <row r="272" spans="2:2" ht="15" x14ac:dyDescent="0.25">
      <c r="B272"/>
    </row>
    <row r="273" spans="2:2" ht="15" x14ac:dyDescent="0.25">
      <c r="B273"/>
    </row>
    <row r="274" spans="2:2" ht="15" x14ac:dyDescent="0.25">
      <c r="B274"/>
    </row>
    <row r="275" spans="2:2" ht="15" x14ac:dyDescent="0.25">
      <c r="B275"/>
    </row>
    <row r="276" spans="2:2" ht="15" x14ac:dyDescent="0.25">
      <c r="B276"/>
    </row>
    <row r="277" spans="2:2" ht="15" x14ac:dyDescent="0.25">
      <c r="B277"/>
    </row>
    <row r="278" spans="2:2" ht="15" x14ac:dyDescent="0.25">
      <c r="B278"/>
    </row>
    <row r="279" spans="2:2" ht="15" x14ac:dyDescent="0.25">
      <c r="B279"/>
    </row>
    <row r="280" spans="2:2" ht="15" x14ac:dyDescent="0.25">
      <c r="B280"/>
    </row>
    <row r="281" spans="2:2" ht="15" x14ac:dyDescent="0.25">
      <c r="B281"/>
    </row>
    <row r="282" spans="2:2" ht="15" x14ac:dyDescent="0.25">
      <c r="B282"/>
    </row>
    <row r="283" spans="2:2" ht="15" x14ac:dyDescent="0.25">
      <c r="B283"/>
    </row>
    <row r="284" spans="2:2" ht="15" x14ac:dyDescent="0.25">
      <c r="B284"/>
    </row>
    <row r="285" spans="2:2" ht="15" x14ac:dyDescent="0.25">
      <c r="B285"/>
    </row>
  </sheetData>
  <pageMargins left="0.95" right="0.4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0"/>
  <sheetViews>
    <sheetView showGridLines="0" topLeftCell="A34" workbookViewId="0">
      <selection activeCell="C66" sqref="C66"/>
    </sheetView>
  </sheetViews>
  <sheetFormatPr defaultColWidth="9.140625" defaultRowHeight="12.75" x14ac:dyDescent="0.2"/>
  <cols>
    <col min="1" max="1" width="5.42578125" style="342" customWidth="1"/>
    <col min="2" max="2" width="13.5703125" style="342" customWidth="1"/>
    <col min="3" max="3" width="38.42578125" style="27" customWidth="1"/>
    <col min="4" max="4" width="6.140625" style="348" bestFit="1" customWidth="1"/>
    <col min="5" max="5" width="1.140625" style="27" customWidth="1"/>
    <col min="6" max="6" width="5.7109375" style="342" customWidth="1"/>
    <col min="7" max="7" width="13.28515625" style="342" customWidth="1"/>
    <col min="8" max="8" width="37.42578125" style="27" customWidth="1"/>
    <col min="9" max="9" width="7.5703125" style="27" bestFit="1" customWidth="1"/>
    <col min="10" max="16384" width="9.140625" style="27"/>
  </cols>
  <sheetData>
    <row r="1" spans="1:9" x14ac:dyDescent="0.2">
      <c r="A1" s="395"/>
      <c r="B1" s="1080" t="s">
        <v>1418</v>
      </c>
      <c r="C1" s="1080"/>
      <c r="D1" s="1080"/>
      <c r="E1" s="1080"/>
      <c r="F1" s="1080"/>
      <c r="G1" s="1080"/>
      <c r="H1" s="1080"/>
      <c r="I1" s="1080"/>
    </row>
    <row r="2" spans="1:9" x14ac:dyDescent="0.2">
      <c r="A2" s="381" t="s">
        <v>1535</v>
      </c>
      <c r="B2" s="390" t="s">
        <v>275</v>
      </c>
      <c r="C2" s="371" t="s">
        <v>939</v>
      </c>
      <c r="D2" s="373" t="s">
        <v>1536</v>
      </c>
      <c r="E2" s="374"/>
      <c r="F2" s="386" t="s">
        <v>1535</v>
      </c>
      <c r="G2" s="390" t="s">
        <v>275</v>
      </c>
      <c r="H2" s="371" t="s">
        <v>939</v>
      </c>
      <c r="I2" s="372" t="s">
        <v>1536</v>
      </c>
    </row>
    <row r="3" spans="1:9" x14ac:dyDescent="0.2">
      <c r="A3" s="382"/>
      <c r="B3" s="391"/>
      <c r="C3" s="351" t="s">
        <v>1542</v>
      </c>
      <c r="D3" s="352" t="s">
        <v>1543</v>
      </c>
      <c r="E3" s="351"/>
      <c r="F3" s="387">
        <v>30</v>
      </c>
      <c r="G3" s="394" t="s">
        <v>703</v>
      </c>
      <c r="H3" s="353" t="s">
        <v>824</v>
      </c>
      <c r="I3" s="368" t="s">
        <v>1442</v>
      </c>
    </row>
    <row r="4" spans="1:9" x14ac:dyDescent="0.2">
      <c r="A4" s="383"/>
      <c r="B4" s="392"/>
      <c r="C4" s="353" t="s">
        <v>1541</v>
      </c>
      <c r="D4" s="354" t="s">
        <v>1544</v>
      </c>
      <c r="E4" s="353"/>
      <c r="F4" s="387">
        <v>31</v>
      </c>
      <c r="G4" s="394" t="s">
        <v>382</v>
      </c>
      <c r="H4" s="353" t="s">
        <v>825</v>
      </c>
      <c r="I4" s="368" t="s">
        <v>1443</v>
      </c>
    </row>
    <row r="5" spans="1:9" x14ac:dyDescent="0.2">
      <c r="A5" s="383"/>
      <c r="B5" s="392"/>
      <c r="C5" s="353" t="s">
        <v>1540</v>
      </c>
      <c r="D5" s="354" t="s">
        <v>1545</v>
      </c>
      <c r="E5" s="353"/>
      <c r="F5" s="387">
        <v>32</v>
      </c>
      <c r="G5" s="394" t="s">
        <v>383</v>
      </c>
      <c r="H5" s="353" t="s">
        <v>826</v>
      </c>
      <c r="I5" s="368" t="s">
        <v>1443</v>
      </c>
    </row>
    <row r="6" spans="1:9" x14ac:dyDescent="0.2">
      <c r="A6" s="383"/>
      <c r="B6" s="392"/>
      <c r="C6" s="353" t="s">
        <v>1539</v>
      </c>
      <c r="D6" s="354" t="s">
        <v>1546</v>
      </c>
      <c r="E6" s="353"/>
      <c r="F6" s="387">
        <v>33</v>
      </c>
      <c r="G6" s="394" t="s">
        <v>384</v>
      </c>
      <c r="H6" s="353" t="s">
        <v>827</v>
      </c>
      <c r="I6" s="368" t="s">
        <v>1443</v>
      </c>
    </row>
    <row r="7" spans="1:9" x14ac:dyDescent="0.2">
      <c r="A7" s="384"/>
      <c r="B7" s="392"/>
      <c r="C7" s="353" t="s">
        <v>1538</v>
      </c>
      <c r="D7" s="354">
        <v>1</v>
      </c>
      <c r="E7" s="353"/>
      <c r="F7" s="387">
        <v>34</v>
      </c>
      <c r="G7" s="355" t="s">
        <v>385</v>
      </c>
      <c r="H7" s="353" t="s">
        <v>828</v>
      </c>
      <c r="I7" s="368" t="s">
        <v>1444</v>
      </c>
    </row>
    <row r="8" spans="1:9" x14ac:dyDescent="0.2">
      <c r="A8" s="384"/>
      <c r="B8" s="392"/>
      <c r="C8" s="353" t="s">
        <v>1420</v>
      </c>
      <c r="D8" s="354" t="s">
        <v>1423</v>
      </c>
      <c r="E8" s="353"/>
      <c r="F8" s="387">
        <v>35</v>
      </c>
      <c r="G8" s="355" t="s">
        <v>704</v>
      </c>
      <c r="H8" s="353" t="s">
        <v>203</v>
      </c>
      <c r="I8" s="368" t="s">
        <v>1444</v>
      </c>
    </row>
    <row r="9" spans="1:9" x14ac:dyDescent="0.2">
      <c r="A9" s="384"/>
      <c r="B9" s="392"/>
      <c r="C9" s="353" t="s">
        <v>1421</v>
      </c>
      <c r="D9" s="354" t="s">
        <v>1424</v>
      </c>
      <c r="E9" s="353"/>
      <c r="F9" s="387">
        <v>36</v>
      </c>
      <c r="G9" s="355" t="s">
        <v>705</v>
      </c>
      <c r="H9" s="353" t="s">
        <v>829</v>
      </c>
      <c r="I9" s="368" t="s">
        <v>1431</v>
      </c>
    </row>
    <row r="10" spans="1:9" x14ac:dyDescent="0.2">
      <c r="A10" s="384">
        <v>1</v>
      </c>
      <c r="B10" s="356" t="s">
        <v>367</v>
      </c>
      <c r="C10" s="353" t="s">
        <v>819</v>
      </c>
      <c r="D10" s="354" t="s">
        <v>1425</v>
      </c>
      <c r="E10" s="353"/>
      <c r="F10" s="387">
        <v>37</v>
      </c>
      <c r="G10" s="355" t="s">
        <v>346</v>
      </c>
      <c r="H10" s="353" t="s">
        <v>830</v>
      </c>
      <c r="I10" s="368" t="s">
        <v>1445</v>
      </c>
    </row>
    <row r="11" spans="1:9" x14ac:dyDescent="0.2">
      <c r="A11" s="384">
        <v>2</v>
      </c>
      <c r="B11" s="356" t="s">
        <v>374</v>
      </c>
      <c r="C11" s="353" t="s">
        <v>882</v>
      </c>
      <c r="D11" s="354" t="s">
        <v>1426</v>
      </c>
      <c r="E11" s="353"/>
      <c r="F11" s="387">
        <v>38</v>
      </c>
      <c r="G11" s="356" t="s">
        <v>709</v>
      </c>
      <c r="H11" s="353" t="s">
        <v>896</v>
      </c>
      <c r="I11" s="368" t="s">
        <v>1718</v>
      </c>
    </row>
    <row r="12" spans="1:9" x14ac:dyDescent="0.2">
      <c r="A12" s="384">
        <v>3</v>
      </c>
      <c r="B12" s="357" t="s">
        <v>403</v>
      </c>
      <c r="C12" s="353" t="s">
        <v>883</v>
      </c>
      <c r="D12" s="354" t="s">
        <v>1426</v>
      </c>
      <c r="E12" s="353"/>
      <c r="F12" s="387">
        <v>39</v>
      </c>
      <c r="G12" s="356" t="s">
        <v>322</v>
      </c>
      <c r="H12" s="353" t="s">
        <v>897</v>
      </c>
      <c r="I12" s="368" t="s">
        <v>1719</v>
      </c>
    </row>
    <row r="13" spans="1:9" x14ac:dyDescent="0.2">
      <c r="A13" s="384">
        <v>4</v>
      </c>
      <c r="B13" s="357" t="s">
        <v>404</v>
      </c>
      <c r="C13" s="353" t="s">
        <v>884</v>
      </c>
      <c r="D13" s="354" t="s">
        <v>1426</v>
      </c>
      <c r="E13" s="353"/>
      <c r="F13" s="387">
        <v>40</v>
      </c>
      <c r="G13" s="356" t="s">
        <v>315</v>
      </c>
      <c r="H13" s="353" t="s">
        <v>1406</v>
      </c>
      <c r="I13" s="368" t="s">
        <v>1448</v>
      </c>
    </row>
    <row r="14" spans="1:9" x14ac:dyDescent="0.2">
      <c r="A14" s="384">
        <v>5</v>
      </c>
      <c r="B14" s="357" t="s">
        <v>405</v>
      </c>
      <c r="C14" s="353" t="s">
        <v>885</v>
      </c>
      <c r="D14" s="354" t="s">
        <v>1427</v>
      </c>
      <c r="E14" s="353"/>
      <c r="F14" s="387">
        <v>41</v>
      </c>
      <c r="G14" s="356" t="s">
        <v>318</v>
      </c>
      <c r="H14" s="353" t="s">
        <v>923</v>
      </c>
      <c r="I14" s="368" t="s">
        <v>1449</v>
      </c>
    </row>
    <row r="15" spans="1:9" x14ac:dyDescent="0.2">
      <c r="A15" s="384">
        <v>6</v>
      </c>
      <c r="B15" s="357" t="s">
        <v>406</v>
      </c>
      <c r="C15" s="353" t="s">
        <v>886</v>
      </c>
      <c r="D15" s="354" t="s">
        <v>1427</v>
      </c>
      <c r="E15" s="353"/>
      <c r="F15" s="387">
        <v>42</v>
      </c>
      <c r="G15" s="356" t="s">
        <v>317</v>
      </c>
      <c r="H15" s="353" t="s">
        <v>924</v>
      </c>
      <c r="I15" s="368" t="s">
        <v>1450</v>
      </c>
    </row>
    <row r="16" spans="1:9" x14ac:dyDescent="0.2">
      <c r="A16" s="384">
        <v>7</v>
      </c>
      <c r="B16" s="357" t="s">
        <v>407</v>
      </c>
      <c r="C16" s="353" t="s">
        <v>887</v>
      </c>
      <c r="D16" s="354" t="s">
        <v>1427</v>
      </c>
      <c r="E16" s="353"/>
      <c r="F16" s="387">
        <v>43</v>
      </c>
      <c r="G16" s="355" t="s">
        <v>530</v>
      </c>
      <c r="H16" s="353" t="s">
        <v>831</v>
      </c>
      <c r="I16" s="368" t="s">
        <v>1451</v>
      </c>
    </row>
    <row r="17" spans="1:9" x14ac:dyDescent="0.2">
      <c r="A17" s="384">
        <v>8</v>
      </c>
      <c r="B17" s="357" t="s">
        <v>408</v>
      </c>
      <c r="C17" s="353" t="s">
        <v>888</v>
      </c>
      <c r="D17" s="354" t="s">
        <v>1428</v>
      </c>
      <c r="E17" s="353"/>
      <c r="F17" s="387">
        <v>44</v>
      </c>
      <c r="G17" s="356" t="s">
        <v>465</v>
      </c>
      <c r="H17" s="353" t="s">
        <v>832</v>
      </c>
      <c r="I17" s="368" t="s">
        <v>1452</v>
      </c>
    </row>
    <row r="18" spans="1:9" x14ac:dyDescent="0.2">
      <c r="A18" s="384">
        <v>9</v>
      </c>
      <c r="B18" s="357" t="s">
        <v>409</v>
      </c>
      <c r="C18" s="353" t="s">
        <v>889</v>
      </c>
      <c r="D18" s="354" t="s">
        <v>1428</v>
      </c>
      <c r="E18" s="353"/>
      <c r="F18" s="387">
        <v>45</v>
      </c>
      <c r="G18" s="356" t="s">
        <v>30</v>
      </c>
      <c r="H18" s="353" t="s">
        <v>833</v>
      </c>
      <c r="I18" s="368" t="s">
        <v>1432</v>
      </c>
    </row>
    <row r="19" spans="1:9" x14ac:dyDescent="0.2">
      <c r="A19" s="384">
        <v>10</v>
      </c>
      <c r="B19" s="357" t="s">
        <v>410</v>
      </c>
      <c r="C19" s="353" t="s">
        <v>890</v>
      </c>
      <c r="D19" s="354" t="s">
        <v>1428</v>
      </c>
      <c r="E19" s="353"/>
      <c r="F19" s="387">
        <v>46</v>
      </c>
      <c r="G19" s="356" t="s">
        <v>390</v>
      </c>
      <c r="H19" s="353" t="s">
        <v>925</v>
      </c>
      <c r="I19" s="368" t="s">
        <v>1720</v>
      </c>
    </row>
    <row r="20" spans="1:9" x14ac:dyDescent="0.2">
      <c r="A20" s="384">
        <v>11</v>
      </c>
      <c r="B20" s="357" t="s">
        <v>411</v>
      </c>
      <c r="C20" s="353" t="s">
        <v>891</v>
      </c>
      <c r="D20" s="354" t="s">
        <v>1429</v>
      </c>
      <c r="E20" s="353"/>
      <c r="F20" s="387">
        <v>47</v>
      </c>
      <c r="G20" s="356" t="s">
        <v>541</v>
      </c>
      <c r="H20" s="353" t="s">
        <v>926</v>
      </c>
      <c r="I20" s="368" t="s">
        <v>1454</v>
      </c>
    </row>
    <row r="21" spans="1:9" x14ac:dyDescent="0.2">
      <c r="A21" s="384">
        <v>12</v>
      </c>
      <c r="B21" s="357" t="s">
        <v>412</v>
      </c>
      <c r="C21" s="353" t="s">
        <v>892</v>
      </c>
      <c r="D21" s="354" t="s">
        <v>1429</v>
      </c>
      <c r="E21" s="353"/>
      <c r="F21" s="387">
        <v>48</v>
      </c>
      <c r="G21" s="358" t="s">
        <v>348</v>
      </c>
      <c r="H21" s="353" t="s">
        <v>834</v>
      </c>
      <c r="I21" s="368" t="s">
        <v>1455</v>
      </c>
    </row>
    <row r="22" spans="1:9" x14ac:dyDescent="0.2">
      <c r="A22" s="384">
        <v>13</v>
      </c>
      <c r="B22" s="357" t="s">
        <v>413</v>
      </c>
      <c r="C22" s="353" t="s">
        <v>893</v>
      </c>
      <c r="D22" s="354" t="s">
        <v>1429</v>
      </c>
      <c r="E22" s="353"/>
      <c r="F22" s="387">
        <v>49</v>
      </c>
      <c r="G22" s="355" t="s">
        <v>424</v>
      </c>
      <c r="H22" s="353" t="s">
        <v>835</v>
      </c>
      <c r="I22" s="368" t="s">
        <v>1456</v>
      </c>
    </row>
    <row r="23" spans="1:9" x14ac:dyDescent="0.2">
      <c r="A23" s="384">
        <v>14</v>
      </c>
      <c r="B23" s="357" t="s">
        <v>414</v>
      </c>
      <c r="C23" s="353" t="s">
        <v>894</v>
      </c>
      <c r="D23" s="354" t="s">
        <v>1430</v>
      </c>
      <c r="E23" s="353"/>
      <c r="F23" s="387">
        <v>50</v>
      </c>
      <c r="G23" s="355" t="s">
        <v>425</v>
      </c>
      <c r="H23" s="353" t="s">
        <v>836</v>
      </c>
      <c r="I23" s="368" t="s">
        <v>1457</v>
      </c>
    </row>
    <row r="24" spans="1:9" x14ac:dyDescent="0.2">
      <c r="A24" s="384">
        <v>15</v>
      </c>
      <c r="B24" s="357" t="s">
        <v>1329</v>
      </c>
      <c r="C24" s="359" t="s">
        <v>1351</v>
      </c>
      <c r="D24" s="354" t="s">
        <v>1430</v>
      </c>
      <c r="E24" s="353"/>
      <c r="F24" s="387">
        <v>51</v>
      </c>
      <c r="G24" s="356" t="s">
        <v>432</v>
      </c>
      <c r="H24" s="353" t="s">
        <v>935</v>
      </c>
      <c r="I24" s="368" t="s">
        <v>1721</v>
      </c>
    </row>
    <row r="25" spans="1:9" x14ac:dyDescent="0.2">
      <c r="A25" s="384">
        <v>16</v>
      </c>
      <c r="B25" s="357" t="s">
        <v>1330</v>
      </c>
      <c r="C25" s="359" t="s">
        <v>1352</v>
      </c>
      <c r="D25" s="354" t="s">
        <v>1430</v>
      </c>
      <c r="E25" s="353"/>
      <c r="F25" s="387">
        <v>52</v>
      </c>
      <c r="G25" s="355" t="s">
        <v>1346</v>
      </c>
      <c r="H25" s="353" t="s">
        <v>1537</v>
      </c>
      <c r="I25" s="368" t="s">
        <v>1459</v>
      </c>
    </row>
    <row r="26" spans="1:9" x14ac:dyDescent="0.2">
      <c r="A26" s="384">
        <v>17</v>
      </c>
      <c r="B26" s="357" t="s">
        <v>1331</v>
      </c>
      <c r="C26" s="359" t="s">
        <v>1353</v>
      </c>
      <c r="D26" s="354" t="s">
        <v>1436</v>
      </c>
      <c r="E26" s="353"/>
      <c r="F26" s="387">
        <v>53</v>
      </c>
      <c r="G26" s="355" t="s">
        <v>1713</v>
      </c>
      <c r="H26" s="353" t="s">
        <v>820</v>
      </c>
      <c r="I26" s="368" t="s">
        <v>1459</v>
      </c>
    </row>
    <row r="27" spans="1:9" x14ac:dyDescent="0.2">
      <c r="A27" s="384">
        <v>18</v>
      </c>
      <c r="B27" s="357" t="s">
        <v>1332</v>
      </c>
      <c r="C27" s="359" t="s">
        <v>1354</v>
      </c>
      <c r="D27" s="354" t="s">
        <v>1436</v>
      </c>
      <c r="E27" s="353"/>
      <c r="F27" s="387">
        <v>54</v>
      </c>
      <c r="G27" s="356" t="s">
        <v>328</v>
      </c>
      <c r="H27" s="353" t="s">
        <v>898</v>
      </c>
      <c r="I27" s="368" t="s">
        <v>1460</v>
      </c>
    </row>
    <row r="28" spans="1:9" x14ac:dyDescent="0.2">
      <c r="A28" s="384">
        <v>19</v>
      </c>
      <c r="B28" s="357" t="s">
        <v>1333</v>
      </c>
      <c r="C28" s="359" t="s">
        <v>1355</v>
      </c>
      <c r="D28" s="354" t="s">
        <v>1436</v>
      </c>
      <c r="E28" s="353"/>
      <c r="F28" s="387">
        <v>55</v>
      </c>
      <c r="G28" s="356" t="s">
        <v>435</v>
      </c>
      <c r="H28" s="353" t="s">
        <v>837</v>
      </c>
      <c r="I28" s="368" t="s">
        <v>1462</v>
      </c>
    </row>
    <row r="29" spans="1:9" x14ac:dyDescent="0.2">
      <c r="A29" s="384">
        <v>20</v>
      </c>
      <c r="B29" s="357" t="s">
        <v>1334</v>
      </c>
      <c r="C29" s="359" t="s">
        <v>1356</v>
      </c>
      <c r="D29" s="354" t="s">
        <v>1437</v>
      </c>
      <c r="E29" s="353"/>
      <c r="F29" s="387">
        <v>56</v>
      </c>
      <c r="G29" s="356" t="s">
        <v>339</v>
      </c>
      <c r="H29" s="353" t="s">
        <v>899</v>
      </c>
      <c r="I29" s="368" t="s">
        <v>1722</v>
      </c>
    </row>
    <row r="30" spans="1:9" x14ac:dyDescent="0.2">
      <c r="A30" s="384">
        <v>21</v>
      </c>
      <c r="B30" s="357" t="s">
        <v>1335</v>
      </c>
      <c r="C30" s="359" t="s">
        <v>1357</v>
      </c>
      <c r="D30" s="354" t="s">
        <v>1437</v>
      </c>
      <c r="E30" s="353"/>
      <c r="F30" s="387">
        <v>57</v>
      </c>
      <c r="G30" s="355" t="s">
        <v>387</v>
      </c>
      <c r="H30" s="353" t="s">
        <v>838</v>
      </c>
      <c r="I30" s="368" t="s">
        <v>1672</v>
      </c>
    </row>
    <row r="31" spans="1:9" x14ac:dyDescent="0.2">
      <c r="A31" s="384">
        <v>22</v>
      </c>
      <c r="B31" s="357" t="s">
        <v>1336</v>
      </c>
      <c r="C31" s="359" t="s">
        <v>1358</v>
      </c>
      <c r="D31" s="354" t="s">
        <v>1437</v>
      </c>
      <c r="E31" s="353"/>
      <c r="F31" s="387">
        <v>58</v>
      </c>
      <c r="G31" s="355" t="s">
        <v>438</v>
      </c>
      <c r="H31" s="353" t="s">
        <v>839</v>
      </c>
      <c r="I31" s="368" t="s">
        <v>1673</v>
      </c>
    </row>
    <row r="32" spans="1:9" x14ac:dyDescent="0.2">
      <c r="A32" s="384">
        <v>23</v>
      </c>
      <c r="B32" s="357" t="s">
        <v>1337</v>
      </c>
      <c r="C32" s="359" t="s">
        <v>1359</v>
      </c>
      <c r="D32" s="354" t="s">
        <v>1438</v>
      </c>
      <c r="E32" s="353"/>
      <c r="F32" s="387">
        <v>59</v>
      </c>
      <c r="G32" s="360" t="s">
        <v>345</v>
      </c>
      <c r="H32" s="361" t="s">
        <v>937</v>
      </c>
      <c r="I32" s="368" t="s">
        <v>1464</v>
      </c>
    </row>
    <row r="33" spans="1:9" x14ac:dyDescent="0.2">
      <c r="A33" s="384">
        <v>24</v>
      </c>
      <c r="B33" s="355" t="s">
        <v>416</v>
      </c>
      <c r="C33" s="353" t="s">
        <v>922</v>
      </c>
      <c r="D33" s="354" t="s">
        <v>1438</v>
      </c>
      <c r="E33" s="353"/>
      <c r="F33" s="387">
        <v>60</v>
      </c>
      <c r="G33" s="355" t="s">
        <v>236</v>
      </c>
      <c r="H33" s="353" t="s">
        <v>934</v>
      </c>
      <c r="I33" s="368" t="s">
        <v>1465</v>
      </c>
    </row>
    <row r="34" spans="1:9" x14ac:dyDescent="0.2">
      <c r="A34" s="384">
        <v>25</v>
      </c>
      <c r="B34" s="355" t="s">
        <v>418</v>
      </c>
      <c r="C34" s="353" t="s">
        <v>895</v>
      </c>
      <c r="D34" s="354" t="s">
        <v>1439</v>
      </c>
      <c r="E34" s="353"/>
      <c r="F34" s="387">
        <v>61</v>
      </c>
      <c r="G34" s="355" t="s">
        <v>565</v>
      </c>
      <c r="H34" s="353" t="s">
        <v>840</v>
      </c>
      <c r="I34" s="368" t="s">
        <v>1674</v>
      </c>
    </row>
    <row r="35" spans="1:9" x14ac:dyDescent="0.2">
      <c r="A35" s="384">
        <v>26</v>
      </c>
      <c r="B35" s="356" t="s">
        <v>380</v>
      </c>
      <c r="C35" s="353" t="s">
        <v>932</v>
      </c>
      <c r="D35" s="354" t="s">
        <v>1716</v>
      </c>
      <c r="E35" s="353"/>
      <c r="F35" s="387">
        <v>62</v>
      </c>
      <c r="G35" s="355" t="s">
        <v>566</v>
      </c>
      <c r="H35" s="353" t="s">
        <v>900</v>
      </c>
      <c r="I35" s="368" t="s">
        <v>1467</v>
      </c>
    </row>
    <row r="36" spans="1:9" x14ac:dyDescent="0.2">
      <c r="A36" s="384">
        <v>27</v>
      </c>
      <c r="B36" s="355" t="s">
        <v>700</v>
      </c>
      <c r="C36" s="353" t="s">
        <v>821</v>
      </c>
      <c r="D36" s="354" t="s">
        <v>1717</v>
      </c>
      <c r="E36" s="353"/>
      <c r="F36" s="387">
        <v>63</v>
      </c>
      <c r="G36" s="355" t="s">
        <v>798</v>
      </c>
      <c r="H36" s="353" t="s">
        <v>841</v>
      </c>
      <c r="I36" s="368" t="s">
        <v>1469</v>
      </c>
    </row>
    <row r="37" spans="1:9" x14ac:dyDescent="0.2">
      <c r="A37" s="384">
        <v>28</v>
      </c>
      <c r="B37" s="394" t="s">
        <v>701</v>
      </c>
      <c r="C37" s="353" t="s">
        <v>822</v>
      </c>
      <c r="D37" s="354" t="s">
        <v>1442</v>
      </c>
      <c r="E37" s="398"/>
      <c r="F37" s="387">
        <v>64</v>
      </c>
      <c r="G37" s="355" t="s">
        <v>797</v>
      </c>
      <c r="H37" s="353" t="s">
        <v>842</v>
      </c>
      <c r="I37" s="368" t="s">
        <v>1469</v>
      </c>
    </row>
    <row r="38" spans="1:9" x14ac:dyDescent="0.2">
      <c r="A38" s="385">
        <v>29</v>
      </c>
      <c r="B38" s="393" t="s">
        <v>702</v>
      </c>
      <c r="C38" s="376" t="s">
        <v>823</v>
      </c>
      <c r="D38" s="377" t="s">
        <v>1442</v>
      </c>
      <c r="E38" s="399"/>
      <c r="F38" s="385">
        <v>65</v>
      </c>
      <c r="G38" s="378" t="s">
        <v>802</v>
      </c>
      <c r="H38" s="376" t="s">
        <v>843</v>
      </c>
      <c r="I38" s="379" t="s">
        <v>1470</v>
      </c>
    </row>
    <row r="39" spans="1:9" x14ac:dyDescent="0.2">
      <c r="A39" s="227"/>
      <c r="B39" s="337"/>
      <c r="C39" s="226"/>
      <c r="D39" s="349"/>
      <c r="E39" s="226"/>
      <c r="F39" s="227"/>
      <c r="G39" s="337"/>
      <c r="H39" s="226"/>
      <c r="I39" s="349"/>
    </row>
    <row r="40" spans="1:9" x14ac:dyDescent="0.2">
      <c r="A40" s="381" t="s">
        <v>1535</v>
      </c>
      <c r="B40" s="390" t="s">
        <v>275</v>
      </c>
      <c r="C40" s="371" t="s">
        <v>939</v>
      </c>
      <c r="D40" s="373" t="s">
        <v>1536</v>
      </c>
      <c r="E40" s="374"/>
      <c r="F40" s="386" t="s">
        <v>1535</v>
      </c>
      <c r="G40" s="390" t="s">
        <v>275</v>
      </c>
      <c r="H40" s="371" t="s">
        <v>939</v>
      </c>
      <c r="I40" s="372" t="s">
        <v>1536</v>
      </c>
    </row>
    <row r="41" spans="1:9" x14ac:dyDescent="0.2">
      <c r="A41" s="384">
        <v>66</v>
      </c>
      <c r="B41" s="355" t="s">
        <v>800</v>
      </c>
      <c r="C41" s="353" t="s">
        <v>1744</v>
      </c>
      <c r="D41" s="354" t="s">
        <v>1470</v>
      </c>
      <c r="E41" s="353"/>
      <c r="F41" s="387">
        <v>103</v>
      </c>
      <c r="G41" s="355" t="s">
        <v>301</v>
      </c>
      <c r="H41" s="353" t="s">
        <v>861</v>
      </c>
      <c r="I41" s="368" t="s">
        <v>1435</v>
      </c>
    </row>
    <row r="42" spans="1:9" x14ac:dyDescent="0.2">
      <c r="A42" s="384">
        <v>67</v>
      </c>
      <c r="B42" s="355" t="s">
        <v>799</v>
      </c>
      <c r="C42" s="353" t="s">
        <v>929</v>
      </c>
      <c r="D42" s="354" t="s">
        <v>1470</v>
      </c>
      <c r="E42" s="353"/>
      <c r="F42" s="387">
        <v>104</v>
      </c>
      <c r="G42" s="355" t="s">
        <v>706</v>
      </c>
      <c r="H42" s="353" t="s">
        <v>299</v>
      </c>
      <c r="I42" s="368" t="s">
        <v>1500</v>
      </c>
    </row>
    <row r="43" spans="1:9" x14ac:dyDescent="0.2">
      <c r="A43" s="384">
        <v>68</v>
      </c>
      <c r="B43" s="355" t="s">
        <v>801</v>
      </c>
      <c r="C43" s="353" t="s">
        <v>844</v>
      </c>
      <c r="D43" s="354" t="s">
        <v>1471</v>
      </c>
      <c r="E43" s="353"/>
      <c r="F43" s="387">
        <v>105</v>
      </c>
      <c r="G43" s="355" t="s">
        <v>291</v>
      </c>
      <c r="H43" s="353" t="s">
        <v>913</v>
      </c>
      <c r="I43" s="368" t="s">
        <v>1501</v>
      </c>
    </row>
    <row r="44" spans="1:9" x14ac:dyDescent="0.2">
      <c r="A44" s="384">
        <v>69</v>
      </c>
      <c r="B44" s="355" t="s">
        <v>573</v>
      </c>
      <c r="C44" s="353" t="s">
        <v>928</v>
      </c>
      <c r="D44" s="354" t="s">
        <v>1723</v>
      </c>
      <c r="E44" s="353"/>
      <c r="F44" s="387">
        <v>106</v>
      </c>
      <c r="G44" s="355" t="s">
        <v>70</v>
      </c>
      <c r="H44" s="353" t="s">
        <v>914</v>
      </c>
      <c r="I44" s="368" t="s">
        <v>1502</v>
      </c>
    </row>
    <row r="45" spans="1:9" x14ac:dyDescent="0.2">
      <c r="A45" s="384">
        <v>70</v>
      </c>
      <c r="B45" s="355" t="s">
        <v>49</v>
      </c>
      <c r="C45" s="353" t="s">
        <v>1407</v>
      </c>
      <c r="D45" s="354" t="s">
        <v>1724</v>
      </c>
      <c r="E45" s="353"/>
      <c r="F45" s="387">
        <v>107</v>
      </c>
      <c r="G45" s="355" t="s">
        <v>478</v>
      </c>
      <c r="H45" s="353" t="s">
        <v>862</v>
      </c>
      <c r="I45" s="368" t="s">
        <v>1503</v>
      </c>
    </row>
    <row r="46" spans="1:9" x14ac:dyDescent="0.2">
      <c r="A46" s="384">
        <v>71</v>
      </c>
      <c r="B46" s="355" t="s">
        <v>590</v>
      </c>
      <c r="C46" s="353" t="s">
        <v>938</v>
      </c>
      <c r="D46" s="354" t="s">
        <v>1675</v>
      </c>
      <c r="E46" s="353"/>
      <c r="F46" s="387">
        <v>108</v>
      </c>
      <c r="G46" s="355" t="s">
        <v>302</v>
      </c>
      <c r="H46" s="353" t="s">
        <v>480</v>
      </c>
      <c r="I46" s="368" t="s">
        <v>1504</v>
      </c>
    </row>
    <row r="47" spans="1:9" x14ac:dyDescent="0.2">
      <c r="A47" s="384">
        <v>72</v>
      </c>
      <c r="B47" s="356" t="s">
        <v>447</v>
      </c>
      <c r="C47" s="353" t="s">
        <v>845</v>
      </c>
      <c r="D47" s="354" t="s">
        <v>1675</v>
      </c>
      <c r="E47" s="353"/>
      <c r="F47" s="387">
        <v>109</v>
      </c>
      <c r="G47" s="356" t="s">
        <v>90</v>
      </c>
      <c r="H47" s="353" t="s">
        <v>864</v>
      </c>
      <c r="I47" s="368" t="s">
        <v>1676</v>
      </c>
    </row>
    <row r="48" spans="1:9" x14ac:dyDescent="0.2">
      <c r="A48" s="384">
        <v>73</v>
      </c>
      <c r="B48" s="356" t="s">
        <v>427</v>
      </c>
      <c r="C48" s="353" t="s">
        <v>846</v>
      </c>
      <c r="D48" s="354" t="s">
        <v>1474</v>
      </c>
      <c r="E48" s="353"/>
      <c r="F48" s="387">
        <v>110</v>
      </c>
      <c r="G48" s="356" t="s">
        <v>78</v>
      </c>
      <c r="H48" s="353" t="s">
        <v>865</v>
      </c>
      <c r="I48" s="368" t="s">
        <v>1677</v>
      </c>
    </row>
    <row r="49" spans="1:9" x14ac:dyDescent="0.2">
      <c r="A49" s="384">
        <v>74</v>
      </c>
      <c r="B49" s="356" t="s">
        <v>57</v>
      </c>
      <c r="C49" s="353" t="s">
        <v>847</v>
      </c>
      <c r="D49" s="354" t="s">
        <v>1474</v>
      </c>
      <c r="E49" s="353"/>
      <c r="F49" s="387">
        <v>111</v>
      </c>
      <c r="G49" s="356" t="s">
        <v>487</v>
      </c>
      <c r="H49" s="353" t="s">
        <v>868</v>
      </c>
      <c r="I49" s="368" t="s">
        <v>1507</v>
      </c>
    </row>
    <row r="50" spans="1:9" x14ac:dyDescent="0.2">
      <c r="A50" s="384">
        <v>75</v>
      </c>
      <c r="B50" s="362" t="s">
        <v>1377</v>
      </c>
      <c r="C50" s="363" t="s">
        <v>1739</v>
      </c>
      <c r="D50" s="354" t="s">
        <v>1475</v>
      </c>
      <c r="E50" s="353"/>
      <c r="F50" s="387">
        <v>112</v>
      </c>
      <c r="G50" s="356" t="s">
        <v>88</v>
      </c>
      <c r="H50" s="353" t="s">
        <v>869</v>
      </c>
      <c r="I50" s="368" t="s">
        <v>1732</v>
      </c>
    </row>
    <row r="51" spans="1:9" x14ac:dyDescent="0.2">
      <c r="A51" s="384">
        <v>76</v>
      </c>
      <c r="B51" s="364" t="s">
        <v>1339</v>
      </c>
      <c r="C51" s="353" t="s">
        <v>1741</v>
      </c>
      <c r="D51" s="354" t="s">
        <v>1476</v>
      </c>
      <c r="E51" s="353"/>
      <c r="F51" s="387">
        <v>113</v>
      </c>
      <c r="G51" s="356" t="s">
        <v>101</v>
      </c>
      <c r="H51" s="353" t="s">
        <v>870</v>
      </c>
      <c r="I51" s="368" t="s">
        <v>1733</v>
      </c>
    </row>
    <row r="52" spans="1:9" x14ac:dyDescent="0.2">
      <c r="A52" s="384">
        <v>77</v>
      </c>
      <c r="B52" s="355" t="s">
        <v>1714</v>
      </c>
      <c r="C52" s="353" t="s">
        <v>848</v>
      </c>
      <c r="D52" s="354" t="s">
        <v>1725</v>
      </c>
      <c r="E52" s="353"/>
      <c r="F52" s="387">
        <v>114</v>
      </c>
      <c r="G52" s="355" t="s">
        <v>237</v>
      </c>
      <c r="H52" s="353" t="s">
        <v>871</v>
      </c>
      <c r="I52" s="368" t="s">
        <v>1509</v>
      </c>
    </row>
    <row r="53" spans="1:9" x14ac:dyDescent="0.2">
      <c r="A53" s="384">
        <v>78</v>
      </c>
      <c r="B53" s="356" t="s">
        <v>0</v>
      </c>
      <c r="C53" s="365" t="s">
        <v>1409</v>
      </c>
      <c r="D53" s="354" t="s">
        <v>1479</v>
      </c>
      <c r="E53" s="353"/>
      <c r="F53" s="387">
        <v>115</v>
      </c>
      <c r="G53" s="356" t="s">
        <v>84</v>
      </c>
      <c r="H53" s="353" t="s">
        <v>1743</v>
      </c>
      <c r="I53" s="368" t="s">
        <v>1678</v>
      </c>
    </row>
    <row r="54" spans="1:9" x14ac:dyDescent="0.2">
      <c r="A54" s="384">
        <v>79</v>
      </c>
      <c r="B54" s="356" t="s">
        <v>395</v>
      </c>
      <c r="C54" s="353" t="s">
        <v>903</v>
      </c>
      <c r="D54" s="354" t="s">
        <v>1726</v>
      </c>
      <c r="E54" s="353"/>
      <c r="F54" s="387">
        <v>116</v>
      </c>
      <c r="G54" s="356" t="s">
        <v>486</v>
      </c>
      <c r="H54" s="353" t="s">
        <v>873</v>
      </c>
      <c r="I54" s="368" t="s">
        <v>1511</v>
      </c>
    </row>
    <row r="55" spans="1:9" x14ac:dyDescent="0.2">
      <c r="A55" s="384">
        <v>80</v>
      </c>
      <c r="B55" s="355" t="s">
        <v>398</v>
      </c>
      <c r="C55" s="353" t="s">
        <v>849</v>
      </c>
      <c r="D55" s="354" t="s">
        <v>1727</v>
      </c>
      <c r="E55" s="353"/>
      <c r="F55" s="387">
        <v>117</v>
      </c>
      <c r="G55" s="357" t="s">
        <v>1687</v>
      </c>
      <c r="H55" s="353" t="s">
        <v>1360</v>
      </c>
      <c r="I55" s="368" t="s">
        <v>1512</v>
      </c>
    </row>
    <row r="56" spans="1:9" x14ac:dyDescent="0.2">
      <c r="A56" s="384">
        <v>81</v>
      </c>
      <c r="B56" s="355" t="s">
        <v>399</v>
      </c>
      <c r="C56" s="353" t="s">
        <v>850</v>
      </c>
      <c r="D56" s="354" t="s">
        <v>1483</v>
      </c>
      <c r="E56" s="353"/>
      <c r="F56" s="387">
        <v>118</v>
      </c>
      <c r="G56" s="355" t="s">
        <v>1703</v>
      </c>
      <c r="H56" s="353" t="s">
        <v>863</v>
      </c>
      <c r="I56" s="368" t="s">
        <v>1513</v>
      </c>
    </row>
    <row r="57" spans="1:9" x14ac:dyDescent="0.2">
      <c r="A57" s="384">
        <v>82</v>
      </c>
      <c r="B57" s="355" t="s">
        <v>400</v>
      </c>
      <c r="C57" s="353" t="s">
        <v>851</v>
      </c>
      <c r="D57" s="354" t="s">
        <v>1483</v>
      </c>
      <c r="E57" s="353"/>
      <c r="F57" s="387">
        <v>119</v>
      </c>
      <c r="G57" s="355" t="s">
        <v>1709</v>
      </c>
      <c r="H57" s="353" t="s">
        <v>866</v>
      </c>
      <c r="I57" s="368" t="s">
        <v>1514</v>
      </c>
    </row>
    <row r="58" spans="1:9" x14ac:dyDescent="0.2">
      <c r="A58" s="384">
        <v>83</v>
      </c>
      <c r="B58" s="355" t="s">
        <v>402</v>
      </c>
      <c r="C58" s="353" t="s">
        <v>904</v>
      </c>
      <c r="D58" s="354" t="s">
        <v>1482</v>
      </c>
      <c r="E58" s="353"/>
      <c r="F58" s="387">
        <v>120</v>
      </c>
      <c r="G58" s="355" t="s">
        <v>1708</v>
      </c>
      <c r="H58" s="353" t="s">
        <v>867</v>
      </c>
      <c r="I58" s="368" t="s">
        <v>1516</v>
      </c>
    </row>
    <row r="59" spans="1:9" x14ac:dyDescent="0.2">
      <c r="A59" s="384">
        <v>84</v>
      </c>
      <c r="B59" s="356" t="s">
        <v>224</v>
      </c>
      <c r="C59" s="353" t="s">
        <v>852</v>
      </c>
      <c r="D59" s="354" t="s">
        <v>1484</v>
      </c>
      <c r="E59" s="353"/>
      <c r="F59" s="387">
        <v>121</v>
      </c>
      <c r="G59" s="355" t="s">
        <v>1704</v>
      </c>
      <c r="H59" s="353" t="s">
        <v>1742</v>
      </c>
      <c r="I59" s="368" t="s">
        <v>1734</v>
      </c>
    </row>
    <row r="60" spans="1:9" x14ac:dyDescent="0.2">
      <c r="A60" s="384">
        <v>85</v>
      </c>
      <c r="B60" s="356" t="s">
        <v>58</v>
      </c>
      <c r="C60" s="353" t="s">
        <v>1410</v>
      </c>
      <c r="D60" s="354" t="s">
        <v>1485</v>
      </c>
      <c r="E60" s="353"/>
      <c r="F60" s="387">
        <v>122</v>
      </c>
      <c r="G60" s="355" t="s">
        <v>1705</v>
      </c>
      <c r="H60" s="353" t="s">
        <v>1711</v>
      </c>
      <c r="I60" s="368" t="s">
        <v>1735</v>
      </c>
    </row>
    <row r="61" spans="1:9" x14ac:dyDescent="0.2">
      <c r="A61" s="384">
        <v>86</v>
      </c>
      <c r="B61" s="356" t="s">
        <v>64</v>
      </c>
      <c r="C61" s="353" t="s">
        <v>853</v>
      </c>
      <c r="D61" s="354" t="s">
        <v>1486</v>
      </c>
      <c r="E61" s="353"/>
      <c r="F61" s="387">
        <v>123</v>
      </c>
      <c r="G61" s="355" t="s">
        <v>1706</v>
      </c>
      <c r="H61" s="353" t="s">
        <v>916</v>
      </c>
      <c r="I61" s="368" t="s">
        <v>1736</v>
      </c>
    </row>
    <row r="62" spans="1:9" x14ac:dyDescent="0.2">
      <c r="A62" s="384">
        <v>87</v>
      </c>
      <c r="B62" s="356" t="s">
        <v>69</v>
      </c>
      <c r="C62" s="353" t="s">
        <v>936</v>
      </c>
      <c r="D62" s="354" t="s">
        <v>1728</v>
      </c>
      <c r="E62" s="353"/>
      <c r="F62" s="387">
        <v>124</v>
      </c>
      <c r="G62" s="355" t="s">
        <v>1707</v>
      </c>
      <c r="H62" s="353" t="s">
        <v>917</v>
      </c>
      <c r="I62" s="368" t="s">
        <v>1737</v>
      </c>
    </row>
    <row r="63" spans="1:9" x14ac:dyDescent="0.2">
      <c r="A63" s="384">
        <v>88</v>
      </c>
      <c r="B63" s="356" t="s">
        <v>42</v>
      </c>
      <c r="C63" s="353" t="s">
        <v>1362</v>
      </c>
      <c r="D63" s="354" t="s">
        <v>1729</v>
      </c>
      <c r="E63" s="353"/>
      <c r="F63" s="387">
        <v>125</v>
      </c>
      <c r="G63" s="356" t="s">
        <v>105</v>
      </c>
      <c r="H63" s="353" t="s">
        <v>918</v>
      </c>
      <c r="I63" s="368" t="s">
        <v>1679</v>
      </c>
    </row>
    <row r="64" spans="1:9" x14ac:dyDescent="0.2">
      <c r="A64" s="384">
        <v>89</v>
      </c>
      <c r="B64" s="355" t="s">
        <v>599</v>
      </c>
      <c r="C64" s="353" t="s">
        <v>854</v>
      </c>
      <c r="D64" s="354" t="s">
        <v>1490</v>
      </c>
      <c r="E64" s="353"/>
      <c r="F64" s="387">
        <v>126</v>
      </c>
      <c r="G64" s="356" t="s">
        <v>110</v>
      </c>
      <c r="H64" s="366" t="s">
        <v>875</v>
      </c>
      <c r="I64" s="368" t="s">
        <v>1523</v>
      </c>
    </row>
    <row r="65" spans="1:9" x14ac:dyDescent="0.2">
      <c r="A65" s="384">
        <v>90</v>
      </c>
      <c r="B65" s="355" t="s">
        <v>1348</v>
      </c>
      <c r="C65" s="353" t="s">
        <v>1361</v>
      </c>
      <c r="D65" s="354" t="s">
        <v>1434</v>
      </c>
      <c r="E65" s="353"/>
      <c r="F65" s="387">
        <v>127</v>
      </c>
      <c r="G65" s="356" t="s">
        <v>111</v>
      </c>
      <c r="H65" s="366" t="s">
        <v>930</v>
      </c>
      <c r="I65" s="368" t="s">
        <v>1523</v>
      </c>
    </row>
    <row r="66" spans="1:9" x14ac:dyDescent="0.2">
      <c r="A66" s="384">
        <v>91</v>
      </c>
      <c r="B66" s="356" t="s">
        <v>258</v>
      </c>
      <c r="C66" s="353" t="s">
        <v>855</v>
      </c>
      <c r="D66" s="354" t="s">
        <v>1491</v>
      </c>
      <c r="E66" s="353"/>
      <c r="F66" s="387">
        <v>128</v>
      </c>
      <c r="G66" s="356" t="s">
        <v>135</v>
      </c>
      <c r="H66" s="353" t="s">
        <v>876</v>
      </c>
      <c r="I66" s="368" t="s">
        <v>1680</v>
      </c>
    </row>
    <row r="67" spans="1:9" x14ac:dyDescent="0.2">
      <c r="A67" s="384">
        <v>92</v>
      </c>
      <c r="B67" s="356" t="s">
        <v>264</v>
      </c>
      <c r="C67" s="353" t="s">
        <v>907</v>
      </c>
      <c r="D67" s="354" t="s">
        <v>1492</v>
      </c>
      <c r="E67" s="353"/>
      <c r="F67" s="387">
        <v>129</v>
      </c>
      <c r="G67" s="356" t="s">
        <v>130</v>
      </c>
      <c r="H67" s="353" t="s">
        <v>877</v>
      </c>
      <c r="I67" s="368" t="s">
        <v>1681</v>
      </c>
    </row>
    <row r="68" spans="1:9" x14ac:dyDescent="0.2">
      <c r="A68" s="384">
        <v>93</v>
      </c>
      <c r="B68" s="356" t="s">
        <v>262</v>
      </c>
      <c r="C68" s="353" t="s">
        <v>908</v>
      </c>
      <c r="D68" s="354" t="s">
        <v>1493</v>
      </c>
      <c r="E68" s="353"/>
      <c r="F68" s="387">
        <v>130</v>
      </c>
      <c r="G68" s="356" t="s">
        <v>112</v>
      </c>
      <c r="H68" s="353" t="s">
        <v>878</v>
      </c>
      <c r="I68" s="368" t="s">
        <v>1682</v>
      </c>
    </row>
    <row r="69" spans="1:9" x14ac:dyDescent="0.2">
      <c r="A69" s="384">
        <v>94</v>
      </c>
      <c r="B69" s="356" t="s">
        <v>471</v>
      </c>
      <c r="C69" s="353" t="s">
        <v>856</v>
      </c>
      <c r="D69" s="354" t="s">
        <v>1494</v>
      </c>
      <c r="E69" s="353"/>
      <c r="F69" s="387">
        <v>131</v>
      </c>
      <c r="G69" s="356" t="s">
        <v>132</v>
      </c>
      <c r="H69" s="353" t="s">
        <v>919</v>
      </c>
      <c r="I69" s="368" t="s">
        <v>1683</v>
      </c>
    </row>
    <row r="70" spans="1:9" x14ac:dyDescent="0.2">
      <c r="A70" s="384">
        <v>95</v>
      </c>
      <c r="B70" s="356" t="s">
        <v>472</v>
      </c>
      <c r="C70" s="353" t="s">
        <v>857</v>
      </c>
      <c r="D70" s="354" t="s">
        <v>1494</v>
      </c>
      <c r="E70" s="353"/>
      <c r="F70" s="387">
        <v>132</v>
      </c>
      <c r="G70" s="356" t="s">
        <v>139</v>
      </c>
      <c r="H70" s="353" t="s">
        <v>920</v>
      </c>
      <c r="I70" s="368" t="s">
        <v>1528</v>
      </c>
    </row>
    <row r="71" spans="1:9" x14ac:dyDescent="0.2">
      <c r="A71" s="384">
        <v>96</v>
      </c>
      <c r="B71" s="356" t="s">
        <v>473</v>
      </c>
      <c r="C71" s="353" t="s">
        <v>858</v>
      </c>
      <c r="D71" s="354" t="s">
        <v>1494</v>
      </c>
      <c r="E71" s="353"/>
      <c r="F71" s="387">
        <v>133</v>
      </c>
      <c r="G71" s="356" t="s">
        <v>679</v>
      </c>
      <c r="H71" s="353" t="s">
        <v>1738</v>
      </c>
      <c r="I71" s="368" t="s">
        <v>1529</v>
      </c>
    </row>
    <row r="72" spans="1:9" x14ac:dyDescent="0.2">
      <c r="A72" s="384">
        <v>97</v>
      </c>
      <c r="B72" s="356" t="s">
        <v>272</v>
      </c>
      <c r="C72" s="353" t="s">
        <v>909</v>
      </c>
      <c r="D72" s="354" t="s">
        <v>1496</v>
      </c>
      <c r="E72" s="353"/>
      <c r="F72" s="387">
        <v>134</v>
      </c>
      <c r="G72" s="356" t="s">
        <v>199</v>
      </c>
      <c r="H72" s="353" t="s">
        <v>921</v>
      </c>
      <c r="I72" s="368" t="s">
        <v>1684</v>
      </c>
    </row>
    <row r="73" spans="1:9" x14ac:dyDescent="0.2">
      <c r="A73" s="384">
        <v>98</v>
      </c>
      <c r="B73" s="355" t="s">
        <v>273</v>
      </c>
      <c r="C73" s="353" t="s">
        <v>910</v>
      </c>
      <c r="D73" s="354" t="s">
        <v>1495</v>
      </c>
      <c r="E73" s="353"/>
      <c r="F73" s="387">
        <v>135</v>
      </c>
      <c r="G73" s="356" t="s">
        <v>143</v>
      </c>
      <c r="H73" s="353" t="s">
        <v>146</v>
      </c>
      <c r="I73" s="368" t="s">
        <v>1531</v>
      </c>
    </row>
    <row r="74" spans="1:9" x14ac:dyDescent="0.2">
      <c r="A74" s="384">
        <v>99</v>
      </c>
      <c r="B74" s="356" t="s">
        <v>274</v>
      </c>
      <c r="C74" s="353" t="s">
        <v>859</v>
      </c>
      <c r="D74" s="354" t="s">
        <v>1497</v>
      </c>
      <c r="E74" s="353"/>
      <c r="F74" s="387">
        <v>136</v>
      </c>
      <c r="G74" s="356" t="s">
        <v>140</v>
      </c>
      <c r="H74" s="353" t="s">
        <v>880</v>
      </c>
      <c r="I74" s="368" t="s">
        <v>1532</v>
      </c>
    </row>
    <row r="75" spans="1:9" x14ac:dyDescent="0.2">
      <c r="A75" s="384">
        <v>100</v>
      </c>
      <c r="B75" s="356" t="s">
        <v>254</v>
      </c>
      <c r="C75" s="353" t="s">
        <v>911</v>
      </c>
      <c r="D75" s="354" t="s">
        <v>1730</v>
      </c>
      <c r="E75" s="353"/>
      <c r="F75" s="387">
        <v>137</v>
      </c>
      <c r="G75" s="355" t="s">
        <v>707</v>
      </c>
      <c r="H75" s="353" t="s">
        <v>218</v>
      </c>
      <c r="I75" s="368" t="s">
        <v>1533</v>
      </c>
    </row>
    <row r="76" spans="1:9" x14ac:dyDescent="0.2">
      <c r="A76" s="384">
        <v>101</v>
      </c>
      <c r="B76" s="356" t="s">
        <v>296</v>
      </c>
      <c r="C76" s="353" t="s">
        <v>1411</v>
      </c>
      <c r="D76" s="354" t="s">
        <v>1731</v>
      </c>
      <c r="E76" s="353"/>
      <c r="F76" s="387">
        <v>138</v>
      </c>
      <c r="G76" s="356" t="s">
        <v>693</v>
      </c>
      <c r="H76" s="367" t="s">
        <v>1412</v>
      </c>
      <c r="I76" s="368" t="s">
        <v>1534</v>
      </c>
    </row>
    <row r="77" spans="1:9" x14ac:dyDescent="0.2">
      <c r="A77" s="385">
        <v>102</v>
      </c>
      <c r="B77" s="378" t="s">
        <v>300</v>
      </c>
      <c r="C77" s="376" t="s">
        <v>860</v>
      </c>
      <c r="D77" s="377" t="s">
        <v>1435</v>
      </c>
      <c r="E77" s="376"/>
      <c r="F77" s="385">
        <v>139</v>
      </c>
      <c r="G77" s="378" t="s">
        <v>769</v>
      </c>
      <c r="H77" s="380" t="s">
        <v>881</v>
      </c>
      <c r="I77" s="379" t="s">
        <v>1685</v>
      </c>
    </row>
    <row r="78" spans="1:9" x14ac:dyDescent="0.2">
      <c r="E78" s="226"/>
    </row>
    <row r="79" spans="1:9" x14ac:dyDescent="0.2">
      <c r="D79" s="27"/>
    </row>
    <row r="80" spans="1:9" x14ac:dyDescent="0.2">
      <c r="D80" s="27"/>
    </row>
    <row r="81" spans="4:4" x14ac:dyDescent="0.2">
      <c r="D81" s="27"/>
    </row>
    <row r="82" spans="4:4" x14ac:dyDescent="0.2">
      <c r="D82" s="27"/>
    </row>
    <row r="83" spans="4:4" x14ac:dyDescent="0.2">
      <c r="D83" s="27"/>
    </row>
    <row r="84" spans="4:4" x14ac:dyDescent="0.2">
      <c r="D84" s="27"/>
    </row>
    <row r="85" spans="4:4" x14ac:dyDescent="0.2">
      <c r="D85" s="27"/>
    </row>
    <row r="86" spans="4:4" x14ac:dyDescent="0.2">
      <c r="D86" s="27"/>
    </row>
    <row r="87" spans="4:4" x14ac:dyDescent="0.2">
      <c r="D87" s="27"/>
    </row>
    <row r="88" spans="4:4" x14ac:dyDescent="0.2">
      <c r="D88" s="27"/>
    </row>
    <row r="89" spans="4:4" x14ac:dyDescent="0.2">
      <c r="D89" s="27"/>
    </row>
    <row r="90" spans="4:4" x14ac:dyDescent="0.2">
      <c r="D90" s="27"/>
    </row>
    <row r="91" spans="4:4" x14ac:dyDescent="0.2">
      <c r="D91" s="27"/>
    </row>
    <row r="92" spans="4:4" x14ac:dyDescent="0.2">
      <c r="D92" s="27"/>
    </row>
    <row r="93" spans="4:4" x14ac:dyDescent="0.2">
      <c r="D93" s="27"/>
    </row>
    <row r="94" spans="4:4" x14ac:dyDescent="0.2">
      <c r="D94" s="27"/>
    </row>
    <row r="95" spans="4:4" x14ac:dyDescent="0.2">
      <c r="D95" s="27"/>
    </row>
    <row r="96" spans="4:4" x14ac:dyDescent="0.2">
      <c r="D96" s="27"/>
    </row>
    <row r="97" spans="3:4" x14ac:dyDescent="0.2">
      <c r="D97" s="27"/>
    </row>
    <row r="98" spans="3:4" x14ac:dyDescent="0.2">
      <c r="D98" s="27"/>
    </row>
    <row r="99" spans="3:4" x14ac:dyDescent="0.2">
      <c r="D99" s="27"/>
    </row>
    <row r="100" spans="3:4" x14ac:dyDescent="0.2">
      <c r="D100" s="27"/>
    </row>
    <row r="101" spans="3:4" x14ac:dyDescent="0.2">
      <c r="D101" s="27"/>
    </row>
    <row r="102" spans="3:4" ht="15" x14ac:dyDescent="0.25">
      <c r="C102"/>
    </row>
    <row r="103" spans="3:4" ht="15" x14ac:dyDescent="0.25">
      <c r="C103"/>
    </row>
    <row r="104" spans="3:4" ht="15" x14ac:dyDescent="0.25">
      <c r="C104"/>
    </row>
    <row r="105" spans="3:4" ht="15" x14ac:dyDescent="0.25">
      <c r="C105"/>
    </row>
    <row r="106" spans="3:4" ht="15" x14ac:dyDescent="0.25">
      <c r="C106"/>
    </row>
    <row r="107" spans="3:4" ht="15" x14ac:dyDescent="0.25">
      <c r="C107"/>
    </row>
    <row r="108" spans="3:4" ht="15" x14ac:dyDescent="0.25">
      <c r="C108"/>
    </row>
    <row r="109" spans="3:4" ht="15" x14ac:dyDescent="0.25">
      <c r="C109"/>
    </row>
    <row r="110" spans="3:4" ht="15" x14ac:dyDescent="0.25">
      <c r="C110"/>
    </row>
    <row r="111" spans="3:4" ht="15" x14ac:dyDescent="0.25">
      <c r="C111"/>
    </row>
    <row r="112" spans="3:4" ht="15" x14ac:dyDescent="0.25">
      <c r="C112"/>
    </row>
    <row r="113" spans="3:3" ht="15" x14ac:dyDescent="0.25">
      <c r="C113"/>
    </row>
    <row r="114" spans="3:3" ht="15" x14ac:dyDescent="0.25">
      <c r="C114"/>
    </row>
    <row r="115" spans="3:3" ht="15" x14ac:dyDescent="0.25">
      <c r="C115"/>
    </row>
    <row r="116" spans="3:3" ht="15" x14ac:dyDescent="0.25">
      <c r="C116"/>
    </row>
    <row r="117" spans="3:3" ht="15" x14ac:dyDescent="0.25">
      <c r="C117"/>
    </row>
    <row r="118" spans="3:3" ht="15" x14ac:dyDescent="0.25">
      <c r="C118"/>
    </row>
    <row r="119" spans="3:3" ht="15" x14ac:dyDescent="0.25">
      <c r="C119"/>
    </row>
    <row r="120" spans="3:3" ht="15" x14ac:dyDescent="0.25">
      <c r="C120"/>
    </row>
    <row r="121" spans="3:3" ht="15" x14ac:dyDescent="0.25">
      <c r="C121"/>
    </row>
    <row r="122" spans="3:3" ht="15" x14ac:dyDescent="0.25">
      <c r="C122"/>
    </row>
    <row r="123" spans="3:3" ht="15" x14ac:dyDescent="0.25">
      <c r="C123"/>
    </row>
    <row r="124" spans="3:3" ht="15" x14ac:dyDescent="0.25">
      <c r="C124"/>
    </row>
    <row r="125" spans="3:3" ht="15" x14ac:dyDescent="0.25">
      <c r="C125"/>
    </row>
    <row r="126" spans="3:3" ht="15" x14ac:dyDescent="0.25">
      <c r="C126"/>
    </row>
    <row r="127" spans="3:3" ht="15" x14ac:dyDescent="0.25">
      <c r="C127"/>
    </row>
    <row r="128" spans="3:3" ht="15" x14ac:dyDescent="0.25">
      <c r="C128"/>
    </row>
    <row r="129" spans="3:3" ht="15" x14ac:dyDescent="0.25">
      <c r="C129"/>
    </row>
    <row r="130" spans="3:3" ht="15" x14ac:dyDescent="0.25">
      <c r="C130"/>
    </row>
    <row r="131" spans="3:3" ht="15" x14ac:dyDescent="0.25">
      <c r="C131"/>
    </row>
    <row r="132" spans="3:3" ht="15" x14ac:dyDescent="0.25">
      <c r="C132"/>
    </row>
    <row r="133" spans="3:3" ht="15" x14ac:dyDescent="0.25">
      <c r="C133"/>
    </row>
    <row r="134" spans="3:3" ht="15" x14ac:dyDescent="0.25">
      <c r="C134"/>
    </row>
    <row r="135" spans="3:3" ht="15" x14ac:dyDescent="0.25">
      <c r="C135"/>
    </row>
    <row r="136" spans="3:3" ht="15" x14ac:dyDescent="0.25">
      <c r="C136"/>
    </row>
    <row r="137" spans="3:3" ht="15" x14ac:dyDescent="0.25">
      <c r="C137"/>
    </row>
    <row r="138" spans="3:3" ht="15" x14ac:dyDescent="0.25">
      <c r="C138"/>
    </row>
    <row r="139" spans="3:3" ht="15" x14ac:dyDescent="0.25">
      <c r="C139"/>
    </row>
    <row r="140" spans="3:3" ht="15" x14ac:dyDescent="0.25">
      <c r="C140"/>
    </row>
    <row r="141" spans="3:3" ht="15" x14ac:dyDescent="0.25">
      <c r="C141"/>
    </row>
    <row r="142" spans="3:3" ht="15" x14ac:dyDescent="0.25">
      <c r="C142"/>
    </row>
    <row r="143" spans="3:3" ht="15" x14ac:dyDescent="0.25">
      <c r="C143"/>
    </row>
    <row r="144" spans="3:3" ht="15" x14ac:dyDescent="0.25">
      <c r="C144"/>
    </row>
    <row r="145" spans="3:3" ht="15" x14ac:dyDescent="0.25">
      <c r="C145"/>
    </row>
    <row r="146" spans="3:3" ht="15" x14ac:dyDescent="0.25">
      <c r="C146"/>
    </row>
    <row r="147" spans="3:3" ht="15" x14ac:dyDescent="0.25">
      <c r="C147"/>
    </row>
    <row r="148" spans="3:3" ht="15" x14ac:dyDescent="0.25">
      <c r="C148"/>
    </row>
    <row r="149" spans="3:3" ht="15" x14ac:dyDescent="0.25">
      <c r="C149"/>
    </row>
    <row r="150" spans="3:3" ht="15" x14ac:dyDescent="0.25">
      <c r="C150"/>
    </row>
    <row r="151" spans="3:3" ht="15" x14ac:dyDescent="0.25">
      <c r="C151"/>
    </row>
    <row r="152" spans="3:3" ht="15" x14ac:dyDescent="0.25">
      <c r="C152"/>
    </row>
    <row r="153" spans="3:3" ht="15" x14ac:dyDescent="0.25">
      <c r="C153"/>
    </row>
    <row r="154" spans="3:3" ht="15" x14ac:dyDescent="0.25">
      <c r="C154"/>
    </row>
    <row r="155" spans="3:3" ht="15" x14ac:dyDescent="0.25">
      <c r="C155"/>
    </row>
    <row r="156" spans="3:3" ht="15" x14ac:dyDescent="0.25">
      <c r="C156"/>
    </row>
    <row r="157" spans="3:3" ht="15" x14ac:dyDescent="0.25">
      <c r="C157"/>
    </row>
    <row r="158" spans="3:3" ht="15" x14ac:dyDescent="0.25">
      <c r="C158"/>
    </row>
    <row r="159" spans="3:3" ht="15" x14ac:dyDescent="0.25">
      <c r="C159"/>
    </row>
    <row r="160" spans="3:3" ht="15" x14ac:dyDescent="0.25">
      <c r="C160"/>
    </row>
    <row r="161" spans="3:3" ht="15" x14ac:dyDescent="0.25">
      <c r="C161"/>
    </row>
    <row r="162" spans="3:3" ht="15" x14ac:dyDescent="0.25">
      <c r="C162"/>
    </row>
    <row r="163" spans="3:3" ht="15" x14ac:dyDescent="0.25">
      <c r="C163"/>
    </row>
    <row r="164" spans="3:3" ht="15" x14ac:dyDescent="0.25">
      <c r="C164"/>
    </row>
    <row r="165" spans="3:3" ht="15" x14ac:dyDescent="0.25">
      <c r="C165"/>
    </row>
    <row r="166" spans="3:3" ht="15" x14ac:dyDescent="0.25">
      <c r="C166"/>
    </row>
    <row r="167" spans="3:3" ht="15" x14ac:dyDescent="0.25">
      <c r="C167"/>
    </row>
    <row r="168" spans="3:3" ht="15" x14ac:dyDescent="0.25">
      <c r="C168"/>
    </row>
    <row r="169" spans="3:3" ht="15" x14ac:dyDescent="0.25">
      <c r="C169"/>
    </row>
    <row r="170" spans="3:3" ht="15" x14ac:dyDescent="0.25">
      <c r="C170"/>
    </row>
    <row r="171" spans="3:3" ht="15" x14ac:dyDescent="0.25">
      <c r="C171"/>
    </row>
    <row r="172" spans="3:3" ht="15" x14ac:dyDescent="0.25">
      <c r="C172"/>
    </row>
    <row r="173" spans="3:3" ht="15" x14ac:dyDescent="0.25">
      <c r="C173"/>
    </row>
    <row r="174" spans="3:3" ht="15" x14ac:dyDescent="0.25">
      <c r="C174"/>
    </row>
    <row r="175" spans="3:3" ht="15" x14ac:dyDescent="0.25">
      <c r="C175"/>
    </row>
    <row r="176" spans="3:3" ht="15" x14ac:dyDescent="0.25">
      <c r="C176"/>
    </row>
    <row r="177" spans="3:3" ht="15" x14ac:dyDescent="0.25">
      <c r="C177"/>
    </row>
    <row r="178" spans="3:3" ht="15" x14ac:dyDescent="0.25">
      <c r="C178"/>
    </row>
    <row r="179" spans="3:3" ht="15" x14ac:dyDescent="0.25">
      <c r="C179"/>
    </row>
    <row r="180" spans="3:3" ht="15" x14ac:dyDescent="0.25">
      <c r="C180"/>
    </row>
    <row r="181" spans="3:3" ht="15" x14ac:dyDescent="0.25">
      <c r="C181"/>
    </row>
    <row r="182" spans="3:3" ht="15" x14ac:dyDescent="0.25">
      <c r="C182"/>
    </row>
    <row r="183" spans="3:3" ht="15" x14ac:dyDescent="0.25">
      <c r="C183"/>
    </row>
    <row r="184" spans="3:3" ht="15" x14ac:dyDescent="0.25">
      <c r="C184"/>
    </row>
    <row r="185" spans="3:3" ht="15" x14ac:dyDescent="0.25">
      <c r="C185"/>
    </row>
    <row r="186" spans="3:3" ht="15" x14ac:dyDescent="0.25">
      <c r="C186"/>
    </row>
    <row r="187" spans="3:3" ht="15" x14ac:dyDescent="0.25">
      <c r="C187"/>
    </row>
    <row r="188" spans="3:3" ht="15" x14ac:dyDescent="0.25">
      <c r="C188"/>
    </row>
    <row r="189" spans="3:3" ht="15" x14ac:dyDescent="0.25">
      <c r="C189"/>
    </row>
    <row r="190" spans="3:3" ht="15" x14ac:dyDescent="0.25">
      <c r="C190"/>
    </row>
    <row r="191" spans="3:3" ht="15" x14ac:dyDescent="0.25">
      <c r="C191"/>
    </row>
    <row r="192" spans="3:3" ht="15" x14ac:dyDescent="0.25">
      <c r="C192"/>
    </row>
    <row r="193" spans="3:3" ht="15" x14ac:dyDescent="0.25">
      <c r="C193"/>
    </row>
    <row r="194" spans="3:3" ht="15" x14ac:dyDescent="0.25">
      <c r="C194"/>
    </row>
    <row r="195" spans="3:3" ht="15" x14ac:dyDescent="0.25">
      <c r="C195"/>
    </row>
    <row r="196" spans="3:3" ht="15" x14ac:dyDescent="0.25">
      <c r="C196"/>
    </row>
    <row r="197" spans="3:3" ht="15" x14ac:dyDescent="0.25">
      <c r="C197"/>
    </row>
    <row r="198" spans="3:3" ht="15" x14ac:dyDescent="0.25">
      <c r="C198"/>
    </row>
    <row r="199" spans="3:3" ht="15" x14ac:dyDescent="0.25">
      <c r="C199"/>
    </row>
    <row r="200" spans="3:3" ht="15" x14ac:dyDescent="0.25">
      <c r="C200"/>
    </row>
    <row r="201" spans="3:3" ht="15" x14ac:dyDescent="0.25">
      <c r="C201"/>
    </row>
    <row r="202" spans="3:3" ht="15" x14ac:dyDescent="0.25">
      <c r="C202"/>
    </row>
    <row r="203" spans="3:3" ht="15" x14ac:dyDescent="0.25">
      <c r="C203"/>
    </row>
    <row r="204" spans="3:3" ht="15" x14ac:dyDescent="0.25">
      <c r="C204"/>
    </row>
    <row r="205" spans="3:3" ht="15" x14ac:dyDescent="0.25">
      <c r="C205"/>
    </row>
    <row r="206" spans="3:3" ht="15" x14ac:dyDescent="0.25">
      <c r="C206"/>
    </row>
    <row r="207" spans="3:3" ht="15" x14ac:dyDescent="0.25">
      <c r="C207"/>
    </row>
    <row r="208" spans="3:3" ht="15" x14ac:dyDescent="0.25">
      <c r="C208"/>
    </row>
    <row r="209" spans="3:3" ht="15" x14ac:dyDescent="0.25">
      <c r="C209"/>
    </row>
    <row r="210" spans="3:3" ht="15" x14ac:dyDescent="0.25">
      <c r="C210"/>
    </row>
    <row r="211" spans="3:3" ht="15" x14ac:dyDescent="0.25">
      <c r="C211"/>
    </row>
    <row r="212" spans="3:3" ht="15" x14ac:dyDescent="0.25">
      <c r="C212"/>
    </row>
    <row r="213" spans="3:3" ht="15" x14ac:dyDescent="0.25">
      <c r="C213"/>
    </row>
    <row r="214" spans="3:3" ht="15" x14ac:dyDescent="0.25">
      <c r="C214"/>
    </row>
    <row r="215" spans="3:3" ht="15" x14ac:dyDescent="0.25">
      <c r="C215"/>
    </row>
    <row r="216" spans="3:3" ht="15" x14ac:dyDescent="0.25">
      <c r="C216"/>
    </row>
    <row r="217" spans="3:3" ht="15" x14ac:dyDescent="0.25">
      <c r="C217"/>
    </row>
    <row r="218" spans="3:3" ht="15" x14ac:dyDescent="0.25">
      <c r="C218"/>
    </row>
    <row r="219" spans="3:3" ht="15" x14ac:dyDescent="0.25">
      <c r="C219"/>
    </row>
    <row r="220" spans="3:3" ht="15" x14ac:dyDescent="0.25">
      <c r="C220"/>
    </row>
    <row r="221" spans="3:3" ht="15" x14ac:dyDescent="0.25">
      <c r="C221"/>
    </row>
    <row r="222" spans="3:3" ht="15" x14ac:dyDescent="0.25">
      <c r="C222"/>
    </row>
    <row r="223" spans="3:3" ht="15" x14ac:dyDescent="0.25">
      <c r="C223"/>
    </row>
    <row r="224" spans="3:3" ht="15" x14ac:dyDescent="0.25">
      <c r="C224"/>
    </row>
    <row r="225" spans="3:3" ht="15" x14ac:dyDescent="0.25">
      <c r="C225"/>
    </row>
    <row r="226" spans="3:3" ht="15" x14ac:dyDescent="0.25">
      <c r="C226"/>
    </row>
    <row r="227" spans="3:3" ht="15" x14ac:dyDescent="0.25">
      <c r="C227"/>
    </row>
    <row r="228" spans="3:3" ht="15" x14ac:dyDescent="0.25">
      <c r="C228"/>
    </row>
    <row r="229" spans="3:3" ht="15" x14ac:dyDescent="0.25">
      <c r="C229"/>
    </row>
    <row r="230" spans="3:3" ht="15" x14ac:dyDescent="0.25">
      <c r="C230"/>
    </row>
  </sheetData>
  <mergeCells count="1">
    <mergeCell ref="B1:I1"/>
  </mergeCells>
  <pageMargins left="0.95" right="0.45" top="0.75" bottom="0.75" header="0.3" footer="0.3"/>
  <pageSetup paperSize="9" orientation="landscape" r:id="rId1"/>
  <headerFooter>
    <oddHeader>&amp;C&amp;"Arial,Bold"&amp;10YOBE STATE GOVERNMENT OF NIGERIA
APPROVED BUDGET 2020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view="pageLayout" topLeftCell="A73" workbookViewId="0">
      <selection activeCell="B93" sqref="B93"/>
    </sheetView>
  </sheetViews>
  <sheetFormatPr defaultRowHeight="15" x14ac:dyDescent="0.25"/>
  <sheetData>
    <row r="2" spans="6:6" ht="21" x14ac:dyDescent="0.35">
      <c r="F2" s="375" t="s">
        <v>1667</v>
      </c>
    </row>
    <row r="37" spans="1:14" ht="21" x14ac:dyDescent="0.35">
      <c r="A37" s="396"/>
      <c r="B37" s="396"/>
      <c r="C37" s="396"/>
      <c r="D37" s="396"/>
      <c r="E37" s="396"/>
      <c r="F37" s="396"/>
      <c r="G37" s="397" t="s">
        <v>1668</v>
      </c>
      <c r="H37" s="396"/>
      <c r="I37" s="396"/>
      <c r="J37" s="396"/>
      <c r="K37" s="396"/>
      <c r="L37" s="396"/>
      <c r="M37" s="396"/>
      <c r="N37" s="396"/>
    </row>
    <row r="72" spans="1:14" ht="21" x14ac:dyDescent="0.25">
      <c r="A72" s="388"/>
      <c r="B72" s="388"/>
      <c r="C72" s="388"/>
      <c r="D72" s="388"/>
      <c r="E72" s="388"/>
      <c r="F72" s="389" t="s">
        <v>1401</v>
      </c>
      <c r="G72" s="388"/>
      <c r="H72" s="388"/>
      <c r="I72" s="388"/>
      <c r="J72" s="388"/>
      <c r="K72" s="388"/>
      <c r="L72" s="388"/>
      <c r="M72" s="388"/>
      <c r="N72" s="388"/>
    </row>
  </sheetData>
  <pageMargins left="0.95" right="0.4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view="pageLayout" topLeftCell="A95" zoomScaleNormal="100" workbookViewId="0">
      <selection activeCell="B11" sqref="B11"/>
    </sheetView>
  </sheetViews>
  <sheetFormatPr defaultRowHeight="15" x14ac:dyDescent="0.25"/>
  <cols>
    <col min="1" max="1" width="12.7109375" style="563" customWidth="1"/>
    <col min="2" max="2" width="38.42578125" style="560" customWidth="1"/>
    <col min="3" max="4" width="17.140625" style="744" customWidth="1"/>
    <col min="5" max="16384" width="9.140625" style="560"/>
  </cols>
  <sheetData>
    <row r="1" spans="1:4" x14ac:dyDescent="0.25">
      <c r="A1" s="1068" t="s">
        <v>2113</v>
      </c>
      <c r="B1" s="1069"/>
      <c r="C1" s="1069"/>
      <c r="D1" s="1070"/>
    </row>
    <row r="2" spans="1:4" s="738" customFormat="1" ht="30" x14ac:dyDescent="0.25">
      <c r="A2" s="1083" t="s">
        <v>275</v>
      </c>
      <c r="B2" s="1081" t="s">
        <v>939</v>
      </c>
      <c r="C2" s="750" t="s">
        <v>1824</v>
      </c>
      <c r="D2" s="749" t="s">
        <v>1839</v>
      </c>
    </row>
    <row r="3" spans="1:4" x14ac:dyDescent="0.25">
      <c r="A3" s="1084"/>
      <c r="B3" s="1082"/>
      <c r="C3" s="728" t="s">
        <v>940</v>
      </c>
      <c r="D3" s="728" t="s">
        <v>940</v>
      </c>
    </row>
    <row r="4" spans="1:4" x14ac:dyDescent="0.25">
      <c r="A4" s="729" t="s">
        <v>416</v>
      </c>
      <c r="B4" s="730" t="s">
        <v>922</v>
      </c>
      <c r="C4" s="739">
        <v>250000000</v>
      </c>
      <c r="D4" s="739">
        <v>500000000</v>
      </c>
    </row>
    <row r="5" spans="1:4" x14ac:dyDescent="0.25">
      <c r="A5" s="732" t="s">
        <v>418</v>
      </c>
      <c r="B5" s="733" t="s">
        <v>895</v>
      </c>
      <c r="C5" s="740">
        <v>71000000</v>
      </c>
      <c r="D5" s="740">
        <v>96000000</v>
      </c>
    </row>
    <row r="6" spans="1:4" x14ac:dyDescent="0.25">
      <c r="A6" s="732" t="s">
        <v>380</v>
      </c>
      <c r="B6" s="733" t="s">
        <v>932</v>
      </c>
      <c r="C6" s="740">
        <v>2181000000</v>
      </c>
      <c r="D6" s="740">
        <v>2581000000</v>
      </c>
    </row>
    <row r="7" spans="1:4" x14ac:dyDescent="0.25">
      <c r="A7" s="732" t="s">
        <v>704</v>
      </c>
      <c r="B7" s="733" t="s">
        <v>203</v>
      </c>
      <c r="C7" s="740">
        <v>15000000</v>
      </c>
      <c r="D7" s="740">
        <v>25000000</v>
      </c>
    </row>
    <row r="8" spans="1:4" x14ac:dyDescent="0.25">
      <c r="A8" s="732" t="s">
        <v>705</v>
      </c>
      <c r="B8" s="733" t="s">
        <v>829</v>
      </c>
      <c r="C8" s="740">
        <v>0</v>
      </c>
      <c r="D8" s="740">
        <v>5000000</v>
      </c>
    </row>
    <row r="9" spans="1:4" x14ac:dyDescent="0.25">
      <c r="A9" s="732" t="s">
        <v>346</v>
      </c>
      <c r="B9" s="733" t="s">
        <v>830</v>
      </c>
      <c r="C9" s="740">
        <v>44478000</v>
      </c>
      <c r="D9" s="740">
        <v>83000000</v>
      </c>
    </row>
    <row r="10" spans="1:4" x14ac:dyDescent="0.25">
      <c r="A10" s="732" t="s">
        <v>709</v>
      </c>
      <c r="B10" s="733" t="s">
        <v>896</v>
      </c>
      <c r="C10" s="740">
        <v>479700000</v>
      </c>
      <c r="D10" s="740">
        <v>799500000</v>
      </c>
    </row>
    <row r="11" spans="1:4" x14ac:dyDescent="0.25">
      <c r="A11" s="732" t="s">
        <v>315</v>
      </c>
      <c r="B11" s="733" t="s">
        <v>1406</v>
      </c>
      <c r="C11" s="740">
        <v>345000000</v>
      </c>
      <c r="D11" s="740">
        <v>530000000</v>
      </c>
    </row>
    <row r="12" spans="1:4" x14ac:dyDescent="0.25">
      <c r="A12" s="732" t="s">
        <v>318</v>
      </c>
      <c r="B12" s="733" t="s">
        <v>923</v>
      </c>
      <c r="C12" s="740">
        <v>70000000</v>
      </c>
      <c r="D12" s="740">
        <v>90000000</v>
      </c>
    </row>
    <row r="13" spans="1:4" x14ac:dyDescent="0.25">
      <c r="A13" s="732" t="s">
        <v>317</v>
      </c>
      <c r="B13" s="733" t="s">
        <v>924</v>
      </c>
      <c r="C13" s="740">
        <v>23000000</v>
      </c>
      <c r="D13" s="740">
        <v>67000000</v>
      </c>
    </row>
    <row r="14" spans="1:4" x14ac:dyDescent="0.25">
      <c r="A14" s="732" t="s">
        <v>530</v>
      </c>
      <c r="B14" s="733" t="s">
        <v>831</v>
      </c>
      <c r="C14" s="740">
        <v>20500000</v>
      </c>
      <c r="D14" s="740">
        <v>60000000</v>
      </c>
    </row>
    <row r="15" spans="1:4" x14ac:dyDescent="0.25">
      <c r="A15" s="732" t="s">
        <v>465</v>
      </c>
      <c r="B15" s="733" t="s">
        <v>1876</v>
      </c>
      <c r="C15" s="740">
        <v>14000000</v>
      </c>
      <c r="D15" s="740">
        <v>22000000</v>
      </c>
    </row>
    <row r="16" spans="1:4" x14ac:dyDescent="0.25">
      <c r="A16" s="732" t="s">
        <v>30</v>
      </c>
      <c r="B16" s="733" t="s">
        <v>833</v>
      </c>
      <c r="C16" s="740">
        <v>30000000</v>
      </c>
      <c r="D16" s="740">
        <v>72000000</v>
      </c>
    </row>
    <row r="17" spans="1:4" x14ac:dyDescent="0.25">
      <c r="A17" s="732" t="s">
        <v>390</v>
      </c>
      <c r="B17" s="733" t="s">
        <v>925</v>
      </c>
      <c r="C17" s="740">
        <v>470000000</v>
      </c>
      <c r="D17" s="740">
        <v>630000000</v>
      </c>
    </row>
    <row r="18" spans="1:4" x14ac:dyDescent="0.25">
      <c r="A18" s="732" t="s">
        <v>541</v>
      </c>
      <c r="B18" s="733" t="s">
        <v>926</v>
      </c>
      <c r="C18" s="740">
        <v>32000000</v>
      </c>
      <c r="D18" s="740">
        <v>31800000</v>
      </c>
    </row>
    <row r="19" spans="1:4" x14ac:dyDescent="0.25">
      <c r="A19" s="732" t="s">
        <v>348</v>
      </c>
      <c r="B19" s="733" t="s">
        <v>834</v>
      </c>
      <c r="C19" s="740">
        <v>19000000</v>
      </c>
      <c r="D19" s="740">
        <v>30000000</v>
      </c>
    </row>
    <row r="20" spans="1:4" x14ac:dyDescent="0.25">
      <c r="A20" s="732" t="s">
        <v>424</v>
      </c>
      <c r="B20" s="733" t="s">
        <v>835</v>
      </c>
      <c r="C20" s="740">
        <v>5500000</v>
      </c>
      <c r="D20" s="740">
        <v>20000000</v>
      </c>
    </row>
    <row r="21" spans="1:4" x14ac:dyDescent="0.25">
      <c r="A21" s="732" t="s">
        <v>425</v>
      </c>
      <c r="B21" s="733" t="s">
        <v>836</v>
      </c>
      <c r="C21" s="740">
        <v>0</v>
      </c>
      <c r="D21" s="740">
        <v>26000000</v>
      </c>
    </row>
    <row r="22" spans="1:4" x14ac:dyDescent="0.25">
      <c r="A22" s="732" t="s">
        <v>432</v>
      </c>
      <c r="B22" s="733" t="s">
        <v>1882</v>
      </c>
      <c r="C22" s="740">
        <v>80000000</v>
      </c>
      <c r="D22" s="740">
        <v>100000000</v>
      </c>
    </row>
    <row r="23" spans="1:4" x14ac:dyDescent="0.25">
      <c r="A23" s="732" t="s">
        <v>1346</v>
      </c>
      <c r="B23" s="733" t="s">
        <v>1710</v>
      </c>
      <c r="C23" s="740">
        <v>120000000</v>
      </c>
      <c r="D23" s="740">
        <v>0</v>
      </c>
    </row>
    <row r="24" spans="1:4" x14ac:dyDescent="0.25">
      <c r="A24" s="732" t="s">
        <v>328</v>
      </c>
      <c r="B24" s="733" t="s">
        <v>898</v>
      </c>
      <c r="C24" s="740">
        <v>115000000</v>
      </c>
      <c r="D24" s="740">
        <v>330000000</v>
      </c>
    </row>
    <row r="25" spans="1:4" x14ac:dyDescent="0.25">
      <c r="A25" s="732" t="s">
        <v>339</v>
      </c>
      <c r="B25" s="733" t="s">
        <v>899</v>
      </c>
      <c r="C25" s="740">
        <v>538000000</v>
      </c>
      <c r="D25" s="740">
        <v>1068000000</v>
      </c>
    </row>
    <row r="26" spans="1:4" x14ac:dyDescent="0.25">
      <c r="A26" s="732" t="s">
        <v>387</v>
      </c>
      <c r="B26" s="733" t="s">
        <v>838</v>
      </c>
      <c r="C26" s="740">
        <v>47000000</v>
      </c>
      <c r="D26" s="740">
        <v>47000000</v>
      </c>
    </row>
    <row r="27" spans="1:4" x14ac:dyDescent="0.25">
      <c r="A27" s="732" t="s">
        <v>438</v>
      </c>
      <c r="B27" s="733" t="s">
        <v>839</v>
      </c>
      <c r="C27" s="740">
        <v>25000000</v>
      </c>
      <c r="D27" s="740">
        <v>65000000</v>
      </c>
    </row>
    <row r="28" spans="1:4" x14ac:dyDescent="0.25">
      <c r="A28" s="732" t="s">
        <v>345</v>
      </c>
      <c r="B28" s="733" t="s">
        <v>937</v>
      </c>
      <c r="C28" s="740">
        <v>0</v>
      </c>
      <c r="D28" s="740">
        <v>590000000</v>
      </c>
    </row>
    <row r="29" spans="1:4" x14ac:dyDescent="0.25">
      <c r="A29" s="732" t="s">
        <v>236</v>
      </c>
      <c r="B29" s="733" t="s">
        <v>1689</v>
      </c>
      <c r="C29" s="740">
        <v>100000000</v>
      </c>
      <c r="D29" s="740">
        <v>162000000</v>
      </c>
    </row>
    <row r="30" spans="1:4" x14ac:dyDescent="0.25">
      <c r="A30" s="732" t="s">
        <v>565</v>
      </c>
      <c r="B30" s="733" t="s">
        <v>840</v>
      </c>
      <c r="C30" s="740">
        <v>20000000</v>
      </c>
      <c r="D30" s="740">
        <v>20000000</v>
      </c>
    </row>
    <row r="31" spans="1:4" x14ac:dyDescent="0.25">
      <c r="A31" s="732" t="s">
        <v>566</v>
      </c>
      <c r="B31" s="733" t="s">
        <v>900</v>
      </c>
      <c r="C31" s="740">
        <v>285000000</v>
      </c>
      <c r="D31" s="740">
        <v>90000000</v>
      </c>
    </row>
    <row r="32" spans="1:4" x14ac:dyDescent="0.25">
      <c r="A32" s="732" t="s">
        <v>573</v>
      </c>
      <c r="B32" s="733" t="s">
        <v>928</v>
      </c>
      <c r="C32" s="740">
        <v>32000000</v>
      </c>
      <c r="D32" s="740">
        <v>83000000</v>
      </c>
    </row>
    <row r="33" spans="1:4" x14ac:dyDescent="0.25">
      <c r="A33" s="732" t="s">
        <v>49</v>
      </c>
      <c r="B33" s="733" t="s">
        <v>1407</v>
      </c>
      <c r="C33" s="740">
        <v>3645000000</v>
      </c>
      <c r="D33" s="740">
        <v>4232000000</v>
      </c>
    </row>
    <row r="34" spans="1:4" x14ac:dyDescent="0.25">
      <c r="A34" s="732" t="s">
        <v>447</v>
      </c>
      <c r="B34" s="733" t="s">
        <v>845</v>
      </c>
      <c r="C34" s="740">
        <v>14000000</v>
      </c>
      <c r="D34" s="740">
        <v>39000000</v>
      </c>
    </row>
    <row r="35" spans="1:4" x14ac:dyDescent="0.25">
      <c r="A35" s="732" t="s">
        <v>427</v>
      </c>
      <c r="B35" s="733" t="s">
        <v>846</v>
      </c>
      <c r="C35" s="740">
        <v>20000000</v>
      </c>
      <c r="D35" s="740">
        <v>20000000</v>
      </c>
    </row>
    <row r="36" spans="1:4" x14ac:dyDescent="0.25">
      <c r="A36" s="732" t="s">
        <v>57</v>
      </c>
      <c r="B36" s="733" t="s">
        <v>847</v>
      </c>
      <c r="C36" s="740">
        <v>0</v>
      </c>
      <c r="D36" s="740">
        <v>20000000</v>
      </c>
    </row>
    <row r="37" spans="1:4" x14ac:dyDescent="0.25">
      <c r="A37" s="732" t="s">
        <v>1383</v>
      </c>
      <c r="B37" s="733" t="s">
        <v>1875</v>
      </c>
      <c r="C37" s="740">
        <v>100000000</v>
      </c>
      <c r="D37" s="740">
        <v>100000000</v>
      </c>
    </row>
    <row r="38" spans="1:4" x14ac:dyDescent="0.25">
      <c r="A38" s="732" t="s">
        <v>1339</v>
      </c>
      <c r="B38" s="733" t="s">
        <v>1408</v>
      </c>
      <c r="C38" s="740">
        <v>5147000000</v>
      </c>
      <c r="D38" s="740">
        <v>6694000000</v>
      </c>
    </row>
    <row r="39" spans="1:4" x14ac:dyDescent="0.25">
      <c r="A39" s="732" t="s">
        <v>1714</v>
      </c>
      <c r="B39" s="733" t="s">
        <v>848</v>
      </c>
      <c r="C39" s="740">
        <v>1502000000</v>
      </c>
      <c r="D39" s="740">
        <v>555000000</v>
      </c>
    </row>
    <row r="40" spans="1:4" x14ac:dyDescent="0.25">
      <c r="A40" s="732" t="s">
        <v>0</v>
      </c>
      <c r="B40" s="733" t="s">
        <v>1409</v>
      </c>
      <c r="C40" s="740">
        <v>4856000000</v>
      </c>
      <c r="D40" s="740">
        <v>7080000000</v>
      </c>
    </row>
    <row r="41" spans="1:4" x14ac:dyDescent="0.25">
      <c r="A41" s="732" t="s">
        <v>1845</v>
      </c>
      <c r="B41" s="733" t="s">
        <v>1859</v>
      </c>
      <c r="C41" s="740">
        <v>150000000</v>
      </c>
      <c r="D41" s="740">
        <v>0</v>
      </c>
    </row>
    <row r="42" spans="1:4" x14ac:dyDescent="0.25">
      <c r="A42" s="732" t="s">
        <v>395</v>
      </c>
      <c r="B42" s="733" t="s">
        <v>903</v>
      </c>
      <c r="C42" s="740">
        <v>107000000</v>
      </c>
      <c r="D42" s="740">
        <v>145000000</v>
      </c>
    </row>
    <row r="43" spans="1:4" x14ac:dyDescent="0.25">
      <c r="A43" s="732" t="s">
        <v>402</v>
      </c>
      <c r="B43" s="733" t="s">
        <v>904</v>
      </c>
      <c r="C43" s="740">
        <v>0</v>
      </c>
      <c r="D43" s="740">
        <v>25000000</v>
      </c>
    </row>
    <row r="44" spans="1:4" x14ac:dyDescent="0.25">
      <c r="A44" s="732" t="s">
        <v>224</v>
      </c>
      <c r="B44" s="733" t="s">
        <v>852</v>
      </c>
      <c r="C44" s="740">
        <v>58800000</v>
      </c>
      <c r="D44" s="740">
        <v>71000000</v>
      </c>
    </row>
    <row r="45" spans="1:4" x14ac:dyDescent="0.25">
      <c r="A45" s="732" t="s">
        <v>58</v>
      </c>
      <c r="B45" s="733" t="s">
        <v>1410</v>
      </c>
      <c r="C45" s="740">
        <v>532000000</v>
      </c>
      <c r="D45" s="740">
        <v>1087000000</v>
      </c>
    </row>
    <row r="46" spans="1:4" x14ac:dyDescent="0.25">
      <c r="A46" s="732" t="s">
        <v>64</v>
      </c>
      <c r="B46" s="733" t="s">
        <v>853</v>
      </c>
      <c r="C46" s="740">
        <v>290000000</v>
      </c>
      <c r="D46" s="740">
        <v>182000000</v>
      </c>
    </row>
    <row r="47" spans="1:4" x14ac:dyDescent="0.25">
      <c r="A47" s="732" t="s">
        <v>69</v>
      </c>
      <c r="B47" s="733" t="s">
        <v>936</v>
      </c>
      <c r="C47" s="740">
        <v>172500000</v>
      </c>
      <c r="D47" s="740">
        <v>256000000</v>
      </c>
    </row>
    <row r="48" spans="1:4" x14ac:dyDescent="0.25">
      <c r="A48" s="732" t="s">
        <v>42</v>
      </c>
      <c r="B48" s="733" t="s">
        <v>1362</v>
      </c>
      <c r="C48" s="740">
        <v>287000000</v>
      </c>
      <c r="D48" s="740">
        <v>103000000</v>
      </c>
    </row>
    <row r="49" spans="1:4" x14ac:dyDescent="0.25">
      <c r="A49" s="732" t="s">
        <v>599</v>
      </c>
      <c r="B49" s="733" t="s">
        <v>854</v>
      </c>
      <c r="C49" s="740">
        <v>3226580348</v>
      </c>
      <c r="D49" s="740">
        <v>8000000000</v>
      </c>
    </row>
    <row r="50" spans="1:4" x14ac:dyDescent="0.25">
      <c r="A50" s="732" t="s">
        <v>1348</v>
      </c>
      <c r="B50" s="733" t="s">
        <v>1361</v>
      </c>
      <c r="C50" s="740">
        <v>400000000</v>
      </c>
      <c r="D50" s="740">
        <v>279000000</v>
      </c>
    </row>
    <row r="51" spans="1:4" x14ac:dyDescent="0.25">
      <c r="A51" s="732" t="s">
        <v>258</v>
      </c>
      <c r="B51" s="733" t="s">
        <v>855</v>
      </c>
      <c r="C51" s="740">
        <v>88200000</v>
      </c>
      <c r="D51" s="740">
        <v>147000000</v>
      </c>
    </row>
    <row r="52" spans="1:4" x14ac:dyDescent="0.25">
      <c r="A52" s="732" t="s">
        <v>264</v>
      </c>
      <c r="B52" s="733" t="s">
        <v>907</v>
      </c>
      <c r="C52" s="740">
        <v>36000000</v>
      </c>
      <c r="D52" s="740">
        <v>60000000</v>
      </c>
    </row>
    <row r="53" spans="1:4" x14ac:dyDescent="0.25">
      <c r="A53" s="732" t="s">
        <v>262</v>
      </c>
      <c r="B53" s="733" t="s">
        <v>908</v>
      </c>
      <c r="C53" s="740">
        <v>5000000</v>
      </c>
      <c r="D53" s="740">
        <v>10000000</v>
      </c>
    </row>
    <row r="54" spans="1:4" x14ac:dyDescent="0.25">
      <c r="A54" s="732" t="s">
        <v>272</v>
      </c>
      <c r="B54" s="733" t="s">
        <v>909</v>
      </c>
      <c r="C54" s="740">
        <v>270000000</v>
      </c>
      <c r="D54" s="740">
        <v>450000000</v>
      </c>
    </row>
    <row r="55" spans="1:4" x14ac:dyDescent="0.25">
      <c r="A55" s="732" t="s">
        <v>254</v>
      </c>
      <c r="B55" s="733" t="s">
        <v>911</v>
      </c>
      <c r="C55" s="740">
        <v>192000000</v>
      </c>
      <c r="D55" s="740">
        <v>320000000</v>
      </c>
    </row>
    <row r="56" spans="1:4" x14ac:dyDescent="0.25">
      <c r="A56" s="732" t="s">
        <v>296</v>
      </c>
      <c r="B56" s="733" t="s">
        <v>1411</v>
      </c>
      <c r="C56" s="740">
        <v>219000000</v>
      </c>
      <c r="D56" s="740">
        <v>190000000</v>
      </c>
    </row>
    <row r="57" spans="1:4" x14ac:dyDescent="0.25">
      <c r="A57" s="732" t="s">
        <v>291</v>
      </c>
      <c r="B57" s="733" t="s">
        <v>913</v>
      </c>
      <c r="C57" s="740">
        <v>24000000</v>
      </c>
      <c r="D57" s="740">
        <v>78000000</v>
      </c>
    </row>
    <row r="58" spans="1:4" x14ac:dyDescent="0.25">
      <c r="A58" s="732" t="s">
        <v>70</v>
      </c>
      <c r="B58" s="733" t="s">
        <v>1895</v>
      </c>
      <c r="C58" s="740">
        <v>1887000000</v>
      </c>
      <c r="D58" s="740">
        <v>3500000000</v>
      </c>
    </row>
    <row r="59" spans="1:4" x14ac:dyDescent="0.25">
      <c r="A59" s="732" t="s">
        <v>302</v>
      </c>
      <c r="B59" s="733" t="s">
        <v>480</v>
      </c>
      <c r="C59" s="740">
        <v>1599000000</v>
      </c>
      <c r="D59" s="740">
        <v>1599000000</v>
      </c>
    </row>
    <row r="60" spans="1:4" x14ac:dyDescent="0.25">
      <c r="A60" s="732" t="s">
        <v>90</v>
      </c>
      <c r="B60" s="733" t="s">
        <v>864</v>
      </c>
      <c r="C60" s="740">
        <v>20000000</v>
      </c>
      <c r="D60" s="740">
        <v>50000000</v>
      </c>
    </row>
    <row r="61" spans="1:4" x14ac:dyDescent="0.25">
      <c r="A61" s="732" t="s">
        <v>78</v>
      </c>
      <c r="B61" s="733" t="s">
        <v>1874</v>
      </c>
      <c r="C61" s="740">
        <v>21000000</v>
      </c>
      <c r="D61" s="740">
        <v>45000000</v>
      </c>
    </row>
    <row r="62" spans="1:4" x14ac:dyDescent="0.25">
      <c r="A62" s="732" t="s">
        <v>88</v>
      </c>
      <c r="B62" s="733" t="s">
        <v>869</v>
      </c>
      <c r="C62" s="740">
        <v>6000000</v>
      </c>
      <c r="D62" s="740">
        <v>14000000</v>
      </c>
    </row>
    <row r="63" spans="1:4" x14ac:dyDescent="0.25">
      <c r="A63" s="732" t="s">
        <v>101</v>
      </c>
      <c r="B63" s="733" t="s">
        <v>870</v>
      </c>
      <c r="C63" s="740">
        <v>33000000</v>
      </c>
      <c r="D63" s="740">
        <v>100000000</v>
      </c>
    </row>
    <row r="64" spans="1:4" x14ac:dyDescent="0.25">
      <c r="A64" s="732" t="s">
        <v>237</v>
      </c>
      <c r="B64" s="733" t="s">
        <v>871</v>
      </c>
      <c r="C64" s="740">
        <v>143000000</v>
      </c>
      <c r="D64" s="740">
        <v>243000000</v>
      </c>
    </row>
    <row r="65" spans="1:4" x14ac:dyDescent="0.25">
      <c r="A65" s="732" t="s">
        <v>84</v>
      </c>
      <c r="B65" s="733" t="s">
        <v>872</v>
      </c>
      <c r="C65" s="740">
        <v>460000000</v>
      </c>
      <c r="D65" s="740">
        <v>472000000</v>
      </c>
    </row>
    <row r="66" spans="1:4" x14ac:dyDescent="0.25">
      <c r="A66" s="732" t="s">
        <v>1687</v>
      </c>
      <c r="B66" s="733" t="s">
        <v>1360</v>
      </c>
      <c r="C66" s="740">
        <v>107000000</v>
      </c>
      <c r="D66" s="740">
        <v>305500000</v>
      </c>
    </row>
    <row r="67" spans="1:4" x14ac:dyDescent="0.25">
      <c r="A67" s="732" t="s">
        <v>1709</v>
      </c>
      <c r="B67" s="733" t="s">
        <v>866</v>
      </c>
      <c r="C67" s="740">
        <v>50000000</v>
      </c>
      <c r="D67" s="740">
        <v>90000000</v>
      </c>
    </row>
    <row r="68" spans="1:4" x14ac:dyDescent="0.25">
      <c r="A68" s="732" t="s">
        <v>1708</v>
      </c>
      <c r="B68" s="733" t="s">
        <v>867</v>
      </c>
      <c r="C68" s="740">
        <v>200000000</v>
      </c>
      <c r="D68" s="740">
        <v>560000000</v>
      </c>
    </row>
    <row r="69" spans="1:4" x14ac:dyDescent="0.25">
      <c r="A69" s="732" t="s">
        <v>1704</v>
      </c>
      <c r="B69" s="733" t="s">
        <v>915</v>
      </c>
      <c r="C69" s="740">
        <v>50000000</v>
      </c>
      <c r="D69" s="740">
        <v>150000000</v>
      </c>
    </row>
    <row r="70" spans="1:4" x14ac:dyDescent="0.25">
      <c r="A70" s="732" t="s">
        <v>1705</v>
      </c>
      <c r="B70" s="733" t="s">
        <v>1711</v>
      </c>
      <c r="C70" s="740">
        <v>100000000</v>
      </c>
      <c r="D70" s="740">
        <v>220000000</v>
      </c>
    </row>
    <row r="71" spans="1:4" x14ac:dyDescent="0.25">
      <c r="A71" s="732" t="s">
        <v>1706</v>
      </c>
      <c r="B71" s="733" t="s">
        <v>916</v>
      </c>
      <c r="C71" s="740">
        <v>33000000</v>
      </c>
      <c r="D71" s="740">
        <v>80000000</v>
      </c>
    </row>
    <row r="72" spans="1:4" x14ac:dyDescent="0.25">
      <c r="A72" s="732" t="s">
        <v>1820</v>
      </c>
      <c r="B72" s="733" t="s">
        <v>917</v>
      </c>
      <c r="C72" s="740">
        <v>60000000</v>
      </c>
      <c r="D72" s="740">
        <v>200000000</v>
      </c>
    </row>
    <row r="73" spans="1:4" x14ac:dyDescent="0.25">
      <c r="A73" s="732" t="s">
        <v>105</v>
      </c>
      <c r="B73" s="733" t="s">
        <v>918</v>
      </c>
      <c r="C73" s="740">
        <v>1828000000</v>
      </c>
      <c r="D73" s="740">
        <v>2926000000</v>
      </c>
    </row>
    <row r="74" spans="1:4" x14ac:dyDescent="0.25">
      <c r="A74" s="732" t="s">
        <v>1847</v>
      </c>
      <c r="B74" s="733" t="s">
        <v>1881</v>
      </c>
      <c r="C74" s="740">
        <v>20000000</v>
      </c>
      <c r="D74" s="740">
        <v>0</v>
      </c>
    </row>
    <row r="75" spans="1:4" x14ac:dyDescent="0.25">
      <c r="A75" s="732" t="s">
        <v>135</v>
      </c>
      <c r="B75" s="733" t="s">
        <v>876</v>
      </c>
      <c r="C75" s="740">
        <v>147950000</v>
      </c>
      <c r="D75" s="740">
        <v>383000000.11000001</v>
      </c>
    </row>
    <row r="76" spans="1:4" x14ac:dyDescent="0.25">
      <c r="A76" s="732" t="s">
        <v>130</v>
      </c>
      <c r="B76" s="733" t="s">
        <v>877</v>
      </c>
      <c r="C76" s="740">
        <v>39900000</v>
      </c>
      <c r="D76" s="740">
        <v>150000000</v>
      </c>
    </row>
    <row r="77" spans="1:4" x14ac:dyDescent="0.25">
      <c r="A77" s="732" t="s">
        <v>112</v>
      </c>
      <c r="B77" s="733" t="s">
        <v>878</v>
      </c>
      <c r="C77" s="740">
        <v>123500000</v>
      </c>
      <c r="D77" s="740">
        <v>448000000</v>
      </c>
    </row>
    <row r="78" spans="1:4" x14ac:dyDescent="0.25">
      <c r="A78" s="732" t="s">
        <v>132</v>
      </c>
      <c r="B78" s="733" t="s">
        <v>919</v>
      </c>
      <c r="C78" s="740">
        <v>110000000</v>
      </c>
      <c r="D78" s="740">
        <v>161000000</v>
      </c>
    </row>
    <row r="79" spans="1:4" x14ac:dyDescent="0.25">
      <c r="A79" s="732" t="s">
        <v>139</v>
      </c>
      <c r="B79" s="733" t="s">
        <v>920</v>
      </c>
      <c r="C79" s="740">
        <v>45000000</v>
      </c>
      <c r="D79" s="740">
        <v>117000000</v>
      </c>
    </row>
    <row r="80" spans="1:4" x14ac:dyDescent="0.25">
      <c r="A80" s="732" t="s">
        <v>199</v>
      </c>
      <c r="B80" s="733" t="s">
        <v>921</v>
      </c>
      <c r="C80" s="740">
        <v>195000000</v>
      </c>
      <c r="D80" s="740">
        <v>179000000</v>
      </c>
    </row>
    <row r="81" spans="1:4" x14ac:dyDescent="0.25">
      <c r="A81" s="732" t="s">
        <v>143</v>
      </c>
      <c r="B81" s="733" t="s">
        <v>146</v>
      </c>
      <c r="C81" s="740">
        <v>10000000</v>
      </c>
      <c r="D81" s="740">
        <v>20000000</v>
      </c>
    </row>
    <row r="82" spans="1:4" x14ac:dyDescent="0.25">
      <c r="A82" s="732" t="s">
        <v>140</v>
      </c>
      <c r="B82" s="733" t="s">
        <v>880</v>
      </c>
      <c r="C82" s="740">
        <v>10000000</v>
      </c>
      <c r="D82" s="740">
        <v>20000000</v>
      </c>
    </row>
    <row r="83" spans="1:4" x14ac:dyDescent="0.25">
      <c r="A83" s="732" t="s">
        <v>707</v>
      </c>
      <c r="B83" s="733" t="s">
        <v>218</v>
      </c>
      <c r="C83" s="740">
        <v>62000000</v>
      </c>
      <c r="D83" s="740">
        <v>100000000</v>
      </c>
    </row>
    <row r="84" spans="1:4" x14ac:dyDescent="0.25">
      <c r="A84" s="732" t="s">
        <v>693</v>
      </c>
      <c r="B84" s="733" t="s">
        <v>1412</v>
      </c>
      <c r="C84" s="740">
        <v>20000000</v>
      </c>
      <c r="D84" s="740">
        <v>20000000</v>
      </c>
    </row>
    <row r="85" spans="1:4" s="648" customFormat="1" x14ac:dyDescent="0.25">
      <c r="A85" s="741"/>
      <c r="B85" s="742" t="s">
        <v>2101</v>
      </c>
      <c r="C85" s="743">
        <f>SUM(C4:C84)</f>
        <v>34154608348</v>
      </c>
      <c r="D85" s="743">
        <f>SUM(D4:D84)</f>
        <v>50518800000.110001</v>
      </c>
    </row>
  </sheetData>
  <mergeCells count="3">
    <mergeCell ref="A1:D1"/>
    <mergeCell ref="B2:B3"/>
    <mergeCell ref="A2:A3"/>
  </mergeCells>
  <pageMargins left="0.70866141732283472" right="0.70866141732283472" top="0.74803149606299213" bottom="0.74803149606299213" header="0.31496062992125984" footer="0.31496062992125984"/>
  <pageSetup paperSize="9" firstPageNumber="5" orientation="portrait" useFirstPageNumber="1" r:id="rId1"/>
  <headerFooter>
    <oddHeader>&amp;C&amp;"Candara,Bold"&amp;13YOBE STATE OF GOVERNMENT OF NIGERIA
PROPOSED REVISED APPROPRIATION BILL  2020</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3"/>
  <sheetViews>
    <sheetView view="pageLayout" topLeftCell="A331" zoomScaleNormal="100" workbookViewId="0">
      <selection activeCell="B339" sqref="B339"/>
    </sheetView>
  </sheetViews>
  <sheetFormatPr defaultColWidth="5.28515625" defaultRowHeight="15" x14ac:dyDescent="0.25"/>
  <cols>
    <col min="1" max="1" width="13.28515625" style="619" customWidth="1"/>
    <col min="2" max="2" width="10.28515625" style="620" customWidth="1"/>
    <col min="3" max="3" width="38.28515625" style="621" customWidth="1"/>
    <col min="4" max="4" width="18.5703125" style="610" hidden="1" customWidth="1"/>
    <col min="5" max="6" width="18.140625" style="622" customWidth="1"/>
    <col min="7" max="16384" width="5.28515625" style="584"/>
  </cols>
  <sheetData>
    <row r="1" spans="1:6" ht="30" x14ac:dyDescent="0.25">
      <c r="A1" s="1087" t="s">
        <v>275</v>
      </c>
      <c r="B1" s="1085" t="s">
        <v>971</v>
      </c>
      <c r="C1" s="1087" t="s">
        <v>939</v>
      </c>
      <c r="D1" s="665" t="s">
        <v>1899</v>
      </c>
      <c r="E1" s="750" t="s">
        <v>1824</v>
      </c>
      <c r="F1" s="749" t="s">
        <v>1839</v>
      </c>
    </row>
    <row r="2" spans="1:6" x14ac:dyDescent="0.25">
      <c r="A2" s="1088"/>
      <c r="B2" s="1086"/>
      <c r="C2" s="1088"/>
      <c r="D2" s="666" t="s">
        <v>940</v>
      </c>
      <c r="E2" s="728" t="s">
        <v>940</v>
      </c>
      <c r="F2" s="728" t="s">
        <v>940</v>
      </c>
    </row>
    <row r="3" spans="1:6" s="595" customFormat="1" x14ac:dyDescent="0.25">
      <c r="A3" s="713"/>
      <c r="B3" s="625"/>
      <c r="C3" s="626" t="s">
        <v>2091</v>
      </c>
      <c r="D3" s="714">
        <f>SUM(D4:D5)+D6</f>
        <v>21342886167</v>
      </c>
      <c r="E3" s="714">
        <f t="shared" ref="E3" si="0">SUM(E4:E5)+E6</f>
        <v>22168795645.559998</v>
      </c>
      <c r="F3" s="714">
        <f>SUM(F4:F5)+F6</f>
        <v>68206605414</v>
      </c>
    </row>
    <row r="4" spans="1:6" s="595" customFormat="1" x14ac:dyDescent="0.25">
      <c r="A4" s="596"/>
      <c r="B4" s="590">
        <v>11010101</v>
      </c>
      <c r="C4" s="591" t="s">
        <v>948</v>
      </c>
      <c r="D4" s="593">
        <v>15141787125</v>
      </c>
      <c r="E4" s="592">
        <v>15141787124.74</v>
      </c>
      <c r="F4" s="592">
        <v>52018120659</v>
      </c>
    </row>
    <row r="5" spans="1:6" s="595" customFormat="1" x14ac:dyDescent="0.25">
      <c r="A5" s="596"/>
      <c r="B5" s="590">
        <v>11010201</v>
      </c>
      <c r="C5" s="591" t="s">
        <v>1047</v>
      </c>
      <c r="D5" s="593">
        <v>4826008521</v>
      </c>
      <c r="E5" s="592">
        <v>4826008520.8199997</v>
      </c>
      <c r="F5" s="592">
        <v>12470885755</v>
      </c>
    </row>
    <row r="6" spans="1:6" s="595" customFormat="1" x14ac:dyDescent="0.25">
      <c r="A6" s="596"/>
      <c r="B6" s="590"/>
      <c r="C6" s="594" t="s">
        <v>2090</v>
      </c>
      <c r="D6" s="715">
        <f>SUM(D7:D9)</f>
        <v>1375090521</v>
      </c>
      <c r="E6" s="715">
        <f>SUM(E7:E9)</f>
        <v>2201000000</v>
      </c>
      <c r="F6" s="715">
        <f t="shared" ref="F6" si="1">SUM(F7:F9)</f>
        <v>3717599000</v>
      </c>
    </row>
    <row r="7" spans="1:6" s="595" customFormat="1" x14ac:dyDescent="0.25">
      <c r="A7" s="596"/>
      <c r="B7" s="590">
        <v>11010301</v>
      </c>
      <c r="C7" s="591" t="s">
        <v>972</v>
      </c>
      <c r="D7" s="593">
        <v>1375090521</v>
      </c>
      <c r="E7" s="592">
        <v>2201000000</v>
      </c>
      <c r="F7" s="592">
        <v>2201000000</v>
      </c>
    </row>
    <row r="8" spans="1:6" s="595" customFormat="1" x14ac:dyDescent="0.25">
      <c r="A8" s="596"/>
      <c r="B8" s="590">
        <v>11010401</v>
      </c>
      <c r="C8" s="591" t="s">
        <v>949</v>
      </c>
      <c r="D8" s="593">
        <v>0</v>
      </c>
      <c r="E8" s="592">
        <v>0</v>
      </c>
      <c r="F8" s="592">
        <v>1000000000</v>
      </c>
    </row>
    <row r="9" spans="1:6" x14ac:dyDescent="0.25">
      <c r="A9" s="596"/>
      <c r="B9" s="590">
        <v>11010501</v>
      </c>
      <c r="C9" s="591" t="s">
        <v>950</v>
      </c>
      <c r="D9" s="593">
        <v>0</v>
      </c>
      <c r="E9" s="592">
        <v>0</v>
      </c>
      <c r="F9" s="592">
        <v>516599000</v>
      </c>
    </row>
    <row r="10" spans="1:6" x14ac:dyDescent="0.25">
      <c r="A10" s="596"/>
      <c r="B10" s="590"/>
      <c r="C10" s="594" t="s">
        <v>2067</v>
      </c>
      <c r="D10" s="593"/>
      <c r="E10" s="589"/>
      <c r="F10" s="589"/>
    </row>
    <row r="11" spans="1:6" x14ac:dyDescent="0.25">
      <c r="A11" s="586" t="s">
        <v>1688</v>
      </c>
      <c r="B11" s="587"/>
      <c r="C11" s="588" t="s">
        <v>1090</v>
      </c>
      <c r="D11" s="593"/>
      <c r="E11" s="589"/>
      <c r="F11" s="589"/>
    </row>
    <row r="12" spans="1:6" ht="12.75" customHeight="1" x14ac:dyDescent="0.25">
      <c r="A12" s="586" t="s">
        <v>1688</v>
      </c>
      <c r="B12" s="590">
        <v>12010199</v>
      </c>
      <c r="C12" s="591" t="s">
        <v>1088</v>
      </c>
      <c r="D12" s="593"/>
      <c r="E12" s="592">
        <v>70000</v>
      </c>
      <c r="F12" s="592">
        <v>70000</v>
      </c>
    </row>
    <row r="13" spans="1:6" s="595" customFormat="1" ht="12.75" customHeight="1" x14ac:dyDescent="0.25">
      <c r="A13" s="586" t="s">
        <v>1688</v>
      </c>
      <c r="B13" s="587"/>
      <c r="C13" s="594" t="s">
        <v>528</v>
      </c>
      <c r="D13" s="715"/>
      <c r="E13" s="589">
        <f>SUM(E12:E12)</f>
        <v>70000</v>
      </c>
      <c r="F13" s="589">
        <f>SUM(F12:F12)</f>
        <v>70000</v>
      </c>
    </row>
    <row r="14" spans="1:6" ht="12.75" customHeight="1" x14ac:dyDescent="0.25">
      <c r="A14" s="596" t="s">
        <v>418</v>
      </c>
      <c r="B14" s="587"/>
      <c r="C14" s="588" t="s">
        <v>415</v>
      </c>
      <c r="D14" s="593"/>
      <c r="E14" s="589"/>
      <c r="F14" s="589"/>
    </row>
    <row r="15" spans="1:6" ht="12.75" customHeight="1" x14ac:dyDescent="0.25">
      <c r="A15" s="596" t="s">
        <v>418</v>
      </c>
      <c r="B15" s="590">
        <v>12020417</v>
      </c>
      <c r="C15" s="591" t="s">
        <v>527</v>
      </c>
      <c r="D15" s="593"/>
      <c r="E15" s="592">
        <v>6500000</v>
      </c>
      <c r="F15" s="592">
        <v>6500000</v>
      </c>
    </row>
    <row r="16" spans="1:6" ht="12.75" customHeight="1" x14ac:dyDescent="0.25">
      <c r="A16" s="596" t="s">
        <v>418</v>
      </c>
      <c r="B16" s="590">
        <v>12020427</v>
      </c>
      <c r="C16" s="591" t="s">
        <v>526</v>
      </c>
      <c r="D16" s="593">
        <v>21495000</v>
      </c>
      <c r="E16" s="592">
        <v>80000000</v>
      </c>
      <c r="F16" s="592">
        <v>80000000</v>
      </c>
    </row>
    <row r="17" spans="1:6" s="595" customFormat="1" ht="12.75" customHeight="1" x14ac:dyDescent="0.25">
      <c r="A17" s="596" t="s">
        <v>418</v>
      </c>
      <c r="B17" s="587"/>
      <c r="C17" s="594" t="s">
        <v>528</v>
      </c>
      <c r="D17" s="589">
        <f>SUM(D15:D16)</f>
        <v>21495000</v>
      </c>
      <c r="E17" s="589">
        <f>SUM(E15:E16)</f>
        <v>86500000</v>
      </c>
      <c r="F17" s="589">
        <f>SUM(F15:F16)</f>
        <v>86500000</v>
      </c>
    </row>
    <row r="18" spans="1:6" ht="12.75" customHeight="1" x14ac:dyDescent="0.25">
      <c r="A18" s="596" t="s">
        <v>380</v>
      </c>
      <c r="B18" s="590"/>
      <c r="C18" s="594" t="s">
        <v>538</v>
      </c>
      <c r="D18" s="593"/>
      <c r="E18" s="589"/>
      <c r="F18" s="589"/>
    </row>
    <row r="19" spans="1:6" ht="12.75" customHeight="1" x14ac:dyDescent="0.25">
      <c r="A19" s="596" t="s">
        <v>380</v>
      </c>
      <c r="B19" s="590">
        <v>12020499</v>
      </c>
      <c r="C19" s="591" t="s">
        <v>539</v>
      </c>
      <c r="D19" s="593"/>
      <c r="E19" s="592">
        <v>0</v>
      </c>
      <c r="F19" s="592">
        <v>0</v>
      </c>
    </row>
    <row r="20" spans="1:6" ht="12.75" customHeight="1" x14ac:dyDescent="0.25">
      <c r="A20" s="596" t="s">
        <v>380</v>
      </c>
      <c r="B20" s="590">
        <v>12020601</v>
      </c>
      <c r="C20" s="591" t="s">
        <v>540</v>
      </c>
      <c r="D20" s="593"/>
      <c r="E20" s="592">
        <v>200000</v>
      </c>
      <c r="F20" s="592">
        <v>200000</v>
      </c>
    </row>
    <row r="21" spans="1:6" s="595" customFormat="1" ht="12.75" customHeight="1" x14ac:dyDescent="0.25">
      <c r="A21" s="596" t="s">
        <v>380</v>
      </c>
      <c r="B21" s="590">
        <v>12020606</v>
      </c>
      <c r="C21" s="591" t="s">
        <v>991</v>
      </c>
      <c r="D21" s="593"/>
      <c r="E21" s="592">
        <v>50000</v>
      </c>
      <c r="F21" s="592">
        <v>50000</v>
      </c>
    </row>
    <row r="22" spans="1:6" ht="12.75" customHeight="1" x14ac:dyDescent="0.25">
      <c r="A22" s="596" t="s">
        <v>380</v>
      </c>
      <c r="B22" s="590">
        <v>12020705</v>
      </c>
      <c r="C22" s="591" t="s">
        <v>1000</v>
      </c>
      <c r="D22" s="593"/>
      <c r="E22" s="592">
        <v>100000</v>
      </c>
      <c r="F22" s="592">
        <v>100000</v>
      </c>
    </row>
    <row r="23" spans="1:6" ht="12.75" customHeight="1" x14ac:dyDescent="0.25">
      <c r="A23" s="596" t="s">
        <v>380</v>
      </c>
      <c r="B23" s="587"/>
      <c r="C23" s="594" t="s">
        <v>528</v>
      </c>
      <c r="D23" s="715"/>
      <c r="E23" s="589">
        <f>SUM(E19:E22)</f>
        <v>350000</v>
      </c>
      <c r="F23" s="589">
        <f>SUM(F19:F22)</f>
        <v>350000</v>
      </c>
    </row>
    <row r="24" spans="1:6" s="595" customFormat="1" ht="12.75" customHeight="1" x14ac:dyDescent="0.25">
      <c r="A24" s="596" t="s">
        <v>315</v>
      </c>
      <c r="B24" s="590"/>
      <c r="C24" s="594" t="s">
        <v>1083</v>
      </c>
      <c r="D24" s="593"/>
      <c r="E24" s="589"/>
      <c r="F24" s="589"/>
    </row>
    <row r="25" spans="1:6" ht="12.75" customHeight="1" x14ac:dyDescent="0.25">
      <c r="A25" s="596" t="s">
        <v>315</v>
      </c>
      <c r="B25" s="590">
        <v>12020130</v>
      </c>
      <c r="C25" s="591" t="s">
        <v>529</v>
      </c>
      <c r="D25" s="593"/>
      <c r="E25" s="592">
        <v>0</v>
      </c>
      <c r="F25" s="592">
        <v>0</v>
      </c>
    </row>
    <row r="26" spans="1:6" ht="12.75" customHeight="1" x14ac:dyDescent="0.25">
      <c r="A26" s="596" t="s">
        <v>315</v>
      </c>
      <c r="B26" s="590">
        <v>12020470</v>
      </c>
      <c r="C26" s="591" t="s">
        <v>532</v>
      </c>
      <c r="D26" s="593"/>
      <c r="E26" s="592">
        <v>30000</v>
      </c>
      <c r="F26" s="592">
        <v>30000</v>
      </c>
    </row>
    <row r="27" spans="1:6" ht="12.75" customHeight="1" x14ac:dyDescent="0.25">
      <c r="A27" s="596" t="s">
        <v>315</v>
      </c>
      <c r="B27" s="590">
        <v>12020704</v>
      </c>
      <c r="C27" s="591" t="s">
        <v>996</v>
      </c>
      <c r="D27" s="593"/>
      <c r="E27" s="592">
        <v>270000</v>
      </c>
      <c r="F27" s="592">
        <v>270000</v>
      </c>
    </row>
    <row r="28" spans="1:6" ht="12.75" customHeight="1" x14ac:dyDescent="0.25">
      <c r="A28" s="596" t="s">
        <v>315</v>
      </c>
      <c r="B28" s="587"/>
      <c r="C28" s="594" t="s">
        <v>528</v>
      </c>
      <c r="D28" s="715"/>
      <c r="E28" s="589">
        <f>SUM(E25:E27)</f>
        <v>300000</v>
      </c>
      <c r="F28" s="589">
        <f>SUM(F25:F27)</f>
        <v>300000</v>
      </c>
    </row>
    <row r="29" spans="1:6" ht="12.75" customHeight="1" x14ac:dyDescent="0.25">
      <c r="A29" s="596" t="s">
        <v>318</v>
      </c>
      <c r="B29" s="590"/>
      <c r="C29" s="594" t="s">
        <v>531</v>
      </c>
      <c r="D29" s="593"/>
      <c r="E29" s="589"/>
      <c r="F29" s="589"/>
    </row>
    <row r="30" spans="1:6" ht="12.75" customHeight="1" x14ac:dyDescent="0.25">
      <c r="A30" s="596" t="s">
        <v>318</v>
      </c>
      <c r="B30" s="590">
        <v>12020413</v>
      </c>
      <c r="C30" s="591" t="s">
        <v>997</v>
      </c>
      <c r="D30" s="593"/>
      <c r="E30" s="592">
        <v>1000000</v>
      </c>
      <c r="F30" s="592">
        <v>1000000</v>
      </c>
    </row>
    <row r="31" spans="1:6" ht="12.75" customHeight="1" x14ac:dyDescent="0.25">
      <c r="A31" s="596" t="s">
        <v>318</v>
      </c>
      <c r="B31" s="590">
        <v>12020470</v>
      </c>
      <c r="C31" s="591" t="s">
        <v>532</v>
      </c>
      <c r="D31" s="593">
        <v>300000</v>
      </c>
      <c r="E31" s="592">
        <v>1000000</v>
      </c>
      <c r="F31" s="592">
        <v>1000000</v>
      </c>
    </row>
    <row r="32" spans="1:6" s="595" customFormat="1" ht="12.75" customHeight="1" x14ac:dyDescent="0.25">
      <c r="A32" s="596" t="s">
        <v>318</v>
      </c>
      <c r="B32" s="590">
        <v>12020473</v>
      </c>
      <c r="C32" s="591" t="s">
        <v>533</v>
      </c>
      <c r="D32" s="593"/>
      <c r="E32" s="592">
        <v>450000</v>
      </c>
      <c r="F32" s="592">
        <v>450000</v>
      </c>
    </row>
    <row r="33" spans="1:6" ht="12.75" customHeight="1" x14ac:dyDescent="0.25">
      <c r="A33" s="596" t="s">
        <v>318</v>
      </c>
      <c r="B33" s="590">
        <v>12020495</v>
      </c>
      <c r="C33" s="591" t="s">
        <v>998</v>
      </c>
      <c r="D33" s="593"/>
      <c r="E33" s="592">
        <v>1000000</v>
      </c>
      <c r="F33" s="592">
        <v>1000000</v>
      </c>
    </row>
    <row r="34" spans="1:6" ht="12.75" customHeight="1" x14ac:dyDescent="0.25">
      <c r="A34" s="596" t="s">
        <v>318</v>
      </c>
      <c r="B34" s="590">
        <v>12020719</v>
      </c>
      <c r="C34" s="591" t="s">
        <v>534</v>
      </c>
      <c r="D34" s="593"/>
      <c r="E34" s="592">
        <v>400000</v>
      </c>
      <c r="F34" s="592">
        <v>400000</v>
      </c>
    </row>
    <row r="35" spans="1:6" s="595" customFormat="1" ht="12.75" customHeight="1" x14ac:dyDescent="0.25">
      <c r="A35" s="596" t="s">
        <v>318</v>
      </c>
      <c r="B35" s="587"/>
      <c r="C35" s="594" t="s">
        <v>528</v>
      </c>
      <c r="D35" s="589">
        <f>SUM(D30:D34)</f>
        <v>300000</v>
      </c>
      <c r="E35" s="589">
        <f>SUM(E30:E34)</f>
        <v>3850000</v>
      </c>
      <c r="F35" s="589">
        <f>SUM(F30:F34)</f>
        <v>3850000</v>
      </c>
    </row>
    <row r="36" spans="1:6" ht="12.75" customHeight="1" x14ac:dyDescent="0.25">
      <c r="A36" s="596" t="s">
        <v>317</v>
      </c>
      <c r="B36" s="590"/>
      <c r="C36" s="594" t="s">
        <v>388</v>
      </c>
      <c r="D36" s="593"/>
      <c r="E36" s="589"/>
      <c r="F36" s="589"/>
    </row>
    <row r="37" spans="1:6" ht="12.75" customHeight="1" x14ac:dyDescent="0.25">
      <c r="A37" s="596" t="s">
        <v>317</v>
      </c>
      <c r="B37" s="590">
        <v>12020711</v>
      </c>
      <c r="C37" s="591" t="s">
        <v>999</v>
      </c>
      <c r="D37" s="593">
        <v>4273113</v>
      </c>
      <c r="E37" s="592">
        <v>7984000</v>
      </c>
      <c r="F37" s="592">
        <v>7984000</v>
      </c>
    </row>
    <row r="38" spans="1:6" s="595" customFormat="1" ht="12.75" customHeight="1" x14ac:dyDescent="0.25">
      <c r="A38" s="596" t="s">
        <v>317</v>
      </c>
      <c r="B38" s="587"/>
      <c r="C38" s="594" t="s">
        <v>528</v>
      </c>
      <c r="D38" s="715">
        <f>SUM(D37)</f>
        <v>4273113</v>
      </c>
      <c r="E38" s="589">
        <f>SUM(E37)</f>
        <v>7984000</v>
      </c>
      <c r="F38" s="589">
        <f>SUM(F37)</f>
        <v>7984000</v>
      </c>
    </row>
    <row r="39" spans="1:6" ht="12.75" customHeight="1" x14ac:dyDescent="0.25">
      <c r="A39" s="596" t="s">
        <v>530</v>
      </c>
      <c r="B39" s="590"/>
      <c r="C39" s="594" t="s">
        <v>321</v>
      </c>
      <c r="D39" s="593"/>
      <c r="E39" s="589"/>
      <c r="F39" s="589"/>
    </row>
    <row r="40" spans="1:6" ht="12.75" customHeight="1" x14ac:dyDescent="0.25">
      <c r="A40" s="596" t="s">
        <v>530</v>
      </c>
      <c r="B40" s="590">
        <v>12020413</v>
      </c>
      <c r="C40" s="591" t="s">
        <v>997</v>
      </c>
      <c r="D40" s="593"/>
      <c r="E40" s="592">
        <v>4000000</v>
      </c>
      <c r="F40" s="592">
        <v>4000000</v>
      </c>
    </row>
    <row r="41" spans="1:6" ht="12.75" customHeight="1" x14ac:dyDescent="0.25">
      <c r="A41" s="596" t="s">
        <v>530</v>
      </c>
      <c r="B41" s="587"/>
      <c r="C41" s="594" t="s">
        <v>528</v>
      </c>
      <c r="D41" s="589">
        <f>SUM(D40)</f>
        <v>0</v>
      </c>
      <c r="E41" s="589">
        <f>SUM(E40)</f>
        <v>4000000</v>
      </c>
      <c r="F41" s="589">
        <f>SUM(F40)</f>
        <v>4000000</v>
      </c>
    </row>
    <row r="42" spans="1:6" ht="12.75" customHeight="1" x14ac:dyDescent="0.25">
      <c r="A42" s="596" t="s">
        <v>535</v>
      </c>
      <c r="B42" s="590"/>
      <c r="C42" s="594" t="s">
        <v>536</v>
      </c>
      <c r="D42" s="593"/>
      <c r="E42" s="589"/>
      <c r="F42" s="589"/>
    </row>
    <row r="43" spans="1:6" ht="12.75" customHeight="1" x14ac:dyDescent="0.25">
      <c r="A43" s="596" t="s">
        <v>535</v>
      </c>
      <c r="B43" s="590">
        <v>12020803</v>
      </c>
      <c r="C43" s="591" t="s">
        <v>537</v>
      </c>
      <c r="D43" s="593">
        <v>40000</v>
      </c>
      <c r="E43" s="592">
        <v>1000000</v>
      </c>
      <c r="F43" s="592">
        <v>1000000</v>
      </c>
    </row>
    <row r="44" spans="1:6" ht="12.75" customHeight="1" x14ac:dyDescent="0.25">
      <c r="A44" s="596" t="s">
        <v>535</v>
      </c>
      <c r="B44" s="590">
        <v>12020711</v>
      </c>
      <c r="C44" s="591" t="s">
        <v>999</v>
      </c>
      <c r="D44" s="593">
        <v>0</v>
      </c>
      <c r="E44" s="592">
        <v>0</v>
      </c>
      <c r="F44" s="592">
        <v>0</v>
      </c>
    </row>
    <row r="45" spans="1:6" s="595" customFormat="1" ht="12.75" customHeight="1" x14ac:dyDescent="0.25">
      <c r="A45" s="596" t="s">
        <v>535</v>
      </c>
      <c r="B45" s="587"/>
      <c r="C45" s="594" t="s">
        <v>528</v>
      </c>
      <c r="D45" s="715">
        <f>SUM(D43:D44)</f>
        <v>40000</v>
      </c>
      <c r="E45" s="589">
        <f>SUM(E43:E44)</f>
        <v>1000000</v>
      </c>
      <c r="F45" s="589">
        <f>SUM(F43:F44)</f>
        <v>1000000</v>
      </c>
    </row>
    <row r="46" spans="1:6" ht="12.75" customHeight="1" x14ac:dyDescent="0.25">
      <c r="A46" s="586" t="s">
        <v>30</v>
      </c>
      <c r="B46" s="590"/>
      <c r="C46" s="594" t="s">
        <v>39</v>
      </c>
      <c r="D46" s="593"/>
      <c r="E46" s="589"/>
      <c r="F46" s="589"/>
    </row>
    <row r="47" spans="1:6" ht="12.75" customHeight="1" x14ac:dyDescent="0.25">
      <c r="A47" s="586" t="s">
        <v>30</v>
      </c>
      <c r="B47" s="590">
        <v>12020428</v>
      </c>
      <c r="C47" s="591" t="s">
        <v>1082</v>
      </c>
      <c r="D47" s="593">
        <v>360000</v>
      </c>
      <c r="E47" s="592">
        <v>500000</v>
      </c>
      <c r="F47" s="592">
        <v>500000</v>
      </c>
    </row>
    <row r="48" spans="1:6" ht="12.75" customHeight="1" x14ac:dyDescent="0.25">
      <c r="A48" s="586" t="s">
        <v>30</v>
      </c>
      <c r="B48" s="587"/>
      <c r="C48" s="594" t="s">
        <v>528</v>
      </c>
      <c r="D48" s="598">
        <f>SUM(D47)</f>
        <v>360000</v>
      </c>
      <c r="E48" s="598">
        <f>SUM(E47)</f>
        <v>500000</v>
      </c>
      <c r="F48" s="598">
        <f>SUM(F47)</f>
        <v>500000</v>
      </c>
    </row>
    <row r="49" spans="1:6" ht="12.75" customHeight="1" x14ac:dyDescent="0.25">
      <c r="A49" s="596" t="s">
        <v>390</v>
      </c>
      <c r="B49" s="590"/>
      <c r="C49" s="594" t="s">
        <v>391</v>
      </c>
      <c r="D49" s="593"/>
      <c r="E49" s="589"/>
      <c r="F49" s="589"/>
    </row>
    <row r="50" spans="1:6" ht="12.75" customHeight="1" x14ac:dyDescent="0.25">
      <c r="A50" s="596" t="s">
        <v>390</v>
      </c>
      <c r="B50" s="590">
        <v>12020499</v>
      </c>
      <c r="C50" s="591" t="s">
        <v>539</v>
      </c>
      <c r="D50" s="593">
        <v>306000</v>
      </c>
      <c r="E50" s="592">
        <v>200000</v>
      </c>
      <c r="F50" s="592">
        <v>200000</v>
      </c>
    </row>
    <row r="51" spans="1:6" ht="12.75" customHeight="1" x14ac:dyDescent="0.25">
      <c r="A51" s="596" t="s">
        <v>390</v>
      </c>
      <c r="B51" s="590">
        <v>12020601</v>
      </c>
      <c r="C51" s="591" t="s">
        <v>540</v>
      </c>
      <c r="D51" s="593"/>
      <c r="E51" s="592">
        <v>150000</v>
      </c>
      <c r="F51" s="592">
        <v>150000</v>
      </c>
    </row>
    <row r="52" spans="1:6" s="595" customFormat="1" ht="12.75" customHeight="1" x14ac:dyDescent="0.25">
      <c r="A52" s="596" t="s">
        <v>390</v>
      </c>
      <c r="B52" s="590">
        <v>12020606</v>
      </c>
      <c r="C52" s="591" t="s">
        <v>991</v>
      </c>
      <c r="D52" s="593"/>
      <c r="E52" s="592">
        <v>450000</v>
      </c>
      <c r="F52" s="592">
        <v>450000</v>
      </c>
    </row>
    <row r="53" spans="1:6" ht="12.75" customHeight="1" x14ac:dyDescent="0.25">
      <c r="A53" s="596" t="s">
        <v>390</v>
      </c>
      <c r="B53" s="590">
        <v>12020705</v>
      </c>
      <c r="C53" s="591" t="s">
        <v>1000</v>
      </c>
      <c r="D53" s="593"/>
      <c r="E53" s="592">
        <v>0</v>
      </c>
      <c r="F53" s="592">
        <v>0</v>
      </c>
    </row>
    <row r="54" spans="1:6" ht="12.75" customHeight="1" x14ac:dyDescent="0.25">
      <c r="A54" s="596" t="s">
        <v>390</v>
      </c>
      <c r="B54" s="590">
        <v>12020705</v>
      </c>
      <c r="C54" s="591" t="s">
        <v>1000</v>
      </c>
      <c r="D54" s="593"/>
      <c r="E54" s="592">
        <v>200000</v>
      </c>
      <c r="F54" s="592">
        <v>200000</v>
      </c>
    </row>
    <row r="55" spans="1:6" s="595" customFormat="1" ht="12.75" customHeight="1" x14ac:dyDescent="0.25">
      <c r="A55" s="596" t="s">
        <v>390</v>
      </c>
      <c r="B55" s="587"/>
      <c r="C55" s="594" t="s">
        <v>528</v>
      </c>
      <c r="D55" s="589">
        <f>SUM(D50:D54)</f>
        <v>306000</v>
      </c>
      <c r="E55" s="589">
        <f>SUM(E50:E54)</f>
        <v>1000000</v>
      </c>
      <c r="F55" s="589">
        <f>SUM(F50:F54)</f>
        <v>1000000</v>
      </c>
    </row>
    <row r="56" spans="1:6" ht="12.75" customHeight="1" x14ac:dyDescent="0.25">
      <c r="A56" s="596" t="s">
        <v>541</v>
      </c>
      <c r="B56" s="590"/>
      <c r="C56" s="594" t="s">
        <v>542</v>
      </c>
      <c r="D56" s="593"/>
      <c r="E56" s="589"/>
      <c r="F56" s="589"/>
    </row>
    <row r="57" spans="1:6" ht="12.75" customHeight="1" x14ac:dyDescent="0.25">
      <c r="A57" s="596" t="s">
        <v>541</v>
      </c>
      <c r="B57" s="590">
        <v>12020430</v>
      </c>
      <c r="C57" s="591" t="s">
        <v>543</v>
      </c>
      <c r="D57" s="593"/>
      <c r="E57" s="592">
        <v>1000000</v>
      </c>
      <c r="F57" s="592">
        <v>1000000</v>
      </c>
    </row>
    <row r="58" spans="1:6" s="595" customFormat="1" ht="12.75" customHeight="1" x14ac:dyDescent="0.25">
      <c r="A58" s="596" t="s">
        <v>541</v>
      </c>
      <c r="B58" s="587"/>
      <c r="C58" s="594" t="s">
        <v>528</v>
      </c>
      <c r="D58" s="715"/>
      <c r="E58" s="589">
        <f>SUM(E57)</f>
        <v>1000000</v>
      </c>
      <c r="F58" s="589">
        <f>SUM(F57)</f>
        <v>1000000</v>
      </c>
    </row>
    <row r="59" spans="1:6" ht="12.75" customHeight="1" x14ac:dyDescent="0.25">
      <c r="A59" s="596" t="s">
        <v>348</v>
      </c>
      <c r="B59" s="590"/>
      <c r="C59" s="594" t="s">
        <v>544</v>
      </c>
      <c r="D59" s="593"/>
      <c r="E59" s="589"/>
      <c r="F59" s="589"/>
    </row>
    <row r="60" spans="1:6" ht="12.75" customHeight="1" x14ac:dyDescent="0.25">
      <c r="A60" s="596" t="s">
        <v>348</v>
      </c>
      <c r="B60" s="590">
        <v>12020499</v>
      </c>
      <c r="C60" s="591" t="s">
        <v>539</v>
      </c>
      <c r="D60" s="593">
        <v>248000</v>
      </c>
      <c r="E60" s="592">
        <v>400000</v>
      </c>
      <c r="F60" s="592">
        <v>400000</v>
      </c>
    </row>
    <row r="61" spans="1:6" s="595" customFormat="1" ht="12.75" customHeight="1" x14ac:dyDescent="0.25">
      <c r="A61" s="596" t="s">
        <v>348</v>
      </c>
      <c r="B61" s="587"/>
      <c r="C61" s="594" t="s">
        <v>528</v>
      </c>
      <c r="D61" s="589">
        <f>SUM(D60)</f>
        <v>248000</v>
      </c>
      <c r="E61" s="589">
        <f>SUM(E60)</f>
        <v>400000</v>
      </c>
      <c r="F61" s="589">
        <f>SUM(F60)</f>
        <v>400000</v>
      </c>
    </row>
    <row r="62" spans="1:6" ht="12.75" customHeight="1" x14ac:dyDescent="0.25">
      <c r="A62" s="596" t="s">
        <v>424</v>
      </c>
      <c r="B62" s="590"/>
      <c r="C62" s="594" t="s">
        <v>423</v>
      </c>
      <c r="D62" s="593"/>
      <c r="E62" s="589"/>
      <c r="F62" s="589"/>
    </row>
    <row r="63" spans="1:6" ht="12.75" customHeight="1" x14ac:dyDescent="0.25">
      <c r="A63" s="596" t="s">
        <v>424</v>
      </c>
      <c r="B63" s="590">
        <v>12020606</v>
      </c>
      <c r="C63" s="591" t="s">
        <v>991</v>
      </c>
      <c r="D63" s="593">
        <v>348000</v>
      </c>
      <c r="E63" s="592">
        <v>2500000</v>
      </c>
      <c r="F63" s="592">
        <v>2500000</v>
      </c>
    </row>
    <row r="64" spans="1:6" s="595" customFormat="1" ht="12.75" customHeight="1" x14ac:dyDescent="0.25">
      <c r="A64" s="596" t="s">
        <v>424</v>
      </c>
      <c r="B64" s="587"/>
      <c r="C64" s="594" t="s">
        <v>528</v>
      </c>
      <c r="D64" s="589">
        <f>SUM(D63)</f>
        <v>348000</v>
      </c>
      <c r="E64" s="589">
        <f>SUM(E63)</f>
        <v>2500000</v>
      </c>
      <c r="F64" s="589">
        <f>SUM(F63)</f>
        <v>2500000</v>
      </c>
    </row>
    <row r="65" spans="1:6" ht="12.75" customHeight="1" x14ac:dyDescent="0.25">
      <c r="A65" s="599" t="s">
        <v>425</v>
      </c>
      <c r="B65" s="590"/>
      <c r="C65" s="594" t="s">
        <v>545</v>
      </c>
      <c r="D65" s="593"/>
      <c r="E65" s="600"/>
      <c r="F65" s="600"/>
    </row>
    <row r="66" spans="1:6" ht="12.75" customHeight="1" x14ac:dyDescent="0.25">
      <c r="A66" s="599" t="s">
        <v>425</v>
      </c>
      <c r="B66" s="590">
        <v>12020606</v>
      </c>
      <c r="C66" s="591" t="s">
        <v>991</v>
      </c>
      <c r="D66" s="593"/>
      <c r="E66" s="600">
        <v>294000</v>
      </c>
      <c r="F66" s="600">
        <v>294000</v>
      </c>
    </row>
    <row r="67" spans="1:6" s="595" customFormat="1" ht="12.75" customHeight="1" x14ac:dyDescent="0.25">
      <c r="A67" s="599" t="s">
        <v>425</v>
      </c>
      <c r="B67" s="587"/>
      <c r="C67" s="594" t="s">
        <v>528</v>
      </c>
      <c r="D67" s="715"/>
      <c r="E67" s="601">
        <f>SUM(E66)</f>
        <v>294000</v>
      </c>
      <c r="F67" s="601">
        <f>SUM(F66)</f>
        <v>294000</v>
      </c>
    </row>
    <row r="68" spans="1:6" ht="12.75" customHeight="1" x14ac:dyDescent="0.25">
      <c r="A68" s="602" t="s">
        <v>432</v>
      </c>
      <c r="B68" s="590"/>
      <c r="C68" s="594" t="s">
        <v>433</v>
      </c>
      <c r="D68" s="593"/>
      <c r="E68" s="600"/>
      <c r="F68" s="600"/>
    </row>
    <row r="69" spans="1:6" ht="12.75" customHeight="1" x14ac:dyDescent="0.25">
      <c r="A69" s="602" t="s">
        <v>432</v>
      </c>
      <c r="B69" s="590">
        <v>12020606</v>
      </c>
      <c r="C69" s="591" t="s">
        <v>991</v>
      </c>
      <c r="D69" s="593"/>
      <c r="E69" s="600">
        <v>0</v>
      </c>
      <c r="F69" s="600">
        <v>0</v>
      </c>
    </row>
    <row r="70" spans="1:6" ht="12.75" customHeight="1" x14ac:dyDescent="0.25">
      <c r="A70" s="602" t="s">
        <v>432</v>
      </c>
      <c r="B70" s="587"/>
      <c r="C70" s="594" t="s">
        <v>528</v>
      </c>
      <c r="D70" s="715"/>
      <c r="E70" s="601">
        <v>0</v>
      </c>
      <c r="F70" s="601">
        <v>0</v>
      </c>
    </row>
    <row r="71" spans="1:6" ht="12.75" customHeight="1" x14ac:dyDescent="0.25">
      <c r="A71" s="599" t="s">
        <v>339</v>
      </c>
      <c r="B71" s="590"/>
      <c r="C71" s="594" t="s">
        <v>1690</v>
      </c>
      <c r="D71" s="593"/>
      <c r="E71" s="600"/>
      <c r="F71" s="600"/>
    </row>
    <row r="72" spans="1:6" ht="12.75" customHeight="1" x14ac:dyDescent="0.25">
      <c r="A72" s="599" t="s">
        <v>339</v>
      </c>
      <c r="B72" s="590">
        <v>12020117</v>
      </c>
      <c r="C72" s="591" t="s">
        <v>546</v>
      </c>
      <c r="D72" s="593"/>
      <c r="E72" s="600">
        <v>1000000</v>
      </c>
      <c r="F72" s="600">
        <v>1000000</v>
      </c>
    </row>
    <row r="73" spans="1:6" ht="12.75" customHeight="1" x14ac:dyDescent="0.25">
      <c r="A73" s="599" t="s">
        <v>339</v>
      </c>
      <c r="B73" s="590">
        <v>12020118</v>
      </c>
      <c r="C73" s="591" t="s">
        <v>547</v>
      </c>
      <c r="D73" s="593"/>
      <c r="E73" s="600">
        <v>1000000</v>
      </c>
      <c r="F73" s="600">
        <v>1000000</v>
      </c>
    </row>
    <row r="74" spans="1:6" ht="12.75" customHeight="1" x14ac:dyDescent="0.25">
      <c r="A74" s="599" t="s">
        <v>339</v>
      </c>
      <c r="B74" s="590">
        <v>12020119</v>
      </c>
      <c r="C74" s="591" t="s">
        <v>548</v>
      </c>
      <c r="D74" s="593"/>
      <c r="E74" s="600">
        <v>2000000</v>
      </c>
      <c r="F74" s="600">
        <v>2000000</v>
      </c>
    </row>
    <row r="75" spans="1:6" ht="12.75" customHeight="1" x14ac:dyDescent="0.25">
      <c r="A75" s="599" t="s">
        <v>339</v>
      </c>
      <c r="B75" s="590">
        <v>12020121</v>
      </c>
      <c r="C75" s="591" t="s">
        <v>549</v>
      </c>
      <c r="D75" s="593"/>
      <c r="E75" s="600">
        <v>2000000</v>
      </c>
      <c r="F75" s="600">
        <v>2000000</v>
      </c>
    </row>
    <row r="76" spans="1:6" ht="12.75" customHeight="1" x14ac:dyDescent="0.25">
      <c r="A76" s="599" t="s">
        <v>339</v>
      </c>
      <c r="B76" s="590">
        <v>12020122</v>
      </c>
      <c r="C76" s="591" t="s">
        <v>550</v>
      </c>
      <c r="D76" s="593"/>
      <c r="E76" s="600">
        <v>0</v>
      </c>
      <c r="F76" s="600">
        <v>0</v>
      </c>
    </row>
    <row r="77" spans="1:6" ht="12.75" customHeight="1" x14ac:dyDescent="0.25">
      <c r="A77" s="599" t="s">
        <v>339</v>
      </c>
      <c r="B77" s="590">
        <v>12020136</v>
      </c>
      <c r="C77" s="591" t="s">
        <v>551</v>
      </c>
      <c r="D77" s="593"/>
      <c r="E77" s="600">
        <v>0</v>
      </c>
      <c r="F77" s="600">
        <v>0</v>
      </c>
    </row>
    <row r="78" spans="1:6" ht="12.75" customHeight="1" x14ac:dyDescent="0.25">
      <c r="A78" s="599" t="s">
        <v>339</v>
      </c>
      <c r="B78" s="590">
        <v>12020149</v>
      </c>
      <c r="C78" s="591" t="s">
        <v>552</v>
      </c>
      <c r="D78" s="593"/>
      <c r="E78" s="600">
        <v>0</v>
      </c>
      <c r="F78" s="600">
        <v>0</v>
      </c>
    </row>
    <row r="79" spans="1:6" ht="12.75" customHeight="1" x14ac:dyDescent="0.25">
      <c r="A79" s="599" t="s">
        <v>339</v>
      </c>
      <c r="B79" s="590">
        <v>12020442</v>
      </c>
      <c r="C79" s="591" t="s">
        <v>553</v>
      </c>
      <c r="D79" s="593"/>
      <c r="E79" s="600">
        <v>0</v>
      </c>
      <c r="F79" s="600">
        <v>0</v>
      </c>
    </row>
    <row r="80" spans="1:6" ht="12.75" customHeight="1" x14ac:dyDescent="0.25">
      <c r="A80" s="599" t="s">
        <v>339</v>
      </c>
      <c r="B80" s="590">
        <v>12020446</v>
      </c>
      <c r="C80" s="591" t="s">
        <v>554</v>
      </c>
      <c r="D80" s="593">
        <v>229200</v>
      </c>
      <c r="E80" s="600">
        <v>2000000</v>
      </c>
      <c r="F80" s="600">
        <v>2000000</v>
      </c>
    </row>
    <row r="81" spans="1:6" ht="12.75" customHeight="1" x14ac:dyDescent="0.25">
      <c r="A81" s="599" t="s">
        <v>339</v>
      </c>
      <c r="B81" s="590">
        <v>12020450</v>
      </c>
      <c r="C81" s="591" t="s">
        <v>555</v>
      </c>
      <c r="D81" s="593">
        <v>1647000</v>
      </c>
      <c r="E81" s="600">
        <v>4000000</v>
      </c>
      <c r="F81" s="600">
        <v>4000000</v>
      </c>
    </row>
    <row r="82" spans="1:6" ht="12.75" customHeight="1" x14ac:dyDescent="0.25">
      <c r="A82" s="599" t="s">
        <v>339</v>
      </c>
      <c r="B82" s="590">
        <v>12020461</v>
      </c>
      <c r="C82" s="591" t="s">
        <v>1001</v>
      </c>
      <c r="D82" s="593">
        <v>155000</v>
      </c>
      <c r="E82" s="600">
        <v>0</v>
      </c>
      <c r="F82" s="600">
        <v>0</v>
      </c>
    </row>
    <row r="83" spans="1:6" ht="12.75" customHeight="1" x14ac:dyDescent="0.25">
      <c r="A83" s="599" t="s">
        <v>339</v>
      </c>
      <c r="B83" s="590">
        <v>12020605</v>
      </c>
      <c r="C83" s="591" t="s">
        <v>556</v>
      </c>
      <c r="D83" s="593"/>
      <c r="E83" s="600">
        <v>0</v>
      </c>
      <c r="F83" s="600">
        <v>0</v>
      </c>
    </row>
    <row r="84" spans="1:6" ht="12.75" customHeight="1" x14ac:dyDescent="0.25">
      <c r="A84" s="599" t="s">
        <v>339</v>
      </c>
      <c r="B84" s="590">
        <v>12020608</v>
      </c>
      <c r="C84" s="591" t="s">
        <v>557</v>
      </c>
      <c r="D84" s="593"/>
      <c r="E84" s="600">
        <v>0</v>
      </c>
      <c r="F84" s="600">
        <v>0</v>
      </c>
    </row>
    <row r="85" spans="1:6" s="595" customFormat="1" ht="12.75" customHeight="1" x14ac:dyDescent="0.25">
      <c r="A85" s="599" t="s">
        <v>339</v>
      </c>
      <c r="B85" s="590">
        <v>12020609</v>
      </c>
      <c r="C85" s="591" t="s">
        <v>558</v>
      </c>
      <c r="D85" s="593">
        <v>33125</v>
      </c>
      <c r="E85" s="600">
        <v>0</v>
      </c>
      <c r="F85" s="600">
        <v>0</v>
      </c>
    </row>
    <row r="86" spans="1:6" ht="12.75" customHeight="1" x14ac:dyDescent="0.25">
      <c r="A86" s="599" t="s">
        <v>339</v>
      </c>
      <c r="B86" s="590">
        <v>12020616</v>
      </c>
      <c r="C86" s="591" t="s">
        <v>559</v>
      </c>
      <c r="D86" s="593">
        <v>100605000</v>
      </c>
      <c r="E86" s="600">
        <f>164800000-15317332</f>
        <v>149482668</v>
      </c>
      <c r="F86" s="600">
        <f>164800000-15317332</f>
        <v>149482668</v>
      </c>
    </row>
    <row r="87" spans="1:6" ht="12.75" customHeight="1" x14ac:dyDescent="0.25">
      <c r="A87" s="599" t="s">
        <v>339</v>
      </c>
      <c r="B87" s="590">
        <v>12021007</v>
      </c>
      <c r="C87" s="591" t="s">
        <v>560</v>
      </c>
      <c r="D87" s="593"/>
      <c r="E87" s="600">
        <v>0</v>
      </c>
      <c r="F87" s="600">
        <v>0</v>
      </c>
    </row>
    <row r="88" spans="1:6" s="595" customFormat="1" ht="12.75" customHeight="1" x14ac:dyDescent="0.25">
      <c r="A88" s="599" t="s">
        <v>339</v>
      </c>
      <c r="B88" s="587"/>
      <c r="C88" s="594" t="s">
        <v>528</v>
      </c>
      <c r="D88" s="589">
        <f>SUM(D72:D87)</f>
        <v>102669325</v>
      </c>
      <c r="E88" s="589">
        <f>SUM(E72:E87)</f>
        <v>161482668</v>
      </c>
      <c r="F88" s="589">
        <f>SUM(F72:F87)</f>
        <v>161482668</v>
      </c>
    </row>
    <row r="89" spans="1:6" ht="12.75" customHeight="1" x14ac:dyDescent="0.25">
      <c r="A89" s="599" t="s">
        <v>387</v>
      </c>
      <c r="B89" s="590"/>
      <c r="C89" s="594" t="s">
        <v>561</v>
      </c>
      <c r="D89" s="593"/>
      <c r="E89" s="600"/>
      <c r="F89" s="600"/>
    </row>
    <row r="90" spans="1:6" ht="12.75" customHeight="1" x14ac:dyDescent="0.25">
      <c r="A90" s="599" t="s">
        <v>387</v>
      </c>
      <c r="B90" s="590">
        <v>12020457</v>
      </c>
      <c r="C90" s="591" t="s">
        <v>1002</v>
      </c>
      <c r="D90" s="593">
        <v>252000</v>
      </c>
      <c r="E90" s="600">
        <v>700000</v>
      </c>
      <c r="F90" s="600">
        <v>700000</v>
      </c>
    </row>
    <row r="91" spans="1:6" ht="12.75" customHeight="1" x14ac:dyDescent="0.25">
      <c r="A91" s="599" t="s">
        <v>387</v>
      </c>
      <c r="B91" s="587"/>
      <c r="C91" s="594" t="s">
        <v>528</v>
      </c>
      <c r="D91" s="715">
        <f>SUM(D90)</f>
        <v>252000</v>
      </c>
      <c r="E91" s="601">
        <f>SUM(E90)</f>
        <v>700000</v>
      </c>
      <c r="F91" s="601">
        <f>SUM(F90)</f>
        <v>700000</v>
      </c>
    </row>
    <row r="92" spans="1:6" ht="12.75" customHeight="1" x14ac:dyDescent="0.25">
      <c r="A92" s="599" t="s">
        <v>236</v>
      </c>
      <c r="B92" s="590"/>
      <c r="C92" s="594" t="s">
        <v>205</v>
      </c>
      <c r="D92" s="593"/>
      <c r="E92" s="600"/>
      <c r="F92" s="600"/>
    </row>
    <row r="93" spans="1:6" ht="12.75" customHeight="1" x14ac:dyDescent="0.25">
      <c r="A93" s="599" t="s">
        <v>236</v>
      </c>
      <c r="B93" s="590">
        <v>12020126</v>
      </c>
      <c r="C93" s="591" t="s">
        <v>562</v>
      </c>
      <c r="D93" s="593"/>
      <c r="E93" s="600">
        <v>0</v>
      </c>
      <c r="F93" s="600">
        <v>0</v>
      </c>
    </row>
    <row r="94" spans="1:6" ht="12.75" customHeight="1" x14ac:dyDescent="0.25">
      <c r="A94" s="599" t="s">
        <v>236</v>
      </c>
      <c r="B94" s="590">
        <v>12020150</v>
      </c>
      <c r="C94" s="591" t="s">
        <v>563</v>
      </c>
      <c r="D94" s="593"/>
      <c r="E94" s="600">
        <v>0</v>
      </c>
      <c r="F94" s="600">
        <v>0</v>
      </c>
    </row>
    <row r="95" spans="1:6" ht="12.75" customHeight="1" x14ac:dyDescent="0.25">
      <c r="A95" s="599" t="s">
        <v>236</v>
      </c>
      <c r="B95" s="590">
        <v>12020446</v>
      </c>
      <c r="C95" s="591" t="s">
        <v>554</v>
      </c>
      <c r="D95" s="593"/>
      <c r="E95" s="600">
        <v>0</v>
      </c>
      <c r="F95" s="600">
        <v>0</v>
      </c>
    </row>
    <row r="96" spans="1:6" ht="12.75" customHeight="1" x14ac:dyDescent="0.25">
      <c r="A96" s="599" t="s">
        <v>236</v>
      </c>
      <c r="B96" s="590">
        <v>12020608</v>
      </c>
      <c r="C96" s="591" t="s">
        <v>557</v>
      </c>
      <c r="D96" s="593"/>
      <c r="E96" s="600">
        <v>1000000</v>
      </c>
      <c r="F96" s="600">
        <v>1000000</v>
      </c>
    </row>
    <row r="97" spans="1:6" ht="12.75" customHeight="1" x14ac:dyDescent="0.25">
      <c r="A97" s="599" t="s">
        <v>236</v>
      </c>
      <c r="B97" s="590">
        <v>12020708</v>
      </c>
      <c r="C97" s="591" t="s">
        <v>1003</v>
      </c>
      <c r="D97" s="593"/>
      <c r="E97" s="600">
        <v>2000000</v>
      </c>
      <c r="F97" s="600">
        <v>2000000</v>
      </c>
    </row>
    <row r="98" spans="1:6" s="595" customFormat="1" ht="12.75" customHeight="1" x14ac:dyDescent="0.25">
      <c r="A98" s="599" t="s">
        <v>236</v>
      </c>
      <c r="B98" s="590">
        <v>12020720</v>
      </c>
      <c r="C98" s="591" t="s">
        <v>564</v>
      </c>
      <c r="D98" s="593"/>
      <c r="E98" s="600">
        <v>2000000</v>
      </c>
      <c r="F98" s="600">
        <v>2000000</v>
      </c>
    </row>
    <row r="99" spans="1:6" ht="12.75" customHeight="1" x14ac:dyDescent="0.25">
      <c r="A99" s="599" t="s">
        <v>236</v>
      </c>
      <c r="B99" s="590">
        <v>14030202</v>
      </c>
      <c r="C99" s="591" t="s">
        <v>1069</v>
      </c>
      <c r="D99" s="593"/>
      <c r="E99" s="600">
        <v>10000000</v>
      </c>
      <c r="F99" s="600">
        <v>10000000</v>
      </c>
    </row>
    <row r="100" spans="1:6" s="595" customFormat="1" ht="12.75" customHeight="1" x14ac:dyDescent="0.25">
      <c r="A100" s="599" t="s">
        <v>236</v>
      </c>
      <c r="B100" s="587"/>
      <c r="C100" s="594" t="s">
        <v>528</v>
      </c>
      <c r="D100" s="715"/>
      <c r="E100" s="589">
        <f>SUM(E93:E99)</f>
        <v>15000000</v>
      </c>
      <c r="F100" s="589">
        <f>SUM(F93:F99)</f>
        <v>15000000</v>
      </c>
    </row>
    <row r="101" spans="1:6" ht="12.75" customHeight="1" x14ac:dyDescent="0.25">
      <c r="A101" s="599" t="s">
        <v>565</v>
      </c>
      <c r="B101" s="590"/>
      <c r="C101" s="594" t="s">
        <v>1004</v>
      </c>
      <c r="D101" s="593"/>
      <c r="E101" s="600"/>
      <c r="F101" s="600"/>
    </row>
    <row r="102" spans="1:6" ht="12.75" customHeight="1" x14ac:dyDescent="0.25">
      <c r="A102" s="599" t="s">
        <v>565</v>
      </c>
      <c r="B102" s="590">
        <v>12020616</v>
      </c>
      <c r="C102" s="591" t="s">
        <v>559</v>
      </c>
      <c r="D102" s="593"/>
      <c r="E102" s="600">
        <v>0</v>
      </c>
      <c r="F102" s="600">
        <v>0</v>
      </c>
    </row>
    <row r="103" spans="1:6" ht="12.75" customHeight="1" x14ac:dyDescent="0.25">
      <c r="A103" s="599" t="s">
        <v>565</v>
      </c>
      <c r="B103" s="587"/>
      <c r="C103" s="594" t="s">
        <v>528</v>
      </c>
      <c r="D103" s="715"/>
      <c r="E103" s="601">
        <v>0</v>
      </c>
      <c r="F103" s="601">
        <v>0</v>
      </c>
    </row>
    <row r="104" spans="1:6" ht="12.75" customHeight="1" x14ac:dyDescent="0.25">
      <c r="A104" s="602" t="s">
        <v>566</v>
      </c>
      <c r="B104" s="590"/>
      <c r="C104" s="594" t="s">
        <v>567</v>
      </c>
      <c r="D104" s="593"/>
      <c r="E104" s="600"/>
      <c r="F104" s="600"/>
    </row>
    <row r="105" spans="1:6" ht="12.75" customHeight="1" x14ac:dyDescent="0.25">
      <c r="A105" s="602" t="s">
        <v>566</v>
      </c>
      <c r="B105" s="590">
        <v>12020604</v>
      </c>
      <c r="C105" s="591" t="s">
        <v>568</v>
      </c>
      <c r="D105" s="593"/>
      <c r="E105" s="600">
        <v>100000</v>
      </c>
      <c r="F105" s="600">
        <v>100000</v>
      </c>
    </row>
    <row r="106" spans="1:6" ht="12.75" customHeight="1" x14ac:dyDescent="0.25">
      <c r="A106" s="602" t="s">
        <v>566</v>
      </c>
      <c r="B106" s="590">
        <v>12020611</v>
      </c>
      <c r="C106" s="591" t="s">
        <v>569</v>
      </c>
      <c r="D106" s="593"/>
      <c r="E106" s="600">
        <v>15000000</v>
      </c>
      <c r="F106" s="600">
        <v>15000000</v>
      </c>
    </row>
    <row r="107" spans="1:6" ht="12.75" customHeight="1" x14ac:dyDescent="0.25">
      <c r="A107" s="602" t="s">
        <v>566</v>
      </c>
      <c r="B107" s="590">
        <v>12020803</v>
      </c>
      <c r="C107" s="591" t="s">
        <v>537</v>
      </c>
      <c r="D107" s="593"/>
      <c r="E107" s="607">
        <v>130000000</v>
      </c>
      <c r="F107" s="592">
        <v>100000000</v>
      </c>
    </row>
    <row r="108" spans="1:6" ht="12.75" customHeight="1" x14ac:dyDescent="0.25">
      <c r="A108" s="602" t="s">
        <v>566</v>
      </c>
      <c r="B108" s="590">
        <v>12020905</v>
      </c>
      <c r="C108" s="591" t="s">
        <v>570</v>
      </c>
      <c r="D108" s="593"/>
      <c r="E108" s="608">
        <v>20000000</v>
      </c>
      <c r="F108" s="600">
        <v>200000000</v>
      </c>
    </row>
    <row r="109" spans="1:6" ht="12.75" customHeight="1" x14ac:dyDescent="0.25">
      <c r="A109" s="602" t="s">
        <v>566</v>
      </c>
      <c r="B109" s="590">
        <v>12020906</v>
      </c>
      <c r="C109" s="591" t="s">
        <v>592</v>
      </c>
      <c r="D109" s="593"/>
      <c r="E109" s="608">
        <v>100000000</v>
      </c>
      <c r="F109" s="600">
        <v>100000000</v>
      </c>
    </row>
    <row r="110" spans="1:6" s="595" customFormat="1" ht="12.75" customHeight="1" x14ac:dyDescent="0.25">
      <c r="A110" s="602" t="s">
        <v>566</v>
      </c>
      <c r="B110" s="590">
        <v>12021004</v>
      </c>
      <c r="C110" s="609" t="s">
        <v>571</v>
      </c>
      <c r="D110" s="593">
        <f>15298919+2937948</f>
        <v>18236867</v>
      </c>
      <c r="E110" s="600">
        <v>100000000</v>
      </c>
      <c r="F110" s="600">
        <v>100000000</v>
      </c>
    </row>
    <row r="111" spans="1:6" ht="12.75" customHeight="1" x14ac:dyDescent="0.25">
      <c r="A111" s="596" t="s">
        <v>566</v>
      </c>
      <c r="B111" s="590">
        <v>12021006</v>
      </c>
      <c r="C111" s="591" t="s">
        <v>288</v>
      </c>
      <c r="D111" s="593">
        <v>25877627</v>
      </c>
      <c r="E111" s="600">
        <v>100000000</v>
      </c>
      <c r="F111" s="600">
        <v>100000000</v>
      </c>
    </row>
    <row r="112" spans="1:6" ht="12.75" customHeight="1" x14ac:dyDescent="0.25">
      <c r="A112" s="596" t="s">
        <v>566</v>
      </c>
      <c r="B112" s="590">
        <v>12021008</v>
      </c>
      <c r="C112" s="609" t="s">
        <v>572</v>
      </c>
      <c r="D112" s="593">
        <f>10672813+5279407</f>
        <v>15952220</v>
      </c>
      <c r="E112" s="600">
        <v>100000000</v>
      </c>
      <c r="F112" s="600">
        <v>100000000</v>
      </c>
    </row>
    <row r="113" spans="1:6" ht="12.75" customHeight="1" x14ac:dyDescent="0.25">
      <c r="A113" s="596" t="s">
        <v>566</v>
      </c>
      <c r="B113" s="587"/>
      <c r="C113" s="594" t="s">
        <v>528</v>
      </c>
      <c r="D113" s="589">
        <f>SUM(D105:D112)</f>
        <v>60066714</v>
      </c>
      <c r="E113" s="589">
        <f>SUM(E105:E112)</f>
        <v>565100000</v>
      </c>
      <c r="F113" s="589">
        <f>SUM(F105:F112)</f>
        <v>715100000</v>
      </c>
    </row>
    <row r="114" spans="1:6" ht="12.75" customHeight="1" x14ac:dyDescent="0.25">
      <c r="A114" s="596" t="s">
        <v>573</v>
      </c>
      <c r="B114" s="590"/>
      <c r="C114" s="594" t="s">
        <v>574</v>
      </c>
      <c r="D114" s="593"/>
      <c r="E114" s="589"/>
      <c r="F114" s="589"/>
    </row>
    <row r="115" spans="1:6" ht="12.75" customHeight="1" x14ac:dyDescent="0.25">
      <c r="A115" s="596" t="s">
        <v>573</v>
      </c>
      <c r="B115" s="590">
        <v>12010101</v>
      </c>
      <c r="C115" s="591" t="s">
        <v>575</v>
      </c>
      <c r="D115" s="593">
        <v>1998632132</v>
      </c>
      <c r="E115" s="592">
        <v>4242900180</v>
      </c>
      <c r="F115" s="592">
        <v>3152500000</v>
      </c>
    </row>
    <row r="116" spans="1:6" ht="12.75" customHeight="1" x14ac:dyDescent="0.25">
      <c r="A116" s="596" t="s">
        <v>573</v>
      </c>
      <c r="B116" s="590">
        <v>12010105</v>
      </c>
      <c r="C116" s="591" t="s">
        <v>577</v>
      </c>
      <c r="D116" s="593"/>
      <c r="E116" s="592">
        <v>30000000</v>
      </c>
      <c r="F116" s="592">
        <v>30000000</v>
      </c>
    </row>
    <row r="117" spans="1:6" ht="12.75" customHeight="1" x14ac:dyDescent="0.25">
      <c r="A117" s="596" t="s">
        <v>573</v>
      </c>
      <c r="B117" s="590">
        <v>12010109</v>
      </c>
      <c r="C117" s="591" t="s">
        <v>576</v>
      </c>
      <c r="D117" s="593">
        <v>15515282</v>
      </c>
      <c r="E117" s="592">
        <v>5000000</v>
      </c>
      <c r="F117" s="592">
        <v>5000000</v>
      </c>
    </row>
    <row r="118" spans="1:6" ht="12.75" customHeight="1" x14ac:dyDescent="0.25">
      <c r="A118" s="596" t="s">
        <v>573</v>
      </c>
      <c r="B118" s="590">
        <v>12010110</v>
      </c>
      <c r="C118" s="591" t="s">
        <v>578</v>
      </c>
      <c r="D118" s="593">
        <v>65594738</v>
      </c>
      <c r="E118" s="607">
        <v>150000000</v>
      </c>
      <c r="F118" s="592">
        <v>350000000</v>
      </c>
    </row>
    <row r="119" spans="1:6" ht="12.75" customHeight="1" x14ac:dyDescent="0.25">
      <c r="A119" s="596" t="s">
        <v>573</v>
      </c>
      <c r="B119" s="590">
        <v>12010111</v>
      </c>
      <c r="C119" s="591" t="s">
        <v>579</v>
      </c>
      <c r="D119" s="593"/>
      <c r="E119" s="592">
        <v>2000000</v>
      </c>
      <c r="F119" s="592">
        <v>2000000</v>
      </c>
    </row>
    <row r="120" spans="1:6" ht="12.75" customHeight="1" x14ac:dyDescent="0.25">
      <c r="A120" s="596" t="s">
        <v>573</v>
      </c>
      <c r="B120" s="590">
        <v>12010199</v>
      </c>
      <c r="C120" s="591" t="s">
        <v>1088</v>
      </c>
      <c r="D120" s="593"/>
      <c r="E120" s="592">
        <v>2000000</v>
      </c>
      <c r="F120" s="592">
        <v>2000000</v>
      </c>
    </row>
    <row r="121" spans="1:6" ht="12.75" customHeight="1" x14ac:dyDescent="0.25">
      <c r="A121" s="596" t="s">
        <v>573</v>
      </c>
      <c r="B121" s="590">
        <v>12020132</v>
      </c>
      <c r="C121" s="591" t="s">
        <v>580</v>
      </c>
      <c r="D121" s="593">
        <v>8465925</v>
      </c>
      <c r="E121" s="592">
        <v>18000000</v>
      </c>
      <c r="F121" s="592">
        <v>18000000</v>
      </c>
    </row>
    <row r="122" spans="1:6" ht="12.75" customHeight="1" x14ac:dyDescent="0.25">
      <c r="A122" s="596" t="s">
        <v>573</v>
      </c>
      <c r="B122" s="590">
        <v>12020133</v>
      </c>
      <c r="C122" s="591" t="s">
        <v>581</v>
      </c>
      <c r="D122" s="593">
        <v>4491000</v>
      </c>
      <c r="E122" s="592">
        <v>12000000</v>
      </c>
      <c r="F122" s="592">
        <v>12000000</v>
      </c>
    </row>
    <row r="123" spans="1:6" ht="12.75" customHeight="1" x14ac:dyDescent="0.25">
      <c r="A123" s="596" t="s">
        <v>573</v>
      </c>
      <c r="B123" s="590">
        <v>12020137</v>
      </c>
      <c r="C123" s="591" t="s">
        <v>582</v>
      </c>
      <c r="D123" s="593">
        <v>14275</v>
      </c>
      <c r="E123" s="592">
        <v>100000</v>
      </c>
      <c r="F123" s="592">
        <v>100000</v>
      </c>
    </row>
    <row r="124" spans="1:6" ht="12.75" customHeight="1" x14ac:dyDescent="0.25">
      <c r="A124" s="596" t="s">
        <v>573</v>
      </c>
      <c r="B124" s="590">
        <v>12020139</v>
      </c>
      <c r="C124" s="591" t="s">
        <v>583</v>
      </c>
      <c r="D124" s="593">
        <v>228575</v>
      </c>
      <c r="E124" s="592">
        <v>400000</v>
      </c>
      <c r="F124" s="592">
        <v>400000</v>
      </c>
    </row>
    <row r="125" spans="1:6" ht="12.75" customHeight="1" x14ac:dyDescent="0.25">
      <c r="A125" s="596" t="s">
        <v>573</v>
      </c>
      <c r="B125" s="590">
        <v>12020140</v>
      </c>
      <c r="C125" s="591" t="s">
        <v>1005</v>
      </c>
      <c r="D125" s="593">
        <v>121650</v>
      </c>
      <c r="E125" s="592">
        <v>400000</v>
      </c>
      <c r="F125" s="592">
        <v>400000</v>
      </c>
    </row>
    <row r="126" spans="1:6" ht="12.75" customHeight="1" x14ac:dyDescent="0.25">
      <c r="A126" s="596" t="s">
        <v>573</v>
      </c>
      <c r="B126" s="590">
        <v>12020141</v>
      </c>
      <c r="C126" s="591" t="s">
        <v>1006</v>
      </c>
      <c r="D126" s="593"/>
      <c r="E126" s="592">
        <v>100000</v>
      </c>
      <c r="F126" s="592">
        <v>100000</v>
      </c>
    </row>
    <row r="127" spans="1:6" ht="12.75" customHeight="1" x14ac:dyDescent="0.25">
      <c r="A127" s="596" t="s">
        <v>573</v>
      </c>
      <c r="B127" s="590">
        <v>12020142</v>
      </c>
      <c r="C127" s="591" t="s">
        <v>584</v>
      </c>
      <c r="D127" s="593">
        <v>192260</v>
      </c>
      <c r="E127" s="592">
        <v>300000</v>
      </c>
      <c r="F127" s="592">
        <v>300000</v>
      </c>
    </row>
    <row r="128" spans="1:6" ht="12.75" customHeight="1" x14ac:dyDescent="0.25">
      <c r="A128" s="596" t="s">
        <v>573</v>
      </c>
      <c r="B128" s="590">
        <v>12020143</v>
      </c>
      <c r="C128" s="591" t="s">
        <v>1080</v>
      </c>
      <c r="D128" s="593">
        <v>75475</v>
      </c>
      <c r="E128" s="592">
        <v>300000</v>
      </c>
      <c r="F128" s="592">
        <v>300000</v>
      </c>
    </row>
    <row r="129" spans="1:6" ht="12.75" customHeight="1" x14ac:dyDescent="0.25">
      <c r="A129" s="596" t="s">
        <v>573</v>
      </c>
      <c r="B129" s="590">
        <v>12020146</v>
      </c>
      <c r="C129" s="591" t="s">
        <v>585</v>
      </c>
      <c r="D129" s="593">
        <v>1824625</v>
      </c>
      <c r="E129" s="592">
        <v>6000000</v>
      </c>
      <c r="F129" s="592">
        <v>6000000</v>
      </c>
    </row>
    <row r="130" spans="1:6" ht="12.75" customHeight="1" x14ac:dyDescent="0.25">
      <c r="A130" s="596" t="s">
        <v>573</v>
      </c>
      <c r="B130" s="590">
        <v>12020147</v>
      </c>
      <c r="C130" s="591" t="s">
        <v>586</v>
      </c>
      <c r="D130" s="593">
        <v>9215000</v>
      </c>
      <c r="E130" s="592">
        <v>18000000</v>
      </c>
      <c r="F130" s="592">
        <v>18000000</v>
      </c>
    </row>
    <row r="131" spans="1:6" ht="12.75" customHeight="1" x14ac:dyDescent="0.25">
      <c r="A131" s="596" t="s">
        <v>573</v>
      </c>
      <c r="B131" s="590">
        <v>12020154</v>
      </c>
      <c r="C131" s="591" t="s">
        <v>1007</v>
      </c>
      <c r="D131" s="593">
        <v>413300</v>
      </c>
      <c r="E131" s="592">
        <v>600000</v>
      </c>
      <c r="F131" s="592">
        <v>600000</v>
      </c>
    </row>
    <row r="132" spans="1:6" ht="12.75" customHeight="1" x14ac:dyDescent="0.25">
      <c r="A132" s="596" t="s">
        <v>573</v>
      </c>
      <c r="B132" s="590">
        <v>12020445</v>
      </c>
      <c r="C132" s="591" t="s">
        <v>1078</v>
      </c>
      <c r="D132" s="593">
        <v>98400</v>
      </c>
      <c r="E132" s="592">
        <v>300000</v>
      </c>
      <c r="F132" s="592">
        <v>300000</v>
      </c>
    </row>
    <row r="133" spans="1:6" s="595" customFormat="1" ht="12.75" customHeight="1" x14ac:dyDescent="0.25">
      <c r="A133" s="596" t="s">
        <v>573</v>
      </c>
      <c r="B133" s="590">
        <v>12020496</v>
      </c>
      <c r="C133" s="591" t="s">
        <v>1079</v>
      </c>
      <c r="D133" s="593">
        <v>126250</v>
      </c>
      <c r="E133" s="592">
        <v>350000</v>
      </c>
      <c r="F133" s="592">
        <v>350000</v>
      </c>
    </row>
    <row r="134" spans="1:6" ht="12.75" customHeight="1" x14ac:dyDescent="0.25">
      <c r="A134" s="596" t="s">
        <v>573</v>
      </c>
      <c r="B134" s="590">
        <v>12020499</v>
      </c>
      <c r="C134" s="609" t="s">
        <v>539</v>
      </c>
      <c r="D134" s="593"/>
      <c r="E134" s="592">
        <v>100000</v>
      </c>
      <c r="F134" s="592">
        <v>100000</v>
      </c>
    </row>
    <row r="135" spans="1:6" ht="12.75" customHeight="1" x14ac:dyDescent="0.25">
      <c r="A135" s="596" t="s">
        <v>573</v>
      </c>
      <c r="B135" s="590">
        <v>12020599</v>
      </c>
      <c r="C135" s="591" t="s">
        <v>587</v>
      </c>
      <c r="D135" s="593">
        <v>15600</v>
      </c>
      <c r="E135" s="592">
        <v>250000</v>
      </c>
      <c r="F135" s="592">
        <v>250000</v>
      </c>
    </row>
    <row r="136" spans="1:6" ht="12.75" customHeight="1" x14ac:dyDescent="0.25">
      <c r="A136" s="596" t="s">
        <v>573</v>
      </c>
      <c r="B136" s="587"/>
      <c r="C136" s="594" t="s">
        <v>528</v>
      </c>
      <c r="D136" s="589">
        <f>SUM(D115:D135)</f>
        <v>2105024487</v>
      </c>
      <c r="E136" s="589">
        <f>SUM(E115:E135)</f>
        <v>4489100180</v>
      </c>
      <c r="F136" s="589">
        <f>SUM(F115:F135)</f>
        <v>3598700000</v>
      </c>
    </row>
    <row r="137" spans="1:6" ht="12.75" customHeight="1" x14ac:dyDescent="0.25">
      <c r="A137" s="596" t="s">
        <v>49</v>
      </c>
      <c r="B137" s="590"/>
      <c r="C137" s="594" t="s">
        <v>1691</v>
      </c>
      <c r="D137" s="593"/>
      <c r="E137" s="589"/>
      <c r="F137" s="589"/>
    </row>
    <row r="138" spans="1:6" ht="12.75" customHeight="1" x14ac:dyDescent="0.25">
      <c r="A138" s="596" t="s">
        <v>49</v>
      </c>
      <c r="B138" s="590">
        <v>12020449</v>
      </c>
      <c r="C138" s="591" t="s">
        <v>647</v>
      </c>
      <c r="D138" s="593">
        <v>3662100</v>
      </c>
      <c r="E138" s="592">
        <v>8000000</v>
      </c>
      <c r="F138" s="592">
        <v>8000000</v>
      </c>
    </row>
    <row r="139" spans="1:6" s="595" customFormat="1" ht="12.75" customHeight="1" x14ac:dyDescent="0.25">
      <c r="A139" s="596" t="s">
        <v>49</v>
      </c>
      <c r="B139" s="590">
        <v>12020499</v>
      </c>
      <c r="C139" s="591" t="s">
        <v>539</v>
      </c>
      <c r="D139" s="593">
        <v>1000000</v>
      </c>
      <c r="E139" s="592">
        <v>30000000</v>
      </c>
      <c r="F139" s="592">
        <v>30000000</v>
      </c>
    </row>
    <row r="140" spans="1:6" ht="12.75" customHeight="1" x14ac:dyDescent="0.25">
      <c r="A140" s="596" t="s">
        <v>49</v>
      </c>
      <c r="B140" s="590">
        <v>12020712</v>
      </c>
      <c r="C140" s="591" t="s">
        <v>1008</v>
      </c>
      <c r="D140" s="593"/>
      <c r="E140" s="592">
        <v>10000000</v>
      </c>
      <c r="F140" s="592">
        <v>10000000</v>
      </c>
    </row>
    <row r="141" spans="1:6" ht="12.75" customHeight="1" x14ac:dyDescent="0.25">
      <c r="A141" s="596" t="s">
        <v>49</v>
      </c>
      <c r="B141" s="590">
        <v>12020906</v>
      </c>
      <c r="C141" s="591" t="s">
        <v>1095</v>
      </c>
      <c r="D141" s="593"/>
      <c r="E141" s="592">
        <v>30000000</v>
      </c>
      <c r="F141" s="592">
        <v>30000000</v>
      </c>
    </row>
    <row r="142" spans="1:6" ht="12.75" customHeight="1" x14ac:dyDescent="0.25">
      <c r="A142" s="596" t="s">
        <v>49</v>
      </c>
      <c r="B142" s="590">
        <v>12021012</v>
      </c>
      <c r="C142" s="591" t="s">
        <v>1009</v>
      </c>
      <c r="D142" s="593"/>
      <c r="E142" s="592">
        <v>70000</v>
      </c>
      <c r="F142" s="592">
        <v>70000</v>
      </c>
    </row>
    <row r="143" spans="1:6" s="595" customFormat="1" ht="12.75" customHeight="1" x14ac:dyDescent="0.25">
      <c r="A143" s="596" t="s">
        <v>49</v>
      </c>
      <c r="B143" s="587"/>
      <c r="C143" s="594" t="s">
        <v>528</v>
      </c>
      <c r="D143" s="589">
        <f>SUM(D138:D142)</f>
        <v>4662100</v>
      </c>
      <c r="E143" s="589">
        <f>SUM(E138:E142)</f>
        <v>78070000</v>
      </c>
      <c r="F143" s="589">
        <f>SUM(F138:F142)</f>
        <v>78070000</v>
      </c>
    </row>
    <row r="144" spans="1:6" ht="12.75" customHeight="1" x14ac:dyDescent="0.25">
      <c r="A144" s="586" t="s">
        <v>590</v>
      </c>
      <c r="B144" s="590"/>
      <c r="C144" s="594" t="s">
        <v>591</v>
      </c>
      <c r="D144" s="593"/>
      <c r="E144" s="592"/>
      <c r="F144" s="592"/>
    </row>
    <row r="145" spans="1:6" ht="12.75" customHeight="1" x14ac:dyDescent="0.25">
      <c r="A145" s="586" t="s">
        <v>590</v>
      </c>
      <c r="B145" s="590">
        <v>12020906</v>
      </c>
      <c r="C145" s="591" t="s">
        <v>592</v>
      </c>
      <c r="D145" s="593">
        <v>287321497</v>
      </c>
      <c r="E145" s="592">
        <v>0</v>
      </c>
      <c r="F145" s="592">
        <v>0</v>
      </c>
    </row>
    <row r="146" spans="1:6" s="595" customFormat="1" ht="12.75" customHeight="1" x14ac:dyDescent="0.25">
      <c r="A146" s="586" t="s">
        <v>590</v>
      </c>
      <c r="B146" s="587"/>
      <c r="C146" s="594" t="s">
        <v>528</v>
      </c>
      <c r="D146" s="589">
        <f>SUM(D145)</f>
        <v>287321497</v>
      </c>
      <c r="E146" s="589">
        <f>SUM(E145)</f>
        <v>0</v>
      </c>
      <c r="F146" s="589">
        <f>SUM(F145)</f>
        <v>0</v>
      </c>
    </row>
    <row r="147" spans="1:6" ht="12.75" customHeight="1" x14ac:dyDescent="0.25">
      <c r="A147" s="596" t="s">
        <v>588</v>
      </c>
      <c r="B147" s="590"/>
      <c r="C147" s="594" t="s">
        <v>589</v>
      </c>
      <c r="D147" s="593"/>
      <c r="E147" s="589"/>
      <c r="F147" s="589"/>
    </row>
    <row r="148" spans="1:6" ht="12.75" customHeight="1" x14ac:dyDescent="0.25">
      <c r="A148" s="596" t="s">
        <v>588</v>
      </c>
      <c r="B148" s="590">
        <v>12021006</v>
      </c>
      <c r="C148" s="591" t="s">
        <v>288</v>
      </c>
      <c r="D148" s="593"/>
      <c r="E148" s="592">
        <v>2000000</v>
      </c>
      <c r="F148" s="592">
        <v>2000000</v>
      </c>
    </row>
    <row r="149" spans="1:6" s="595" customFormat="1" ht="12.75" customHeight="1" x14ac:dyDescent="0.25">
      <c r="A149" s="596" t="s">
        <v>588</v>
      </c>
      <c r="B149" s="587"/>
      <c r="C149" s="594" t="s">
        <v>528</v>
      </c>
      <c r="D149" s="715"/>
      <c r="E149" s="589">
        <f>SUM(E148)</f>
        <v>2000000</v>
      </c>
      <c r="F149" s="589">
        <f>SUM(F148)</f>
        <v>2000000</v>
      </c>
    </row>
    <row r="150" spans="1:6" ht="12.75" customHeight="1" x14ac:dyDescent="0.25">
      <c r="A150" s="596" t="s">
        <v>427</v>
      </c>
      <c r="B150" s="590"/>
      <c r="C150" s="594" t="s">
        <v>431</v>
      </c>
      <c r="D150" s="593"/>
      <c r="E150" s="592"/>
      <c r="F150" s="592"/>
    </row>
    <row r="151" spans="1:6" ht="12.75" customHeight="1" x14ac:dyDescent="0.25">
      <c r="A151" s="596" t="s">
        <v>427</v>
      </c>
      <c r="B151" s="590">
        <v>12020710</v>
      </c>
      <c r="C151" s="591" t="s">
        <v>1010</v>
      </c>
      <c r="D151" s="593">
        <v>184400</v>
      </c>
      <c r="E151" s="592">
        <v>7000000</v>
      </c>
      <c r="F151" s="592">
        <v>7000000</v>
      </c>
    </row>
    <row r="152" spans="1:6" ht="12.75" customHeight="1" x14ac:dyDescent="0.25">
      <c r="A152" s="596" t="s">
        <v>427</v>
      </c>
      <c r="B152" s="587"/>
      <c r="C152" s="594" t="s">
        <v>528</v>
      </c>
      <c r="D152" s="589">
        <f>SUM(D151)</f>
        <v>184400</v>
      </c>
      <c r="E152" s="589">
        <f>SUM(E151)</f>
        <v>7000000</v>
      </c>
      <c r="F152" s="589">
        <f>SUM(F151)</f>
        <v>7000000</v>
      </c>
    </row>
    <row r="153" spans="1:6" ht="12.75" customHeight="1" x14ac:dyDescent="0.25">
      <c r="A153" s="596" t="s">
        <v>0</v>
      </c>
      <c r="B153" s="590"/>
      <c r="C153" s="594" t="s">
        <v>1350</v>
      </c>
      <c r="D153" s="593"/>
      <c r="E153" s="589"/>
      <c r="F153" s="589"/>
    </row>
    <row r="154" spans="1:6" ht="12.75" customHeight="1" x14ac:dyDescent="0.25">
      <c r="A154" s="596" t="s">
        <v>0</v>
      </c>
      <c r="B154" s="590">
        <v>12020145</v>
      </c>
      <c r="C154" s="591" t="s">
        <v>1011</v>
      </c>
      <c r="D154" s="593">
        <v>95000</v>
      </c>
      <c r="E154" s="592">
        <v>200000</v>
      </c>
      <c r="F154" s="592">
        <v>200000</v>
      </c>
    </row>
    <row r="155" spans="1:6" ht="12.75" customHeight="1" x14ac:dyDescent="0.25">
      <c r="A155" s="596" t="s">
        <v>0</v>
      </c>
      <c r="B155" s="590">
        <v>12020146</v>
      </c>
      <c r="C155" s="591" t="s">
        <v>585</v>
      </c>
      <c r="D155" s="593"/>
      <c r="E155" s="592">
        <v>50000</v>
      </c>
      <c r="F155" s="592">
        <v>50000</v>
      </c>
    </row>
    <row r="156" spans="1:6" ht="12.75" customHeight="1" x14ac:dyDescent="0.25">
      <c r="A156" s="596" t="s">
        <v>0</v>
      </c>
      <c r="B156" s="590">
        <v>12020148</v>
      </c>
      <c r="C156" s="591" t="s">
        <v>593</v>
      </c>
      <c r="D156" s="593">
        <v>1654500</v>
      </c>
      <c r="E156" s="592">
        <v>5000000</v>
      </c>
      <c r="F156" s="592">
        <v>5000000</v>
      </c>
    </row>
    <row r="157" spans="1:6" ht="12.75" customHeight="1" x14ac:dyDescent="0.25">
      <c r="A157" s="596" t="s">
        <v>0</v>
      </c>
      <c r="B157" s="590">
        <v>12020450</v>
      </c>
      <c r="C157" s="591" t="s">
        <v>555</v>
      </c>
      <c r="D157" s="593"/>
      <c r="E157" s="592">
        <v>30000</v>
      </c>
      <c r="F157" s="592">
        <v>30000</v>
      </c>
    </row>
    <row r="158" spans="1:6" ht="12.75" customHeight="1" x14ac:dyDescent="0.25">
      <c r="A158" s="596" t="s">
        <v>0</v>
      </c>
      <c r="B158" s="590">
        <v>12020480</v>
      </c>
      <c r="C158" s="591" t="s">
        <v>594</v>
      </c>
      <c r="D158" s="593"/>
      <c r="E158" s="592">
        <v>300000</v>
      </c>
      <c r="F158" s="592">
        <v>300000</v>
      </c>
    </row>
    <row r="159" spans="1:6" ht="12.75" customHeight="1" x14ac:dyDescent="0.25">
      <c r="A159" s="596" t="s">
        <v>0</v>
      </c>
      <c r="B159" s="590">
        <v>12020499</v>
      </c>
      <c r="C159" s="591" t="s">
        <v>539</v>
      </c>
      <c r="D159" s="593"/>
      <c r="E159" s="592">
        <v>300000</v>
      </c>
      <c r="F159" s="592">
        <v>300000</v>
      </c>
    </row>
    <row r="160" spans="1:6" ht="12.75" customHeight="1" x14ac:dyDescent="0.25">
      <c r="A160" s="596" t="s">
        <v>0</v>
      </c>
      <c r="B160" s="590">
        <v>12020508</v>
      </c>
      <c r="C160" s="591" t="s">
        <v>595</v>
      </c>
      <c r="D160" s="593"/>
      <c r="E160" s="592">
        <v>200000</v>
      </c>
      <c r="F160" s="592">
        <v>200000</v>
      </c>
    </row>
    <row r="161" spans="1:6" ht="12.75" customHeight="1" x14ac:dyDescent="0.25">
      <c r="A161" s="596" t="s">
        <v>0</v>
      </c>
      <c r="B161" s="590">
        <v>12020509</v>
      </c>
      <c r="C161" s="591" t="s">
        <v>596</v>
      </c>
      <c r="D161" s="593"/>
      <c r="E161" s="592">
        <v>200000</v>
      </c>
      <c r="F161" s="592">
        <v>200000</v>
      </c>
    </row>
    <row r="162" spans="1:6" ht="12.75" customHeight="1" x14ac:dyDescent="0.25">
      <c r="A162" s="596" t="s">
        <v>0</v>
      </c>
      <c r="B162" s="590">
        <v>12020703</v>
      </c>
      <c r="C162" s="591" t="s">
        <v>1012</v>
      </c>
      <c r="D162" s="593">
        <v>4154000</v>
      </c>
      <c r="E162" s="592">
        <v>12000000</v>
      </c>
      <c r="F162" s="592">
        <v>12000000</v>
      </c>
    </row>
    <row r="163" spans="1:6" ht="12.75" customHeight="1" x14ac:dyDescent="0.25">
      <c r="A163" s="596" t="s">
        <v>0</v>
      </c>
      <c r="B163" s="590">
        <v>12020704</v>
      </c>
      <c r="C163" s="591" t="s">
        <v>996</v>
      </c>
      <c r="D163" s="593"/>
      <c r="E163" s="592">
        <v>1500000</v>
      </c>
      <c r="F163" s="592">
        <v>1500000</v>
      </c>
    </row>
    <row r="164" spans="1:6" s="595" customFormat="1" ht="12.75" customHeight="1" x14ac:dyDescent="0.25">
      <c r="A164" s="596" t="s">
        <v>0</v>
      </c>
      <c r="B164" s="590">
        <v>12020711</v>
      </c>
      <c r="C164" s="591" t="s">
        <v>999</v>
      </c>
      <c r="D164" s="593"/>
      <c r="E164" s="592">
        <v>70000</v>
      </c>
      <c r="F164" s="592">
        <v>70000</v>
      </c>
    </row>
    <row r="165" spans="1:6" ht="12.75" customHeight="1" x14ac:dyDescent="0.25">
      <c r="A165" s="596" t="s">
        <v>0</v>
      </c>
      <c r="B165" s="590">
        <v>12020714</v>
      </c>
      <c r="C165" s="591" t="s">
        <v>597</v>
      </c>
      <c r="D165" s="593"/>
      <c r="E165" s="592">
        <v>1000000</v>
      </c>
      <c r="F165" s="592">
        <v>1000000</v>
      </c>
    </row>
    <row r="166" spans="1:6" ht="12.75" customHeight="1" x14ac:dyDescent="0.25">
      <c r="A166" s="596" t="s">
        <v>0</v>
      </c>
      <c r="B166" s="590">
        <v>12020719</v>
      </c>
      <c r="C166" s="591" t="s">
        <v>534</v>
      </c>
      <c r="D166" s="593"/>
      <c r="E166" s="592">
        <v>200000</v>
      </c>
      <c r="F166" s="592">
        <v>200000</v>
      </c>
    </row>
    <row r="167" spans="1:6" s="595" customFormat="1" ht="12.75" customHeight="1" x14ac:dyDescent="0.25">
      <c r="A167" s="596" t="s">
        <v>0</v>
      </c>
      <c r="B167" s="587"/>
      <c r="C167" s="594" t="s">
        <v>528</v>
      </c>
      <c r="D167" s="589">
        <f>SUM(D154:D166)</f>
        <v>5903500</v>
      </c>
      <c r="E167" s="589">
        <f>SUM(E154:E166)</f>
        <v>21050000</v>
      </c>
      <c r="F167" s="589">
        <f>SUM(F154:F166)</f>
        <v>21050000</v>
      </c>
    </row>
    <row r="168" spans="1:6" ht="12.75" customHeight="1" x14ac:dyDescent="0.25">
      <c r="A168" s="586" t="s">
        <v>1097</v>
      </c>
      <c r="B168" s="590"/>
      <c r="C168" s="594" t="s">
        <v>598</v>
      </c>
      <c r="D168" s="593"/>
      <c r="E168" s="589"/>
      <c r="F168" s="589"/>
    </row>
    <row r="169" spans="1:6" ht="12.75" customHeight="1" x14ac:dyDescent="0.25">
      <c r="A169" s="586" t="s">
        <v>1097</v>
      </c>
      <c r="B169" s="590">
        <v>12020704</v>
      </c>
      <c r="C169" s="591" t="s">
        <v>996</v>
      </c>
      <c r="D169" s="593"/>
      <c r="E169" s="592">
        <v>3000000</v>
      </c>
      <c r="F169" s="592">
        <v>3000000</v>
      </c>
    </row>
    <row r="170" spans="1:6" s="595" customFormat="1" ht="12.75" customHeight="1" x14ac:dyDescent="0.25">
      <c r="A170" s="586" t="s">
        <v>1097</v>
      </c>
      <c r="B170" s="587"/>
      <c r="C170" s="594" t="s">
        <v>528</v>
      </c>
      <c r="D170" s="715"/>
      <c r="E170" s="589">
        <f>SUM(E169)</f>
        <v>3000000</v>
      </c>
      <c r="F170" s="589">
        <f>SUM(F169)</f>
        <v>3000000</v>
      </c>
    </row>
    <row r="171" spans="1:6" ht="12.75" customHeight="1" x14ac:dyDescent="0.25">
      <c r="A171" s="596" t="s">
        <v>58</v>
      </c>
      <c r="B171" s="590"/>
      <c r="C171" s="594" t="s">
        <v>314</v>
      </c>
      <c r="D171" s="593"/>
      <c r="E171" s="589"/>
      <c r="F171" s="589"/>
    </row>
    <row r="172" spans="1:6" ht="12.75" customHeight="1" x14ac:dyDescent="0.25">
      <c r="A172" s="596" t="s">
        <v>58</v>
      </c>
      <c r="B172" s="590">
        <v>12021005</v>
      </c>
      <c r="C172" s="609" t="s">
        <v>612</v>
      </c>
      <c r="D172" s="593"/>
      <c r="E172" s="592">
        <v>5000000</v>
      </c>
      <c r="F172" s="592">
        <v>5000000</v>
      </c>
    </row>
    <row r="173" spans="1:6" s="595" customFormat="1" ht="12.75" customHeight="1" x14ac:dyDescent="0.25">
      <c r="A173" s="596" t="s">
        <v>58</v>
      </c>
      <c r="B173" s="587"/>
      <c r="C173" s="594" t="s">
        <v>528</v>
      </c>
      <c r="D173" s="715"/>
      <c r="E173" s="589">
        <f>SUM(E172:E172)</f>
        <v>5000000</v>
      </c>
      <c r="F173" s="589">
        <f>SUM(F172:F172)</f>
        <v>5000000</v>
      </c>
    </row>
    <row r="174" spans="1:6" ht="12.75" customHeight="1" x14ac:dyDescent="0.25">
      <c r="A174" s="586" t="s">
        <v>64</v>
      </c>
      <c r="B174" s="590"/>
      <c r="C174" s="594" t="s">
        <v>65</v>
      </c>
      <c r="D174" s="593"/>
      <c r="E174" s="589"/>
      <c r="F174" s="589"/>
    </row>
    <row r="175" spans="1:6" ht="12.75" customHeight="1" x14ac:dyDescent="0.25">
      <c r="A175" s="596" t="s">
        <v>64</v>
      </c>
      <c r="B175" s="590">
        <v>12020456</v>
      </c>
      <c r="C175" s="591" t="s">
        <v>1013</v>
      </c>
      <c r="D175" s="593">
        <v>4200000</v>
      </c>
      <c r="E175" s="592">
        <v>18000000</v>
      </c>
      <c r="F175" s="592">
        <v>18000000</v>
      </c>
    </row>
    <row r="176" spans="1:6" ht="12.75" customHeight="1" x14ac:dyDescent="0.25">
      <c r="A176" s="596" t="s">
        <v>64</v>
      </c>
      <c r="B176" s="590">
        <v>12020614</v>
      </c>
      <c r="C176" s="591" t="s">
        <v>1014</v>
      </c>
      <c r="D176" s="593">
        <v>0</v>
      </c>
      <c r="E176" s="592">
        <v>0</v>
      </c>
      <c r="F176" s="592">
        <v>0</v>
      </c>
    </row>
    <row r="177" spans="1:6" s="595" customFormat="1" ht="12.75" customHeight="1" x14ac:dyDescent="0.25">
      <c r="A177" s="596" t="s">
        <v>64</v>
      </c>
      <c r="B177" s="587"/>
      <c r="C177" s="594" t="s">
        <v>528</v>
      </c>
      <c r="D177" s="715">
        <f>SUM(D175:D176)</f>
        <v>4200000</v>
      </c>
      <c r="E177" s="589">
        <f>SUM(E175:E176)</f>
        <v>18000000</v>
      </c>
      <c r="F177" s="589">
        <f>SUM(F175:F176)</f>
        <v>18000000</v>
      </c>
    </row>
    <row r="178" spans="1:6" ht="12.75" customHeight="1" x14ac:dyDescent="0.25">
      <c r="A178" s="586" t="s">
        <v>1348</v>
      </c>
      <c r="B178" s="590"/>
      <c r="C178" s="594" t="s">
        <v>1666</v>
      </c>
      <c r="D178" s="593"/>
      <c r="E178" s="589"/>
      <c r="F178" s="589"/>
    </row>
    <row r="179" spans="1:6" ht="12.75" customHeight="1" x14ac:dyDescent="0.25">
      <c r="A179" s="586" t="s">
        <v>1348</v>
      </c>
      <c r="B179" s="590">
        <v>12020437</v>
      </c>
      <c r="C179" s="609" t="s">
        <v>602</v>
      </c>
      <c r="D179" s="593"/>
      <c r="E179" s="607">
        <v>2000000</v>
      </c>
      <c r="F179" s="607">
        <v>2000000</v>
      </c>
    </row>
    <row r="180" spans="1:6" ht="12.75" customHeight="1" x14ac:dyDescent="0.25">
      <c r="A180" s="586" t="s">
        <v>1348</v>
      </c>
      <c r="B180" s="590">
        <v>12020438</v>
      </c>
      <c r="C180" s="609" t="s">
        <v>603</v>
      </c>
      <c r="D180" s="593"/>
      <c r="E180" s="607">
        <v>415000</v>
      </c>
      <c r="F180" s="607">
        <v>415000</v>
      </c>
    </row>
    <row r="181" spans="1:6" ht="12.75" customHeight="1" x14ac:dyDescent="0.25">
      <c r="A181" s="586" t="s">
        <v>1348</v>
      </c>
      <c r="B181" s="590">
        <v>12020447</v>
      </c>
      <c r="C181" s="609" t="s">
        <v>604</v>
      </c>
      <c r="D181" s="593"/>
      <c r="E181" s="607">
        <v>2000000</v>
      </c>
      <c r="F181" s="607">
        <v>2000000</v>
      </c>
    </row>
    <row r="182" spans="1:6" ht="12.75" customHeight="1" x14ac:dyDescent="0.25">
      <c r="A182" s="586" t="s">
        <v>1348</v>
      </c>
      <c r="B182" s="590">
        <v>12020453</v>
      </c>
      <c r="C182" s="609" t="s">
        <v>605</v>
      </c>
      <c r="D182" s="593"/>
      <c r="E182" s="607">
        <v>2000000</v>
      </c>
      <c r="F182" s="607">
        <v>2000000</v>
      </c>
    </row>
    <row r="183" spans="1:6" ht="12.75" customHeight="1" x14ac:dyDescent="0.25">
      <c r="A183" s="586" t="s">
        <v>1348</v>
      </c>
      <c r="B183" s="590">
        <v>12020460</v>
      </c>
      <c r="C183" s="609" t="s">
        <v>606</v>
      </c>
      <c r="D183" s="593"/>
      <c r="E183" s="607">
        <v>200000</v>
      </c>
      <c r="F183" s="607">
        <v>200000</v>
      </c>
    </row>
    <row r="184" spans="1:6" ht="12.75" customHeight="1" x14ac:dyDescent="0.25">
      <c r="A184" s="586" t="s">
        <v>1348</v>
      </c>
      <c r="B184" s="590">
        <v>12020462</v>
      </c>
      <c r="C184" s="609" t="s">
        <v>607</v>
      </c>
      <c r="D184" s="593"/>
      <c r="E184" s="607">
        <v>530000</v>
      </c>
      <c r="F184" s="607">
        <v>530000</v>
      </c>
    </row>
    <row r="185" spans="1:6" ht="12.75" customHeight="1" x14ac:dyDescent="0.25">
      <c r="A185" s="586" t="s">
        <v>1348</v>
      </c>
      <c r="B185" s="590">
        <v>12020477</v>
      </c>
      <c r="C185" s="609" t="s">
        <v>601</v>
      </c>
      <c r="D185" s="593">
        <v>505500</v>
      </c>
      <c r="E185" s="607">
        <v>3000000</v>
      </c>
      <c r="F185" s="607">
        <v>3000000</v>
      </c>
    </row>
    <row r="186" spans="1:6" ht="12.75" customHeight="1" x14ac:dyDescent="0.25">
      <c r="A186" s="586" t="s">
        <v>1348</v>
      </c>
      <c r="B186" s="590">
        <v>12020499</v>
      </c>
      <c r="C186" s="609" t="s">
        <v>539</v>
      </c>
      <c r="D186" s="593"/>
      <c r="E186" s="607">
        <v>1000000</v>
      </c>
      <c r="F186" s="607">
        <v>1000000</v>
      </c>
    </row>
    <row r="187" spans="1:6" ht="12.75" customHeight="1" x14ac:dyDescent="0.25">
      <c r="A187" s="586" t="s">
        <v>1348</v>
      </c>
      <c r="B187" s="590">
        <v>12020614</v>
      </c>
      <c r="C187" s="591" t="s">
        <v>1014</v>
      </c>
      <c r="D187" s="593">
        <f>8398278+3689315</f>
        <v>12087593</v>
      </c>
      <c r="E187" s="607">
        <v>40000000</v>
      </c>
      <c r="F187" s="607">
        <v>40000000</v>
      </c>
    </row>
    <row r="188" spans="1:6" ht="12.75" customHeight="1" x14ac:dyDescent="0.25">
      <c r="A188" s="586" t="s">
        <v>1348</v>
      </c>
      <c r="B188" s="590">
        <v>12020617</v>
      </c>
      <c r="C188" s="609" t="s">
        <v>608</v>
      </c>
      <c r="D188" s="593"/>
      <c r="E188" s="607">
        <v>5000000</v>
      </c>
      <c r="F188" s="607">
        <v>5000000</v>
      </c>
    </row>
    <row r="189" spans="1:6" ht="12.75" customHeight="1" x14ac:dyDescent="0.25">
      <c r="A189" s="586" t="s">
        <v>1348</v>
      </c>
      <c r="B189" s="590">
        <v>12020625</v>
      </c>
      <c r="C189" s="609" t="s">
        <v>609</v>
      </c>
      <c r="D189" s="593"/>
      <c r="E189" s="607">
        <v>100000</v>
      </c>
      <c r="F189" s="607">
        <v>100000</v>
      </c>
    </row>
    <row r="190" spans="1:6" ht="12.75" customHeight="1" x14ac:dyDescent="0.25">
      <c r="A190" s="586" t="s">
        <v>1348</v>
      </c>
      <c r="B190" s="590">
        <v>12020903</v>
      </c>
      <c r="C190" s="609" t="s">
        <v>610</v>
      </c>
      <c r="D190" s="593">
        <v>283505</v>
      </c>
      <c r="E190" s="607">
        <v>800000</v>
      </c>
      <c r="F190" s="607">
        <v>800000</v>
      </c>
    </row>
    <row r="191" spans="1:6" ht="12.75" customHeight="1" x14ac:dyDescent="0.25">
      <c r="A191" s="586" t="s">
        <v>1348</v>
      </c>
      <c r="B191" s="590">
        <v>12020907</v>
      </c>
      <c r="C191" s="609" t="s">
        <v>611</v>
      </c>
      <c r="D191" s="593"/>
      <c r="E191" s="607">
        <v>300000</v>
      </c>
      <c r="F191" s="607">
        <v>300000</v>
      </c>
    </row>
    <row r="192" spans="1:6" ht="12.75" customHeight="1" x14ac:dyDescent="0.25">
      <c r="A192" s="586" t="s">
        <v>1348</v>
      </c>
      <c r="B192" s="590">
        <v>12021005</v>
      </c>
      <c r="C192" s="609" t="s">
        <v>612</v>
      </c>
      <c r="D192" s="593"/>
      <c r="E192" s="607">
        <v>10000000</v>
      </c>
      <c r="F192" s="607">
        <v>10000000</v>
      </c>
    </row>
    <row r="193" spans="1:6" ht="12.75" customHeight="1" x14ac:dyDescent="0.25">
      <c r="A193" s="586" t="s">
        <v>1348</v>
      </c>
      <c r="B193" s="587"/>
      <c r="C193" s="594" t="s">
        <v>528</v>
      </c>
      <c r="D193" s="589">
        <f>SUM(D179:D192)</f>
        <v>12876598</v>
      </c>
      <c r="E193" s="589">
        <f>SUM(E179:E192)</f>
        <v>67345000</v>
      </c>
      <c r="F193" s="589">
        <f>SUM(F179:F192)</f>
        <v>67345000</v>
      </c>
    </row>
    <row r="194" spans="1:6" ht="12.75" customHeight="1" x14ac:dyDescent="0.25">
      <c r="A194" s="596" t="s">
        <v>599</v>
      </c>
      <c r="B194" s="590"/>
      <c r="C194" s="613" t="s">
        <v>600</v>
      </c>
      <c r="D194" s="593"/>
      <c r="E194" s="598"/>
      <c r="F194" s="598"/>
    </row>
    <row r="195" spans="1:6" ht="12.75" customHeight="1" x14ac:dyDescent="0.25">
      <c r="A195" s="596" t="s">
        <v>599</v>
      </c>
      <c r="B195" s="590">
        <v>12020453</v>
      </c>
      <c r="C195" s="614" t="s">
        <v>1015</v>
      </c>
      <c r="D195" s="593"/>
      <c r="E195" s="615">
        <v>1000000</v>
      </c>
      <c r="F195" s="615">
        <v>1000000</v>
      </c>
    </row>
    <row r="196" spans="1:6" ht="12.75" customHeight="1" x14ac:dyDescent="0.25">
      <c r="A196" s="596" t="s">
        <v>599</v>
      </c>
      <c r="B196" s="590">
        <v>12020477</v>
      </c>
      <c r="C196" s="614" t="s">
        <v>601</v>
      </c>
      <c r="D196" s="593">
        <v>237000</v>
      </c>
      <c r="E196" s="615">
        <v>1000000</v>
      </c>
      <c r="F196" s="615">
        <v>1000000</v>
      </c>
    </row>
    <row r="197" spans="1:6" ht="12.75" customHeight="1" x14ac:dyDescent="0.25">
      <c r="A197" s="596" t="s">
        <v>599</v>
      </c>
      <c r="B197" s="590">
        <v>12020614</v>
      </c>
      <c r="C197" s="614" t="s">
        <v>1014</v>
      </c>
      <c r="D197" s="593">
        <f>7514639+660000</f>
        <v>8174639</v>
      </c>
      <c r="E197" s="615">
        <v>22000000</v>
      </c>
      <c r="F197" s="615">
        <v>22000000</v>
      </c>
    </row>
    <row r="198" spans="1:6" ht="12.75" customHeight="1" x14ac:dyDescent="0.25">
      <c r="A198" s="596" t="s">
        <v>599</v>
      </c>
      <c r="B198" s="590">
        <v>12020903</v>
      </c>
      <c r="C198" s="614" t="s">
        <v>610</v>
      </c>
      <c r="D198" s="593"/>
      <c r="E198" s="615">
        <v>0</v>
      </c>
      <c r="F198" s="615">
        <v>0</v>
      </c>
    </row>
    <row r="199" spans="1:6" s="595" customFormat="1" ht="12.75" customHeight="1" x14ac:dyDescent="0.25">
      <c r="A199" s="596" t="s">
        <v>599</v>
      </c>
      <c r="B199" s="587"/>
      <c r="C199" s="613" t="s">
        <v>528</v>
      </c>
      <c r="D199" s="598">
        <f>SUM(D195:D198)</f>
        <v>8411639</v>
      </c>
      <c r="E199" s="598">
        <f>SUM(E195:E198)</f>
        <v>24000000</v>
      </c>
      <c r="F199" s="598">
        <f>SUM(F195:F198)</f>
        <v>24000000</v>
      </c>
    </row>
    <row r="200" spans="1:6" ht="12.75" customHeight="1" x14ac:dyDescent="0.25">
      <c r="A200" s="596" t="s">
        <v>258</v>
      </c>
      <c r="B200" s="590"/>
      <c r="C200" s="594" t="s">
        <v>261</v>
      </c>
      <c r="D200" s="593"/>
      <c r="E200" s="589"/>
      <c r="F200" s="589"/>
    </row>
    <row r="201" spans="1:6" ht="12.75" customHeight="1" x14ac:dyDescent="0.25">
      <c r="A201" s="596" t="s">
        <v>258</v>
      </c>
      <c r="B201" s="590">
        <v>12020453</v>
      </c>
      <c r="C201" s="591" t="s">
        <v>605</v>
      </c>
      <c r="D201" s="593"/>
      <c r="E201" s="592">
        <v>400000</v>
      </c>
      <c r="F201" s="592">
        <v>400000</v>
      </c>
    </row>
    <row r="202" spans="1:6" s="595" customFormat="1" ht="12.75" customHeight="1" x14ac:dyDescent="0.25">
      <c r="A202" s="596" t="s">
        <v>258</v>
      </c>
      <c r="B202" s="587"/>
      <c r="C202" s="594" t="s">
        <v>528</v>
      </c>
      <c r="D202" s="715"/>
      <c r="E202" s="589">
        <f>SUM(E201)</f>
        <v>400000</v>
      </c>
      <c r="F202" s="589">
        <f>SUM(F201)</f>
        <v>400000</v>
      </c>
    </row>
    <row r="203" spans="1:6" ht="12.75" customHeight="1" x14ac:dyDescent="0.25">
      <c r="A203" s="596" t="s">
        <v>264</v>
      </c>
      <c r="B203" s="590"/>
      <c r="C203" s="594" t="s">
        <v>265</v>
      </c>
      <c r="D203" s="593"/>
      <c r="E203" s="589"/>
      <c r="F203" s="589"/>
    </row>
    <row r="204" spans="1:6" ht="12.75" customHeight="1" x14ac:dyDescent="0.25">
      <c r="A204" s="596" t="s">
        <v>264</v>
      </c>
      <c r="B204" s="590">
        <v>12020401</v>
      </c>
      <c r="C204" s="591" t="s">
        <v>616</v>
      </c>
      <c r="D204" s="593">
        <v>1650</v>
      </c>
      <c r="E204" s="592">
        <v>20000</v>
      </c>
      <c r="F204" s="592">
        <v>20000</v>
      </c>
    </row>
    <row r="205" spans="1:6" ht="12.75" customHeight="1" x14ac:dyDescent="0.25">
      <c r="A205" s="596" t="s">
        <v>264</v>
      </c>
      <c r="B205" s="590">
        <v>12020455</v>
      </c>
      <c r="C205" s="591" t="s">
        <v>613</v>
      </c>
      <c r="D205" s="593">
        <v>124919704</v>
      </c>
      <c r="E205" s="607">
        <v>300000000</v>
      </c>
      <c r="F205" s="592">
        <v>450000000</v>
      </c>
    </row>
    <row r="206" spans="1:6" ht="12.75" customHeight="1" x14ac:dyDescent="0.25">
      <c r="A206" s="596" t="s">
        <v>264</v>
      </c>
      <c r="B206" s="590">
        <v>12020468</v>
      </c>
      <c r="C206" s="591" t="s">
        <v>622</v>
      </c>
      <c r="D206" s="593"/>
      <c r="E206" s="592">
        <v>50000</v>
      </c>
      <c r="F206" s="592">
        <v>50000</v>
      </c>
    </row>
    <row r="207" spans="1:6" ht="12.75" customHeight="1" x14ac:dyDescent="0.25">
      <c r="A207" s="596" t="s">
        <v>264</v>
      </c>
      <c r="B207" s="590">
        <v>12020481</v>
      </c>
      <c r="C207" s="591" t="s">
        <v>623</v>
      </c>
      <c r="D207" s="593">
        <v>2500</v>
      </c>
      <c r="E207" s="592">
        <v>30000</v>
      </c>
      <c r="F207" s="592">
        <v>30000</v>
      </c>
    </row>
    <row r="208" spans="1:6" ht="12.75" customHeight="1" x14ac:dyDescent="0.25">
      <c r="A208" s="596" t="s">
        <v>264</v>
      </c>
      <c r="B208" s="590">
        <v>12020487</v>
      </c>
      <c r="C208" s="591" t="s">
        <v>615</v>
      </c>
      <c r="D208" s="593"/>
      <c r="E208" s="592">
        <v>200000</v>
      </c>
      <c r="F208" s="592">
        <v>200000</v>
      </c>
    </row>
    <row r="209" spans="1:6" ht="12.75" customHeight="1" x14ac:dyDescent="0.25">
      <c r="A209" s="596" t="s">
        <v>264</v>
      </c>
      <c r="B209" s="590">
        <v>12020501</v>
      </c>
      <c r="C209" s="591" t="s">
        <v>614</v>
      </c>
      <c r="D209" s="593">
        <v>24051</v>
      </c>
      <c r="E209" s="592">
        <v>600000</v>
      </c>
      <c r="F209" s="592">
        <v>600000</v>
      </c>
    </row>
    <row r="210" spans="1:6" s="595" customFormat="1" ht="12.75" customHeight="1" x14ac:dyDescent="0.25">
      <c r="A210" s="596" t="s">
        <v>264</v>
      </c>
      <c r="B210" s="587"/>
      <c r="C210" s="594" t="s">
        <v>528</v>
      </c>
      <c r="D210" s="589">
        <f>SUM(D204:D209)</f>
        <v>124947905</v>
      </c>
      <c r="E210" s="589">
        <f>SUM(E204:E209)</f>
        <v>300900000</v>
      </c>
      <c r="F210" s="589">
        <f>SUM(F204:F209)</f>
        <v>450900000</v>
      </c>
    </row>
    <row r="211" spans="1:6" ht="12.75" customHeight="1" x14ac:dyDescent="0.25">
      <c r="A211" s="596" t="s">
        <v>272</v>
      </c>
      <c r="B211" s="590"/>
      <c r="C211" s="594" t="s">
        <v>271</v>
      </c>
      <c r="D211" s="593"/>
      <c r="E211" s="589"/>
      <c r="F211" s="589"/>
    </row>
    <row r="212" spans="1:6" ht="12.75" customHeight="1" x14ac:dyDescent="0.25">
      <c r="A212" s="596" t="s">
        <v>272</v>
      </c>
      <c r="B212" s="590">
        <v>12020401</v>
      </c>
      <c r="C212" s="591" t="s">
        <v>616</v>
      </c>
      <c r="D212" s="593">
        <v>36850</v>
      </c>
      <c r="E212" s="592">
        <v>500000</v>
      </c>
      <c r="F212" s="592">
        <v>500000</v>
      </c>
    </row>
    <row r="213" spans="1:6" ht="12.75" customHeight="1" x14ac:dyDescent="0.25">
      <c r="A213" s="596" t="s">
        <v>272</v>
      </c>
      <c r="B213" s="590">
        <v>12020418</v>
      </c>
      <c r="C213" s="591" t="s">
        <v>617</v>
      </c>
      <c r="D213" s="593">
        <v>14000</v>
      </c>
      <c r="E213" s="600">
        <v>200000</v>
      </c>
      <c r="F213" s="600">
        <v>200000</v>
      </c>
    </row>
    <row r="214" spans="1:6" ht="12.75" customHeight="1" x14ac:dyDescent="0.25">
      <c r="A214" s="596" t="s">
        <v>272</v>
      </c>
      <c r="B214" s="590">
        <v>12020426</v>
      </c>
      <c r="C214" s="591" t="s">
        <v>618</v>
      </c>
      <c r="D214" s="593">
        <v>0</v>
      </c>
      <c r="E214" s="592">
        <v>200000</v>
      </c>
      <c r="F214" s="592">
        <v>200000</v>
      </c>
    </row>
    <row r="215" spans="1:6" ht="12.75" customHeight="1" x14ac:dyDescent="0.25">
      <c r="A215" s="596" t="s">
        <v>272</v>
      </c>
      <c r="B215" s="590">
        <v>12020465</v>
      </c>
      <c r="C215" s="591" t="s">
        <v>619</v>
      </c>
      <c r="D215" s="593">
        <v>50000</v>
      </c>
      <c r="E215" s="592">
        <v>2000000</v>
      </c>
      <c r="F215" s="592">
        <v>2000000</v>
      </c>
    </row>
    <row r="216" spans="1:6" ht="12.75" customHeight="1" x14ac:dyDescent="0.25">
      <c r="A216" s="596" t="s">
        <v>272</v>
      </c>
      <c r="B216" s="590">
        <v>12020466</v>
      </c>
      <c r="C216" s="591" t="s">
        <v>620</v>
      </c>
      <c r="D216" s="593">
        <v>227278</v>
      </c>
      <c r="E216" s="592">
        <v>3500000</v>
      </c>
      <c r="F216" s="592">
        <v>3500000</v>
      </c>
    </row>
    <row r="217" spans="1:6" ht="12.75" customHeight="1" x14ac:dyDescent="0.25">
      <c r="A217" s="596" t="s">
        <v>272</v>
      </c>
      <c r="B217" s="590">
        <v>12020467</v>
      </c>
      <c r="C217" s="591" t="s">
        <v>621</v>
      </c>
      <c r="D217" s="593">
        <v>28600</v>
      </c>
      <c r="E217" s="592">
        <v>2000000</v>
      </c>
      <c r="F217" s="592">
        <v>2000000</v>
      </c>
    </row>
    <row r="218" spans="1:6" ht="12.75" customHeight="1" x14ac:dyDescent="0.25">
      <c r="A218" s="596" t="s">
        <v>272</v>
      </c>
      <c r="B218" s="590">
        <v>12020468</v>
      </c>
      <c r="C218" s="591" t="s">
        <v>622</v>
      </c>
      <c r="D218" s="593">
        <v>47500</v>
      </c>
      <c r="E218" s="592">
        <v>300000</v>
      </c>
      <c r="F218" s="592">
        <v>300000</v>
      </c>
    </row>
    <row r="219" spans="1:6" ht="12.75" customHeight="1" x14ac:dyDescent="0.25">
      <c r="A219" s="596" t="s">
        <v>272</v>
      </c>
      <c r="B219" s="590">
        <v>12020481</v>
      </c>
      <c r="C219" s="591" t="s">
        <v>623</v>
      </c>
      <c r="D219" s="593">
        <v>276439</v>
      </c>
      <c r="E219" s="592">
        <v>3200000</v>
      </c>
      <c r="F219" s="592">
        <v>3200000</v>
      </c>
    </row>
    <row r="220" spans="1:6" ht="12.75" customHeight="1" x14ac:dyDescent="0.25">
      <c r="A220" s="596" t="s">
        <v>272</v>
      </c>
      <c r="B220" s="590">
        <v>12020499</v>
      </c>
      <c r="C220" s="591" t="s">
        <v>539</v>
      </c>
      <c r="D220" s="593"/>
      <c r="E220" s="600">
        <v>150000</v>
      </c>
      <c r="F220" s="600">
        <v>150000</v>
      </c>
    </row>
    <row r="221" spans="1:6" ht="12.75" customHeight="1" x14ac:dyDescent="0.25">
      <c r="A221" s="596" t="s">
        <v>272</v>
      </c>
      <c r="B221" s="590">
        <v>12020501</v>
      </c>
      <c r="C221" s="591" t="s">
        <v>614</v>
      </c>
      <c r="D221" s="593">
        <v>853270</v>
      </c>
      <c r="E221" s="592">
        <v>2000000</v>
      </c>
      <c r="F221" s="592">
        <v>2000000</v>
      </c>
    </row>
    <row r="222" spans="1:6" ht="12.75" customHeight="1" x14ac:dyDescent="0.25">
      <c r="A222" s="596" t="s">
        <v>272</v>
      </c>
      <c r="B222" s="590">
        <v>12020504</v>
      </c>
      <c r="C222" s="591" t="s">
        <v>624</v>
      </c>
      <c r="D222" s="593"/>
      <c r="E222" s="592">
        <v>300000</v>
      </c>
      <c r="F222" s="592">
        <v>300000</v>
      </c>
    </row>
    <row r="223" spans="1:6" ht="12.75" customHeight="1" x14ac:dyDescent="0.25">
      <c r="A223" s="602" t="s">
        <v>272</v>
      </c>
      <c r="B223" s="590">
        <v>12020505</v>
      </c>
      <c r="C223" s="591" t="s">
        <v>625</v>
      </c>
      <c r="D223" s="592">
        <v>43700</v>
      </c>
      <c r="E223" s="592">
        <v>200000</v>
      </c>
      <c r="F223" s="592">
        <v>200000</v>
      </c>
    </row>
    <row r="224" spans="1:6" ht="12.75" customHeight="1" x14ac:dyDescent="0.25">
      <c r="A224" s="602" t="s">
        <v>272</v>
      </c>
      <c r="B224" s="590">
        <v>12020601</v>
      </c>
      <c r="C224" s="591" t="s">
        <v>540</v>
      </c>
      <c r="D224" s="593">
        <v>8000</v>
      </c>
      <c r="E224" s="600">
        <v>100000</v>
      </c>
      <c r="F224" s="600">
        <v>100000</v>
      </c>
    </row>
    <row r="225" spans="1:6" ht="12.75" customHeight="1" x14ac:dyDescent="0.25">
      <c r="A225" s="602" t="s">
        <v>272</v>
      </c>
      <c r="B225" s="590">
        <v>12021006</v>
      </c>
      <c r="C225" s="591" t="s">
        <v>288</v>
      </c>
      <c r="D225" s="593"/>
      <c r="E225" s="592">
        <v>3000000</v>
      </c>
      <c r="F225" s="592">
        <v>3000000</v>
      </c>
    </row>
    <row r="226" spans="1:6" s="595" customFormat="1" ht="12.75" customHeight="1" x14ac:dyDescent="0.25">
      <c r="A226" s="602" t="s">
        <v>272</v>
      </c>
      <c r="B226" s="587"/>
      <c r="C226" s="594" t="s">
        <v>528</v>
      </c>
      <c r="D226" s="601">
        <f>SUM(D212:D225)</f>
        <v>1585637</v>
      </c>
      <c r="E226" s="601">
        <f>SUM(E212:E225)</f>
        <v>17650000</v>
      </c>
      <c r="F226" s="601">
        <f>SUM(F212:F225)</f>
        <v>17650000</v>
      </c>
    </row>
    <row r="227" spans="1:6" ht="12.75" customHeight="1" x14ac:dyDescent="0.25">
      <c r="A227" s="602" t="s">
        <v>274</v>
      </c>
      <c r="B227" s="590"/>
      <c r="C227" s="594" t="s">
        <v>626</v>
      </c>
      <c r="D227" s="593"/>
      <c r="E227" s="600"/>
      <c r="F227" s="600"/>
    </row>
    <row r="228" spans="1:6" ht="12.75" customHeight="1" x14ac:dyDescent="0.25">
      <c r="A228" s="602" t="s">
        <v>274</v>
      </c>
      <c r="B228" s="590">
        <v>12020401</v>
      </c>
      <c r="C228" s="591" t="s">
        <v>616</v>
      </c>
      <c r="D228" s="593">
        <v>20000</v>
      </c>
      <c r="E228" s="600">
        <v>1000000</v>
      </c>
      <c r="F228" s="600">
        <v>1000000</v>
      </c>
    </row>
    <row r="229" spans="1:6" s="595" customFormat="1" ht="12.75" customHeight="1" x14ac:dyDescent="0.25">
      <c r="A229" s="602" t="s">
        <v>274</v>
      </c>
      <c r="B229" s="587"/>
      <c r="C229" s="594" t="s">
        <v>528</v>
      </c>
      <c r="D229" s="601">
        <f>SUM(D228)</f>
        <v>20000</v>
      </c>
      <c r="E229" s="601">
        <f>SUM(E228)</f>
        <v>1000000</v>
      </c>
      <c r="F229" s="601">
        <f>SUM(F228)</f>
        <v>1000000</v>
      </c>
    </row>
    <row r="230" spans="1:6" ht="12.75" customHeight="1" x14ac:dyDescent="0.25">
      <c r="A230" s="602" t="s">
        <v>254</v>
      </c>
      <c r="B230" s="590"/>
      <c r="C230" s="594" t="s">
        <v>627</v>
      </c>
      <c r="D230" s="593"/>
      <c r="E230" s="600"/>
      <c r="F230" s="600"/>
    </row>
    <row r="231" spans="1:6" ht="12.75" customHeight="1" x14ac:dyDescent="0.25">
      <c r="A231" s="602" t="s">
        <v>254</v>
      </c>
      <c r="B231" s="590">
        <v>12020401</v>
      </c>
      <c r="C231" s="591" t="s">
        <v>616</v>
      </c>
      <c r="D231" s="593">
        <v>28000</v>
      </c>
      <c r="E231" s="600">
        <v>500000</v>
      </c>
      <c r="F231" s="600">
        <v>500000</v>
      </c>
    </row>
    <row r="232" spans="1:6" x14ac:dyDescent="0.25">
      <c r="A232" s="602" t="s">
        <v>254</v>
      </c>
      <c r="B232" s="590" t="s">
        <v>1081</v>
      </c>
      <c r="C232" s="591" t="s">
        <v>624</v>
      </c>
      <c r="D232" s="593"/>
      <c r="E232" s="600">
        <v>500000</v>
      </c>
      <c r="F232" s="600">
        <v>500000</v>
      </c>
    </row>
    <row r="233" spans="1:6" s="595" customFormat="1" ht="12.75" customHeight="1" x14ac:dyDescent="0.25">
      <c r="A233" s="602" t="s">
        <v>254</v>
      </c>
      <c r="B233" s="587"/>
      <c r="C233" s="594" t="s">
        <v>528</v>
      </c>
      <c r="D233" s="601">
        <f>SUM(D231:D232)</f>
        <v>28000</v>
      </c>
      <c r="E233" s="601">
        <f>SUM(E231:E232)</f>
        <v>1000000</v>
      </c>
      <c r="F233" s="601">
        <f>SUM(F231:F232)</f>
        <v>1000000</v>
      </c>
    </row>
    <row r="234" spans="1:6" ht="12.75" customHeight="1" x14ac:dyDescent="0.25">
      <c r="A234" s="599" t="s">
        <v>296</v>
      </c>
      <c r="B234" s="590"/>
      <c r="C234" s="594" t="s">
        <v>1692</v>
      </c>
      <c r="D234" s="593"/>
      <c r="E234" s="600"/>
      <c r="F234" s="600"/>
    </row>
    <row r="235" spans="1:6" ht="12.75" customHeight="1" x14ac:dyDescent="0.25">
      <c r="A235" s="599" t="s">
        <v>296</v>
      </c>
      <c r="B235" s="590">
        <v>12010199</v>
      </c>
      <c r="C235" s="591" t="s">
        <v>1088</v>
      </c>
      <c r="D235" s="593">
        <v>15000</v>
      </c>
      <c r="E235" s="600">
        <v>600000</v>
      </c>
      <c r="F235" s="600">
        <v>600000</v>
      </c>
    </row>
    <row r="236" spans="1:6" s="595" customFormat="1" ht="12.75" customHeight="1" x14ac:dyDescent="0.25">
      <c r="A236" s="599" t="s">
        <v>296</v>
      </c>
      <c r="B236" s="587"/>
      <c r="C236" s="594" t="s">
        <v>528</v>
      </c>
      <c r="D236" s="601">
        <f>SUM(D235)</f>
        <v>15000</v>
      </c>
      <c r="E236" s="601">
        <f>SUM(E235)</f>
        <v>600000</v>
      </c>
      <c r="F236" s="601">
        <f>SUM(F235)</f>
        <v>600000</v>
      </c>
    </row>
    <row r="237" spans="1:6" ht="12.75" customHeight="1" x14ac:dyDescent="0.25">
      <c r="A237" s="599" t="s">
        <v>300</v>
      </c>
      <c r="B237" s="590"/>
      <c r="C237" s="594" t="s">
        <v>1016</v>
      </c>
      <c r="D237" s="593"/>
      <c r="E237" s="600"/>
      <c r="F237" s="600"/>
    </row>
    <row r="238" spans="1:6" ht="12.75" customHeight="1" x14ac:dyDescent="0.25">
      <c r="A238" s="599" t="s">
        <v>300</v>
      </c>
      <c r="B238" s="590">
        <v>12020499</v>
      </c>
      <c r="C238" s="591" t="s">
        <v>539</v>
      </c>
      <c r="D238" s="593">
        <v>9000</v>
      </c>
      <c r="E238" s="600">
        <v>1350000</v>
      </c>
      <c r="F238" s="600">
        <v>1350000</v>
      </c>
    </row>
    <row r="239" spans="1:6" s="595" customFormat="1" ht="12.75" customHeight="1" x14ac:dyDescent="0.25">
      <c r="A239" s="599" t="s">
        <v>300</v>
      </c>
      <c r="B239" s="587"/>
      <c r="C239" s="594" t="s">
        <v>528</v>
      </c>
      <c r="D239" s="601">
        <f>SUM(D238)</f>
        <v>9000</v>
      </c>
      <c r="E239" s="601">
        <f>SUM(E238)</f>
        <v>1350000</v>
      </c>
      <c r="F239" s="601">
        <f>SUM(F238)</f>
        <v>1350000</v>
      </c>
    </row>
    <row r="240" spans="1:6" ht="12.75" customHeight="1" x14ac:dyDescent="0.25">
      <c r="A240" s="599" t="s">
        <v>301</v>
      </c>
      <c r="B240" s="590"/>
      <c r="C240" s="594" t="s">
        <v>629</v>
      </c>
      <c r="D240" s="593"/>
      <c r="E240" s="600"/>
      <c r="F240" s="600"/>
    </row>
    <row r="241" spans="1:6" ht="12.75" customHeight="1" x14ac:dyDescent="0.25">
      <c r="A241" s="599" t="s">
        <v>301</v>
      </c>
      <c r="B241" s="590">
        <v>12020486</v>
      </c>
      <c r="C241" s="591" t="s">
        <v>630</v>
      </c>
      <c r="D241" s="593"/>
      <c r="E241" s="600">
        <v>1500000</v>
      </c>
      <c r="F241" s="600">
        <v>1500000</v>
      </c>
    </row>
    <row r="242" spans="1:6" s="595" customFormat="1" ht="12.75" customHeight="1" x14ac:dyDescent="0.25">
      <c r="A242" s="599" t="s">
        <v>301</v>
      </c>
      <c r="B242" s="587"/>
      <c r="C242" s="594" t="s">
        <v>528</v>
      </c>
      <c r="D242" s="715"/>
      <c r="E242" s="601">
        <f>SUM(E241)</f>
        <v>1500000</v>
      </c>
      <c r="F242" s="601">
        <f>SUM(F241)</f>
        <v>1500000</v>
      </c>
    </row>
    <row r="243" spans="1:6" ht="12.75" customHeight="1" x14ac:dyDescent="0.25">
      <c r="A243" s="599" t="s">
        <v>70</v>
      </c>
      <c r="B243" s="590"/>
      <c r="C243" s="594" t="s">
        <v>77</v>
      </c>
      <c r="D243" s="593"/>
      <c r="E243" s="600"/>
      <c r="F243" s="600"/>
    </row>
    <row r="244" spans="1:6" ht="12.75" customHeight="1" x14ac:dyDescent="0.25">
      <c r="A244" s="599" t="s">
        <v>70</v>
      </c>
      <c r="B244" s="590">
        <v>12020803</v>
      </c>
      <c r="C244" s="591" t="s">
        <v>537</v>
      </c>
      <c r="D244" s="593"/>
      <c r="E244" s="600">
        <v>36000000</v>
      </c>
      <c r="F244" s="600">
        <v>36000000</v>
      </c>
    </row>
    <row r="245" spans="1:6" s="595" customFormat="1" ht="12.75" customHeight="1" x14ac:dyDescent="0.25">
      <c r="A245" s="599" t="s">
        <v>70</v>
      </c>
      <c r="B245" s="587"/>
      <c r="C245" s="594" t="s">
        <v>528</v>
      </c>
      <c r="D245" s="715"/>
      <c r="E245" s="601">
        <f>SUM(E244)</f>
        <v>36000000</v>
      </c>
      <c r="F245" s="601">
        <f>SUM(F244)</f>
        <v>36000000</v>
      </c>
    </row>
    <row r="246" spans="1:6" ht="12.75" customHeight="1" x14ac:dyDescent="0.25">
      <c r="A246" s="602" t="s">
        <v>90</v>
      </c>
      <c r="B246" s="590"/>
      <c r="C246" s="594" t="s">
        <v>89</v>
      </c>
      <c r="D246" s="593"/>
      <c r="E246" s="601"/>
      <c r="F246" s="601"/>
    </row>
    <row r="247" spans="1:6" ht="12.75" customHeight="1" x14ac:dyDescent="0.25">
      <c r="A247" s="602" t="s">
        <v>90</v>
      </c>
      <c r="B247" s="590">
        <v>12020506</v>
      </c>
      <c r="C247" s="591" t="s">
        <v>631</v>
      </c>
      <c r="D247" s="593"/>
      <c r="E247" s="601">
        <v>0</v>
      </c>
      <c r="F247" s="601">
        <v>0</v>
      </c>
    </row>
    <row r="248" spans="1:6" s="595" customFormat="1" ht="12.75" customHeight="1" x14ac:dyDescent="0.25">
      <c r="A248" s="602" t="s">
        <v>90</v>
      </c>
      <c r="B248" s="587"/>
      <c r="C248" s="594" t="s">
        <v>528</v>
      </c>
      <c r="D248" s="715"/>
      <c r="E248" s="601">
        <f>SUM(E247)</f>
        <v>0</v>
      </c>
      <c r="F248" s="601">
        <f>SUM(F247)</f>
        <v>0</v>
      </c>
    </row>
    <row r="249" spans="1:6" ht="12.75" customHeight="1" x14ac:dyDescent="0.25">
      <c r="A249" s="602" t="s">
        <v>632</v>
      </c>
      <c r="B249" s="590"/>
      <c r="C249" s="594" t="s">
        <v>633</v>
      </c>
      <c r="D249" s="593"/>
      <c r="E249" s="600"/>
      <c r="F249" s="600"/>
    </row>
    <row r="250" spans="1:6" ht="12.75" customHeight="1" x14ac:dyDescent="0.25">
      <c r="A250" s="602" t="s">
        <v>632</v>
      </c>
      <c r="B250" s="590">
        <v>12020441</v>
      </c>
      <c r="C250" s="591" t="s">
        <v>634</v>
      </c>
      <c r="D250" s="593"/>
      <c r="E250" s="600">
        <v>200000</v>
      </c>
      <c r="F250" s="600">
        <v>200000</v>
      </c>
    </row>
    <row r="251" spans="1:6" ht="12.75" customHeight="1" x14ac:dyDescent="0.25">
      <c r="A251" s="602" t="s">
        <v>632</v>
      </c>
      <c r="B251" s="590">
        <v>12020452</v>
      </c>
      <c r="C251" s="591" t="s">
        <v>635</v>
      </c>
      <c r="D251" s="593"/>
      <c r="E251" s="600">
        <v>500000</v>
      </c>
      <c r="F251" s="600">
        <v>500000</v>
      </c>
    </row>
    <row r="252" spans="1:6" ht="12.75" customHeight="1" x14ac:dyDescent="0.25">
      <c r="A252" s="602" t="s">
        <v>632</v>
      </c>
      <c r="B252" s="590">
        <v>12020499</v>
      </c>
      <c r="C252" s="591" t="s">
        <v>539</v>
      </c>
      <c r="D252" s="593"/>
      <c r="E252" s="600">
        <v>500000</v>
      </c>
      <c r="F252" s="600">
        <v>500000</v>
      </c>
    </row>
    <row r="253" spans="1:6" ht="12.75" customHeight="1" x14ac:dyDescent="0.25">
      <c r="A253" s="602" t="s">
        <v>632</v>
      </c>
      <c r="B253" s="590">
        <v>12020606</v>
      </c>
      <c r="C253" s="591" t="s">
        <v>991</v>
      </c>
      <c r="D253" s="593"/>
      <c r="E253" s="600">
        <v>200000</v>
      </c>
      <c r="F253" s="600">
        <v>200000</v>
      </c>
    </row>
    <row r="254" spans="1:6" s="595" customFormat="1" ht="12.75" customHeight="1" x14ac:dyDescent="0.25">
      <c r="A254" s="602" t="s">
        <v>632</v>
      </c>
      <c r="B254" s="587"/>
      <c r="C254" s="594" t="s">
        <v>528</v>
      </c>
      <c r="D254" s="715"/>
      <c r="E254" s="601">
        <f>SUM(E250:E253)</f>
        <v>1400000</v>
      </c>
      <c r="F254" s="601">
        <f>SUM(F250:F253)</f>
        <v>1400000</v>
      </c>
    </row>
    <row r="255" spans="1:6" ht="12.75" customHeight="1" x14ac:dyDescent="0.25">
      <c r="A255" s="602" t="s">
        <v>204</v>
      </c>
      <c r="B255" s="590"/>
      <c r="C255" s="594" t="s">
        <v>636</v>
      </c>
      <c r="D255" s="593"/>
      <c r="E255" s="600"/>
      <c r="F255" s="600"/>
    </row>
    <row r="256" spans="1:6" ht="12.75" customHeight="1" x14ac:dyDescent="0.25">
      <c r="A256" s="602" t="s">
        <v>204</v>
      </c>
      <c r="B256" s="590">
        <v>12020607</v>
      </c>
      <c r="C256" s="591" t="s">
        <v>637</v>
      </c>
      <c r="D256" s="593"/>
      <c r="E256" s="600">
        <v>4000000</v>
      </c>
      <c r="F256" s="600">
        <v>4000000</v>
      </c>
    </row>
    <row r="257" spans="1:6" ht="12.75" customHeight="1" x14ac:dyDescent="0.25">
      <c r="A257" s="602" t="s">
        <v>204</v>
      </c>
      <c r="B257" s="590">
        <v>12020452</v>
      </c>
      <c r="C257" s="591" t="s">
        <v>635</v>
      </c>
      <c r="D257" s="593"/>
      <c r="E257" s="600">
        <v>46000000</v>
      </c>
      <c r="F257" s="600">
        <v>46000000</v>
      </c>
    </row>
    <row r="258" spans="1:6" s="595" customFormat="1" ht="12.75" customHeight="1" x14ac:dyDescent="0.25">
      <c r="A258" s="602" t="s">
        <v>204</v>
      </c>
      <c r="B258" s="587"/>
      <c r="C258" s="594" t="s">
        <v>528</v>
      </c>
      <c r="D258" s="715"/>
      <c r="E258" s="601">
        <f>SUM(E256:E257)</f>
        <v>50000000</v>
      </c>
      <c r="F258" s="601">
        <f>SUM(F256:F257)</f>
        <v>50000000</v>
      </c>
    </row>
    <row r="259" spans="1:6" ht="12.75" customHeight="1" x14ac:dyDescent="0.25">
      <c r="A259" s="602" t="s">
        <v>84</v>
      </c>
      <c r="B259" s="590"/>
      <c r="C259" s="594" t="s">
        <v>87</v>
      </c>
      <c r="D259" s="593"/>
      <c r="E259" s="600"/>
      <c r="F259" s="600"/>
    </row>
    <row r="260" spans="1:6" ht="12.75" customHeight="1" x14ac:dyDescent="0.25">
      <c r="A260" s="602" t="s">
        <v>84</v>
      </c>
      <c r="B260" s="590">
        <v>12020606</v>
      </c>
      <c r="C260" s="591" t="s">
        <v>991</v>
      </c>
      <c r="D260" s="593">
        <v>2000000</v>
      </c>
      <c r="E260" s="600">
        <v>4000000</v>
      </c>
      <c r="F260" s="600">
        <v>4000000</v>
      </c>
    </row>
    <row r="261" spans="1:6" s="595" customFormat="1" ht="12.75" customHeight="1" x14ac:dyDescent="0.25">
      <c r="A261" s="602" t="s">
        <v>84</v>
      </c>
      <c r="B261" s="587"/>
      <c r="C261" s="594" t="s">
        <v>528</v>
      </c>
      <c r="D261" s="715">
        <f>SUM(D260)</f>
        <v>2000000</v>
      </c>
      <c r="E261" s="601">
        <f>SUM(E260)</f>
        <v>4000000</v>
      </c>
      <c r="F261" s="601">
        <f>SUM(F260)</f>
        <v>4000000</v>
      </c>
    </row>
    <row r="262" spans="1:6" ht="12.75" customHeight="1" x14ac:dyDescent="0.25">
      <c r="A262" s="602" t="s">
        <v>187</v>
      </c>
      <c r="B262" s="590"/>
      <c r="C262" s="594" t="s">
        <v>638</v>
      </c>
      <c r="D262" s="593"/>
      <c r="E262" s="600"/>
      <c r="F262" s="600"/>
    </row>
    <row r="263" spans="1:6" ht="12.75" customHeight="1" x14ac:dyDescent="0.25">
      <c r="A263" s="602" t="s">
        <v>187</v>
      </c>
      <c r="B263" s="590">
        <v>12020452</v>
      </c>
      <c r="C263" s="591" t="s">
        <v>635</v>
      </c>
      <c r="D263" s="593"/>
      <c r="E263" s="600">
        <v>3000000</v>
      </c>
      <c r="F263" s="600">
        <v>3000000</v>
      </c>
    </row>
    <row r="264" spans="1:6" ht="12.75" customHeight="1" x14ac:dyDescent="0.25">
      <c r="A264" s="602" t="s">
        <v>187</v>
      </c>
      <c r="B264" s="590">
        <v>12020606</v>
      </c>
      <c r="C264" s="591" t="s">
        <v>991</v>
      </c>
      <c r="D264" s="593"/>
      <c r="E264" s="600">
        <v>2000000</v>
      </c>
      <c r="F264" s="600">
        <v>2000000</v>
      </c>
    </row>
    <row r="265" spans="1:6" ht="12.75" customHeight="1" x14ac:dyDescent="0.25">
      <c r="A265" s="602" t="s">
        <v>187</v>
      </c>
      <c r="B265" s="590">
        <v>12020701</v>
      </c>
      <c r="C265" s="591" t="s">
        <v>1017</v>
      </c>
      <c r="D265" s="593"/>
      <c r="E265" s="600">
        <v>1000000</v>
      </c>
      <c r="F265" s="600">
        <v>1000000</v>
      </c>
    </row>
    <row r="266" spans="1:6" ht="12.75" customHeight="1" x14ac:dyDescent="0.25">
      <c r="A266" s="602" t="s">
        <v>187</v>
      </c>
      <c r="B266" s="590">
        <v>12020707</v>
      </c>
      <c r="C266" s="591" t="s">
        <v>1018</v>
      </c>
      <c r="D266" s="593"/>
      <c r="E266" s="600">
        <v>1000000</v>
      </c>
      <c r="F266" s="600">
        <v>1000000</v>
      </c>
    </row>
    <row r="267" spans="1:6" ht="12.75" customHeight="1" x14ac:dyDescent="0.25">
      <c r="A267" s="602" t="s">
        <v>187</v>
      </c>
      <c r="B267" s="590">
        <v>12021103</v>
      </c>
      <c r="C267" s="591" t="s">
        <v>639</v>
      </c>
      <c r="D267" s="593"/>
      <c r="E267" s="600">
        <v>3000000</v>
      </c>
      <c r="F267" s="600">
        <v>3000000</v>
      </c>
    </row>
    <row r="268" spans="1:6" s="595" customFormat="1" ht="12.75" customHeight="1" x14ac:dyDescent="0.25">
      <c r="A268" s="602" t="s">
        <v>187</v>
      </c>
      <c r="B268" s="587"/>
      <c r="C268" s="594" t="s">
        <v>528</v>
      </c>
      <c r="D268" s="715"/>
      <c r="E268" s="601">
        <f>SUM(E263:E267)</f>
        <v>10000000</v>
      </c>
      <c r="F268" s="601">
        <f>SUM(F263:F267)</f>
        <v>10000000</v>
      </c>
    </row>
    <row r="269" spans="1:6" ht="12.75" customHeight="1" x14ac:dyDescent="0.25">
      <c r="A269" s="602" t="s">
        <v>190</v>
      </c>
      <c r="B269" s="590"/>
      <c r="C269" s="594" t="s">
        <v>1693</v>
      </c>
      <c r="D269" s="593"/>
      <c r="E269" s="600"/>
      <c r="F269" s="600"/>
    </row>
    <row r="270" spans="1:6" ht="12.75" customHeight="1" x14ac:dyDescent="0.25">
      <c r="A270" s="602" t="s">
        <v>190</v>
      </c>
      <c r="B270" s="590">
        <v>12020453</v>
      </c>
      <c r="C270" s="591" t="s">
        <v>605</v>
      </c>
      <c r="D270" s="593"/>
      <c r="E270" s="600">
        <v>2500000</v>
      </c>
      <c r="F270" s="600">
        <v>2500000</v>
      </c>
    </row>
    <row r="271" spans="1:6" ht="12.75" customHeight="1" x14ac:dyDescent="0.25">
      <c r="A271" s="602" t="s">
        <v>190</v>
      </c>
      <c r="B271" s="590">
        <v>12020712</v>
      </c>
      <c r="C271" s="591" t="s">
        <v>1008</v>
      </c>
      <c r="D271" s="593"/>
      <c r="E271" s="600">
        <v>5500000</v>
      </c>
      <c r="F271" s="600">
        <v>5500000</v>
      </c>
    </row>
    <row r="272" spans="1:6" s="595" customFormat="1" ht="12.75" customHeight="1" x14ac:dyDescent="0.25">
      <c r="A272" s="602" t="s">
        <v>190</v>
      </c>
      <c r="B272" s="587"/>
      <c r="C272" s="594" t="s">
        <v>528</v>
      </c>
      <c r="D272" s="715"/>
      <c r="E272" s="601">
        <f>SUM(E270:E271)</f>
        <v>8000000</v>
      </c>
      <c r="F272" s="601">
        <f>SUM(F270:F271)</f>
        <v>8000000</v>
      </c>
    </row>
    <row r="273" spans="1:6" ht="12.75" customHeight="1" x14ac:dyDescent="0.25">
      <c r="A273" s="602" t="s">
        <v>192</v>
      </c>
      <c r="B273" s="590"/>
      <c r="C273" s="594" t="s">
        <v>641</v>
      </c>
      <c r="D273" s="593"/>
      <c r="E273" s="600"/>
      <c r="F273" s="600"/>
    </row>
    <row r="274" spans="1:6" ht="12.75" customHeight="1" x14ac:dyDescent="0.25">
      <c r="A274" s="602" t="s">
        <v>192</v>
      </c>
      <c r="B274" s="590">
        <v>12020452</v>
      </c>
      <c r="C274" s="591" t="s">
        <v>635</v>
      </c>
      <c r="D274" s="593"/>
      <c r="E274" s="600">
        <v>3000000</v>
      </c>
      <c r="F274" s="600">
        <v>3000000</v>
      </c>
    </row>
    <row r="275" spans="1:6" ht="12.75" customHeight="1" x14ac:dyDescent="0.25">
      <c r="A275" s="602" t="s">
        <v>192</v>
      </c>
      <c r="B275" s="590">
        <v>12020606</v>
      </c>
      <c r="C275" s="591" t="s">
        <v>991</v>
      </c>
      <c r="D275" s="593"/>
      <c r="E275" s="600">
        <v>600000</v>
      </c>
      <c r="F275" s="600">
        <v>600000</v>
      </c>
    </row>
    <row r="276" spans="1:6" s="595" customFormat="1" ht="12.75" customHeight="1" x14ac:dyDescent="0.25">
      <c r="A276" s="602" t="s">
        <v>192</v>
      </c>
      <c r="B276" s="587"/>
      <c r="C276" s="594" t="s">
        <v>528</v>
      </c>
      <c r="D276" s="715"/>
      <c r="E276" s="601">
        <f>SUM(E274:E275)</f>
        <v>3600000</v>
      </c>
      <c r="F276" s="601">
        <f>SUM(F274:F275)</f>
        <v>3600000</v>
      </c>
    </row>
    <row r="277" spans="1:6" ht="12.75" customHeight="1" x14ac:dyDescent="0.25">
      <c r="A277" s="602" t="s">
        <v>196</v>
      </c>
      <c r="B277" s="590"/>
      <c r="C277" s="594" t="s">
        <v>1089</v>
      </c>
      <c r="D277" s="593"/>
      <c r="E277" s="600"/>
      <c r="F277" s="600"/>
    </row>
    <row r="278" spans="1:6" ht="12.75" customHeight="1" x14ac:dyDescent="0.25">
      <c r="A278" s="602" t="s">
        <v>196</v>
      </c>
      <c r="B278" s="590">
        <v>12020452</v>
      </c>
      <c r="C278" s="591" t="s">
        <v>635</v>
      </c>
      <c r="D278" s="593"/>
      <c r="E278" s="600">
        <v>3000000</v>
      </c>
      <c r="F278" s="600">
        <v>3000000</v>
      </c>
    </row>
    <row r="279" spans="1:6" ht="12.75" customHeight="1" x14ac:dyDescent="0.25">
      <c r="A279" s="602" t="s">
        <v>196</v>
      </c>
      <c r="B279" s="590">
        <v>12020606</v>
      </c>
      <c r="C279" s="591" t="s">
        <v>991</v>
      </c>
      <c r="D279" s="593"/>
      <c r="E279" s="600">
        <v>1200000</v>
      </c>
      <c r="F279" s="600">
        <v>1200000</v>
      </c>
    </row>
    <row r="280" spans="1:6" s="595" customFormat="1" ht="12.75" customHeight="1" x14ac:dyDescent="0.25">
      <c r="A280" s="602" t="s">
        <v>196</v>
      </c>
      <c r="B280" s="587"/>
      <c r="C280" s="594" t="s">
        <v>528</v>
      </c>
      <c r="D280" s="715"/>
      <c r="E280" s="601">
        <f>SUM(E278:E279)</f>
        <v>4200000</v>
      </c>
      <c r="F280" s="601">
        <f>SUM(F278:F279)</f>
        <v>4200000</v>
      </c>
    </row>
    <row r="281" spans="1:6" ht="12.75" customHeight="1" x14ac:dyDescent="0.25">
      <c r="A281" s="599" t="s">
        <v>105</v>
      </c>
      <c r="B281" s="590"/>
      <c r="C281" s="594" t="s">
        <v>108</v>
      </c>
      <c r="D281" s="593"/>
      <c r="E281" s="600"/>
      <c r="F281" s="600"/>
    </row>
    <row r="282" spans="1:6" ht="12.75" customHeight="1" x14ac:dyDescent="0.25">
      <c r="A282" s="599" t="s">
        <v>105</v>
      </c>
      <c r="B282" s="590">
        <v>12020134</v>
      </c>
      <c r="C282" s="591" t="s">
        <v>642</v>
      </c>
      <c r="D282" s="593"/>
      <c r="E282" s="600">
        <v>1000000</v>
      </c>
      <c r="F282" s="600">
        <v>1000000</v>
      </c>
    </row>
    <row r="283" spans="1:6" ht="12.75" customHeight="1" x14ac:dyDescent="0.25">
      <c r="A283" s="599" t="s">
        <v>105</v>
      </c>
      <c r="B283" s="590">
        <v>12020136</v>
      </c>
      <c r="C283" s="591" t="s">
        <v>551</v>
      </c>
      <c r="D283" s="593"/>
      <c r="E283" s="600">
        <v>100000</v>
      </c>
      <c r="F283" s="600">
        <v>100000</v>
      </c>
    </row>
    <row r="284" spans="1:6" s="595" customFormat="1" ht="12.75" customHeight="1" x14ac:dyDescent="0.25">
      <c r="A284" s="599" t="s">
        <v>105</v>
      </c>
      <c r="B284" s="587"/>
      <c r="C284" s="594" t="s">
        <v>528</v>
      </c>
      <c r="D284" s="715"/>
      <c r="E284" s="601">
        <f>SUM(E282:E283)</f>
        <v>1100000</v>
      </c>
      <c r="F284" s="601">
        <f>SUM(F282:F283)</f>
        <v>1100000</v>
      </c>
    </row>
    <row r="285" spans="1:6" ht="12.75" customHeight="1" x14ac:dyDescent="0.25">
      <c r="A285" s="599" t="s">
        <v>130</v>
      </c>
      <c r="B285" s="590"/>
      <c r="C285" s="594" t="s">
        <v>131</v>
      </c>
      <c r="D285" s="593"/>
      <c r="E285" s="600"/>
      <c r="F285" s="600"/>
    </row>
    <row r="286" spans="1:6" ht="12.75" customHeight="1" x14ac:dyDescent="0.25">
      <c r="A286" s="599" t="s">
        <v>130</v>
      </c>
      <c r="B286" s="590">
        <v>12020441</v>
      </c>
      <c r="C286" s="591" t="s">
        <v>634</v>
      </c>
      <c r="D286" s="593">
        <v>265883</v>
      </c>
      <c r="E286" s="600">
        <v>1000000</v>
      </c>
      <c r="F286" s="600">
        <v>1000000</v>
      </c>
    </row>
    <row r="287" spans="1:6" ht="12.75" customHeight="1" x14ac:dyDescent="0.25">
      <c r="A287" s="599" t="s">
        <v>130</v>
      </c>
      <c r="B287" s="590">
        <v>12020507</v>
      </c>
      <c r="C287" s="591" t="s">
        <v>1019</v>
      </c>
      <c r="D287" s="593"/>
      <c r="E287" s="600">
        <v>200000</v>
      </c>
      <c r="F287" s="600">
        <v>200000</v>
      </c>
    </row>
    <row r="288" spans="1:6" ht="12.75" customHeight="1" x14ac:dyDescent="0.25">
      <c r="A288" s="599" t="s">
        <v>130</v>
      </c>
      <c r="B288" s="590">
        <v>12020707</v>
      </c>
      <c r="C288" s="591" t="s">
        <v>1018</v>
      </c>
      <c r="D288" s="593"/>
      <c r="E288" s="600">
        <v>2000000</v>
      </c>
      <c r="F288" s="600">
        <v>2000000</v>
      </c>
    </row>
    <row r="289" spans="1:6" ht="12.75" customHeight="1" x14ac:dyDescent="0.25">
      <c r="A289" s="599" t="s">
        <v>130</v>
      </c>
      <c r="B289" s="590">
        <v>12020710</v>
      </c>
      <c r="C289" s="591" t="s">
        <v>1010</v>
      </c>
      <c r="D289" s="593">
        <v>285938</v>
      </c>
      <c r="E289" s="600">
        <v>600000</v>
      </c>
      <c r="F289" s="600">
        <v>600000</v>
      </c>
    </row>
    <row r="290" spans="1:6" s="595" customFormat="1" ht="12.75" customHeight="1" x14ac:dyDescent="0.25">
      <c r="A290" s="599" t="s">
        <v>130</v>
      </c>
      <c r="B290" s="587"/>
      <c r="C290" s="594" t="s">
        <v>528</v>
      </c>
      <c r="D290" s="601">
        <f>SUM(D286:D289)</f>
        <v>551821</v>
      </c>
      <c r="E290" s="601">
        <f>SUM(E286:E289)</f>
        <v>3800000</v>
      </c>
      <c r="F290" s="601">
        <f>SUM(F286:F289)</f>
        <v>3800000</v>
      </c>
    </row>
    <row r="291" spans="1:6" ht="12.75" customHeight="1" x14ac:dyDescent="0.25">
      <c r="A291" s="599" t="s">
        <v>112</v>
      </c>
      <c r="B291" s="590"/>
      <c r="C291" s="594" t="s">
        <v>643</v>
      </c>
      <c r="D291" s="593"/>
      <c r="E291" s="600"/>
      <c r="F291" s="600"/>
    </row>
    <row r="292" spans="1:6" ht="12.75" customHeight="1" x14ac:dyDescent="0.25">
      <c r="A292" s="599" t="s">
        <v>112</v>
      </c>
      <c r="B292" s="590">
        <v>12020612</v>
      </c>
      <c r="C292" s="591" t="s">
        <v>1020</v>
      </c>
      <c r="D292" s="593">
        <v>5195791</v>
      </c>
      <c r="E292" s="600">
        <v>0</v>
      </c>
      <c r="F292" s="600">
        <v>0</v>
      </c>
    </row>
    <row r="293" spans="1:6" ht="12.75" customHeight="1" x14ac:dyDescent="0.25">
      <c r="A293" s="599" t="s">
        <v>112</v>
      </c>
      <c r="B293" s="590">
        <v>12020700</v>
      </c>
      <c r="C293" s="591" t="s">
        <v>1018</v>
      </c>
      <c r="D293" s="593">
        <v>0</v>
      </c>
      <c r="E293" s="600">
        <v>5000000</v>
      </c>
      <c r="F293" s="600">
        <v>5000000</v>
      </c>
    </row>
    <row r="294" spans="1:6" ht="12.75" customHeight="1" x14ac:dyDescent="0.25">
      <c r="A294" s="599" t="s">
        <v>112</v>
      </c>
      <c r="B294" s="590">
        <v>12020702</v>
      </c>
      <c r="C294" s="591" t="s">
        <v>1021</v>
      </c>
      <c r="D294" s="593"/>
      <c r="E294" s="600">
        <v>1300000</v>
      </c>
      <c r="F294" s="600">
        <v>1300000</v>
      </c>
    </row>
    <row r="295" spans="1:6" s="595" customFormat="1" ht="12.75" customHeight="1" x14ac:dyDescent="0.25">
      <c r="A295" s="599" t="s">
        <v>112</v>
      </c>
      <c r="B295" s="587"/>
      <c r="C295" s="594" t="s">
        <v>528</v>
      </c>
      <c r="D295" s="601">
        <f>SUM(D292:D294)</f>
        <v>5195791</v>
      </c>
      <c r="E295" s="601">
        <f>SUM(E292:E294)</f>
        <v>6300000</v>
      </c>
      <c r="F295" s="601">
        <f>SUM(F292:F294)</f>
        <v>6300000</v>
      </c>
    </row>
    <row r="296" spans="1:6" ht="12.75" customHeight="1" x14ac:dyDescent="0.25">
      <c r="A296" s="599" t="s">
        <v>132</v>
      </c>
      <c r="B296" s="590"/>
      <c r="C296" s="594" t="s">
        <v>644</v>
      </c>
      <c r="D296" s="593"/>
      <c r="E296" s="600"/>
      <c r="F296" s="600"/>
    </row>
    <row r="297" spans="1:6" ht="12.75" customHeight="1" x14ac:dyDescent="0.25">
      <c r="A297" s="599" t="s">
        <v>132</v>
      </c>
      <c r="B297" s="590">
        <v>12020606</v>
      </c>
      <c r="C297" s="591" t="s">
        <v>991</v>
      </c>
      <c r="D297" s="593"/>
      <c r="E297" s="600">
        <v>800000</v>
      </c>
      <c r="F297" s="600">
        <v>800000</v>
      </c>
    </row>
    <row r="298" spans="1:6" s="595" customFormat="1" ht="12.75" customHeight="1" x14ac:dyDescent="0.25">
      <c r="A298" s="599" t="s">
        <v>132</v>
      </c>
      <c r="B298" s="587"/>
      <c r="C298" s="594" t="s">
        <v>528</v>
      </c>
      <c r="D298" s="715"/>
      <c r="E298" s="601">
        <f>SUM(E297)</f>
        <v>800000</v>
      </c>
      <c r="F298" s="601">
        <f>SUM(F297)</f>
        <v>800000</v>
      </c>
    </row>
    <row r="299" spans="1:6" ht="12.75" customHeight="1" x14ac:dyDescent="0.25">
      <c r="A299" s="599" t="s">
        <v>139</v>
      </c>
      <c r="B299" s="590"/>
      <c r="C299" s="594" t="s">
        <v>645</v>
      </c>
      <c r="D299" s="593"/>
      <c r="E299" s="600"/>
      <c r="F299" s="600"/>
    </row>
    <row r="300" spans="1:6" ht="12.75" customHeight="1" x14ac:dyDescent="0.25">
      <c r="A300" s="599" t="s">
        <v>139</v>
      </c>
      <c r="B300" s="590">
        <v>12020452</v>
      </c>
      <c r="C300" s="591" t="s">
        <v>635</v>
      </c>
      <c r="D300" s="593"/>
      <c r="E300" s="600">
        <v>5000000</v>
      </c>
      <c r="F300" s="600">
        <v>5000000</v>
      </c>
    </row>
    <row r="301" spans="1:6" ht="12.75" customHeight="1" x14ac:dyDescent="0.25">
      <c r="A301" s="599" t="s">
        <v>139</v>
      </c>
      <c r="B301" s="590">
        <v>12020606</v>
      </c>
      <c r="C301" s="591" t="s">
        <v>991</v>
      </c>
      <c r="D301" s="593"/>
      <c r="E301" s="600">
        <v>800000</v>
      </c>
      <c r="F301" s="600">
        <v>800000</v>
      </c>
    </row>
    <row r="302" spans="1:6" s="595" customFormat="1" ht="12.75" customHeight="1" x14ac:dyDescent="0.25">
      <c r="A302" s="599" t="s">
        <v>139</v>
      </c>
      <c r="B302" s="587"/>
      <c r="C302" s="594" t="s">
        <v>528</v>
      </c>
      <c r="D302" s="715"/>
      <c r="E302" s="601">
        <f>SUM(E300:E301)</f>
        <v>5800000</v>
      </c>
      <c r="F302" s="601">
        <f>SUM(F300:F301)</f>
        <v>5800000</v>
      </c>
    </row>
    <row r="303" spans="1:6" ht="12.75" customHeight="1" x14ac:dyDescent="0.25">
      <c r="A303" s="599" t="s">
        <v>199</v>
      </c>
      <c r="B303" s="590"/>
      <c r="C303" s="594" t="s">
        <v>200</v>
      </c>
      <c r="D303" s="593"/>
      <c r="E303" s="600"/>
      <c r="F303" s="600"/>
    </row>
    <row r="304" spans="1:6" ht="12.75" customHeight="1" x14ac:dyDescent="0.25">
      <c r="A304" s="599" t="s">
        <v>199</v>
      </c>
      <c r="B304" s="590">
        <v>12020436</v>
      </c>
      <c r="C304" s="591" t="s">
        <v>646</v>
      </c>
      <c r="D304" s="593"/>
      <c r="E304" s="600">
        <v>0</v>
      </c>
      <c r="F304" s="600">
        <v>0</v>
      </c>
    </row>
    <row r="305" spans="1:6" ht="12.75" customHeight="1" x14ac:dyDescent="0.25">
      <c r="A305" s="599" t="s">
        <v>199</v>
      </c>
      <c r="B305" s="590">
        <v>12020449</v>
      </c>
      <c r="C305" s="591" t="s">
        <v>647</v>
      </c>
      <c r="D305" s="593">
        <v>2501500</v>
      </c>
      <c r="E305" s="600">
        <v>3000000</v>
      </c>
      <c r="F305" s="600">
        <v>3000000</v>
      </c>
    </row>
    <row r="306" spans="1:6" ht="12.75" customHeight="1" x14ac:dyDescent="0.25">
      <c r="A306" s="599" t="s">
        <v>199</v>
      </c>
      <c r="B306" s="590">
        <v>12020450</v>
      </c>
      <c r="C306" s="591" t="s">
        <v>555</v>
      </c>
      <c r="D306" s="593"/>
      <c r="E306" s="600">
        <v>3000000</v>
      </c>
      <c r="F306" s="600">
        <v>3000000</v>
      </c>
    </row>
    <row r="307" spans="1:6" ht="12.75" customHeight="1" x14ac:dyDescent="0.25">
      <c r="A307" s="599" t="s">
        <v>199</v>
      </c>
      <c r="B307" s="590">
        <v>12020451</v>
      </c>
      <c r="C307" s="591" t="s">
        <v>648</v>
      </c>
      <c r="D307" s="593"/>
      <c r="E307" s="600">
        <v>0</v>
      </c>
      <c r="F307" s="600">
        <v>0</v>
      </c>
    </row>
    <row r="308" spans="1:6" ht="12.75" customHeight="1" x14ac:dyDescent="0.25">
      <c r="A308" s="599" t="s">
        <v>199</v>
      </c>
      <c r="B308" s="590">
        <v>12020454</v>
      </c>
      <c r="C308" s="591" t="s">
        <v>649</v>
      </c>
      <c r="D308" s="593"/>
      <c r="E308" s="600">
        <v>100000</v>
      </c>
      <c r="F308" s="600">
        <v>100000</v>
      </c>
    </row>
    <row r="309" spans="1:6" ht="12.75" customHeight="1" x14ac:dyDescent="0.25">
      <c r="A309" s="599" t="s">
        <v>199</v>
      </c>
      <c r="B309" s="590">
        <v>12020471</v>
      </c>
      <c r="C309" s="591" t="s">
        <v>650</v>
      </c>
      <c r="D309" s="593"/>
      <c r="E309" s="600">
        <v>0</v>
      </c>
      <c r="F309" s="600">
        <v>0</v>
      </c>
    </row>
    <row r="310" spans="1:6" ht="12.75" customHeight="1" x14ac:dyDescent="0.25">
      <c r="A310" s="599" t="s">
        <v>199</v>
      </c>
      <c r="B310" s="590">
        <v>12020472</v>
      </c>
      <c r="C310" s="591" t="s">
        <v>651</v>
      </c>
      <c r="D310" s="593"/>
      <c r="E310" s="600">
        <v>500000</v>
      </c>
      <c r="F310" s="600">
        <v>500000</v>
      </c>
    </row>
    <row r="311" spans="1:6" ht="12.75" customHeight="1" x14ac:dyDescent="0.25">
      <c r="A311" s="599" t="s">
        <v>199</v>
      </c>
      <c r="B311" s="590">
        <v>12020502</v>
      </c>
      <c r="C311" s="591" t="s">
        <v>652</v>
      </c>
      <c r="D311" s="593"/>
      <c r="E311" s="600">
        <v>200000</v>
      </c>
      <c r="F311" s="600">
        <v>200000</v>
      </c>
    </row>
    <row r="312" spans="1:6" ht="12.75" customHeight="1" x14ac:dyDescent="0.25">
      <c r="A312" s="599" t="s">
        <v>199</v>
      </c>
      <c r="B312" s="590">
        <v>12020511</v>
      </c>
      <c r="C312" s="591" t="s">
        <v>653</v>
      </c>
      <c r="D312" s="593"/>
      <c r="E312" s="600">
        <v>100000</v>
      </c>
      <c r="F312" s="600">
        <v>100000</v>
      </c>
    </row>
    <row r="313" spans="1:6" s="595" customFormat="1" ht="12.75" customHeight="1" x14ac:dyDescent="0.25">
      <c r="A313" s="599" t="s">
        <v>199</v>
      </c>
      <c r="B313" s="587"/>
      <c r="C313" s="594" t="s">
        <v>528</v>
      </c>
      <c r="D313" s="601">
        <f>SUM(D304:D312)</f>
        <v>2501500</v>
      </c>
      <c r="E313" s="601">
        <f>SUM(E304:E312)</f>
        <v>6900000</v>
      </c>
      <c r="F313" s="601">
        <f>SUM(F304:F312)</f>
        <v>6900000</v>
      </c>
    </row>
    <row r="314" spans="1:6" s="595" customFormat="1" ht="12.75" customHeight="1" x14ac:dyDescent="0.25">
      <c r="A314" s="599"/>
      <c r="B314" s="587"/>
      <c r="C314" s="594"/>
      <c r="D314" s="601"/>
      <c r="E314" s="601"/>
      <c r="F314" s="601"/>
    </row>
    <row r="315" spans="1:6" s="595" customFormat="1" ht="12.75" customHeight="1" x14ac:dyDescent="0.25">
      <c r="A315" s="599"/>
      <c r="B315" s="587"/>
      <c r="C315" s="594" t="s">
        <v>654</v>
      </c>
      <c r="D315" s="601">
        <f>D13+D17+D23+D28+D35+D38+D41+D45+D48+D55+D58+D61+D64+D67+D88+D91+D100+D113+D136+D143+D146+D149+D152+D167+D170+D173+D177+D193+D199+D202+D210+D226+D229+D233+D236+D239+D242+D245+D254+D258+D261+D268+D272+D276+D280+D284+D290+D295+D298+D302+D313</f>
        <v>2755797027</v>
      </c>
      <c r="E315" s="601">
        <f>E13+E17+E23+E28+E35+E38+E41+E45+E48+E55+E58+E61+E64+E67+E88+E91+E100+E113+E136+E143+E146+E149+E152+E167+E170+E173+E177+E193+E199+E202+E210+E226+E229+E233+E236+E239+E242+E245+E254+E258+E261+E268+E272+E276+E280+E284+E290+E295+E298+E302+E313</f>
        <v>6032895848</v>
      </c>
      <c r="F315" s="601">
        <f>F13+F17+F23+F28+F35+F38+F41+F45+F48+F55+F58+F61+F64+F67+F88+F91+F100+F113+F136+F143+F146+F149+F152+F167+F170+F173+F177+F193+F199+F202+F210+F226+F229+F233+F236+F239+F242+F245+F254+F258+F261+F268+F272+F276+F280+F284+F290+F295+F298+F302+F313</f>
        <v>5442495668</v>
      </c>
    </row>
    <row r="316" spans="1:6" x14ac:dyDescent="0.25">
      <c r="A316" s="590"/>
      <c r="B316" s="590"/>
      <c r="C316" s="594" t="s">
        <v>655</v>
      </c>
      <c r="D316" s="593"/>
      <c r="E316" s="592"/>
      <c r="F316" s="592"/>
    </row>
    <row r="317" spans="1:6" x14ac:dyDescent="0.25">
      <c r="A317" s="590"/>
      <c r="B317" s="590"/>
      <c r="C317" s="594" t="s">
        <v>1902</v>
      </c>
      <c r="D317" s="593"/>
      <c r="E317" s="592"/>
      <c r="F317" s="592"/>
    </row>
    <row r="318" spans="1:6" x14ac:dyDescent="0.25">
      <c r="A318" s="590"/>
      <c r="B318" s="590">
        <v>13010103</v>
      </c>
      <c r="C318" s="591" t="s">
        <v>1901</v>
      </c>
      <c r="D318" s="593">
        <v>76822337</v>
      </c>
      <c r="E318" s="592">
        <v>0</v>
      </c>
      <c r="F318" s="592">
        <v>0</v>
      </c>
    </row>
    <row r="319" spans="1:6" x14ac:dyDescent="0.25">
      <c r="A319" s="590"/>
      <c r="B319" s="590"/>
      <c r="C319" s="594" t="s">
        <v>1903</v>
      </c>
      <c r="D319" s="715">
        <f>SUM(D318)</f>
        <v>76822337</v>
      </c>
      <c r="E319" s="592"/>
      <c r="F319" s="592"/>
    </row>
    <row r="320" spans="1:6" x14ac:dyDescent="0.25">
      <c r="A320" s="590"/>
      <c r="B320" s="590"/>
      <c r="C320" s="594" t="s">
        <v>656</v>
      </c>
      <c r="D320" s="593"/>
      <c r="E320" s="601"/>
      <c r="F320" s="601"/>
    </row>
    <row r="321" spans="1:6" x14ac:dyDescent="0.25">
      <c r="A321" s="590"/>
      <c r="B321" s="590">
        <v>13020301</v>
      </c>
      <c r="C321" s="591" t="s">
        <v>657</v>
      </c>
      <c r="D321" s="593"/>
      <c r="E321" s="607">
        <v>0</v>
      </c>
      <c r="F321" s="607">
        <v>0</v>
      </c>
    </row>
    <row r="322" spans="1:6" x14ac:dyDescent="0.25">
      <c r="A322" s="590"/>
      <c r="B322" s="590">
        <v>13020301</v>
      </c>
      <c r="C322" s="591" t="s">
        <v>658</v>
      </c>
      <c r="D322" s="593"/>
      <c r="E322" s="616" t="s">
        <v>664</v>
      </c>
      <c r="F322" s="616" t="s">
        <v>664</v>
      </c>
    </row>
    <row r="323" spans="1:6" x14ac:dyDescent="0.25">
      <c r="A323" s="590"/>
      <c r="B323" s="590">
        <v>13020301</v>
      </c>
      <c r="C323" s="591" t="s">
        <v>659</v>
      </c>
      <c r="D323" s="593"/>
      <c r="E323" s="607">
        <v>250000000</v>
      </c>
      <c r="F323" s="607">
        <v>250000000</v>
      </c>
    </row>
    <row r="324" spans="1:6" x14ac:dyDescent="0.25">
      <c r="A324" s="590"/>
      <c r="B324" s="590"/>
      <c r="C324" s="594" t="s">
        <v>660</v>
      </c>
      <c r="D324" s="617">
        <f>SUM(D321:D323)</f>
        <v>0</v>
      </c>
      <c r="E324" s="617">
        <f>SUM(E321:E323)</f>
        <v>250000000</v>
      </c>
      <c r="F324" s="617">
        <f>SUM(F321:F323)</f>
        <v>250000000</v>
      </c>
    </row>
    <row r="325" spans="1:6" x14ac:dyDescent="0.25">
      <c r="A325" s="599"/>
      <c r="B325" s="590">
        <v>13020400</v>
      </c>
      <c r="C325" s="594" t="s">
        <v>661</v>
      </c>
      <c r="D325" s="593"/>
      <c r="E325" s="607"/>
      <c r="F325" s="607"/>
    </row>
    <row r="326" spans="1:6" x14ac:dyDescent="0.25">
      <c r="A326" s="590"/>
      <c r="B326" s="590">
        <v>13020401</v>
      </c>
      <c r="C326" s="591" t="s">
        <v>662</v>
      </c>
      <c r="D326" s="593"/>
      <c r="E326" s="616" t="s">
        <v>664</v>
      </c>
      <c r="F326" s="616" t="s">
        <v>664</v>
      </c>
    </row>
    <row r="327" spans="1:6" x14ac:dyDescent="0.25">
      <c r="A327" s="590"/>
      <c r="B327" s="590">
        <v>13020401</v>
      </c>
      <c r="C327" s="591" t="s">
        <v>663</v>
      </c>
      <c r="D327" s="593"/>
      <c r="E327" s="616" t="s">
        <v>664</v>
      </c>
      <c r="F327" s="616" t="s">
        <v>664</v>
      </c>
    </row>
    <row r="328" spans="1:6" x14ac:dyDescent="0.25">
      <c r="A328" s="590"/>
      <c r="B328" s="590">
        <v>13020401</v>
      </c>
      <c r="C328" s="591" t="s">
        <v>665</v>
      </c>
      <c r="D328" s="593"/>
      <c r="E328" s="616" t="s">
        <v>664</v>
      </c>
      <c r="F328" s="616" t="s">
        <v>664</v>
      </c>
    </row>
    <row r="329" spans="1:6" x14ac:dyDescent="0.25">
      <c r="A329" s="590"/>
      <c r="B329" s="590">
        <v>13020401</v>
      </c>
      <c r="C329" s="591" t="s">
        <v>666</v>
      </c>
      <c r="D329" s="593">
        <v>2268000000</v>
      </c>
      <c r="E329" s="607">
        <f>(4200000000+1800000000)-250000000</f>
        <v>5750000000</v>
      </c>
      <c r="F329" s="607">
        <v>1500000000</v>
      </c>
    </row>
    <row r="330" spans="1:6" x14ac:dyDescent="0.25">
      <c r="A330" s="590"/>
      <c r="B330" s="590">
        <v>13020401</v>
      </c>
      <c r="C330" s="591" t="s">
        <v>667</v>
      </c>
      <c r="D330" s="593"/>
      <c r="E330" s="616" t="s">
        <v>664</v>
      </c>
      <c r="F330" s="616" t="s">
        <v>664</v>
      </c>
    </row>
    <row r="331" spans="1:6" x14ac:dyDescent="0.25">
      <c r="A331" s="590"/>
      <c r="B331" s="590">
        <v>13020401</v>
      </c>
      <c r="C331" s="591" t="s">
        <v>668</v>
      </c>
      <c r="D331" s="593"/>
      <c r="E331" s="616" t="s">
        <v>664</v>
      </c>
      <c r="F331" s="616" t="s">
        <v>664</v>
      </c>
    </row>
    <row r="332" spans="1:6" x14ac:dyDescent="0.25">
      <c r="A332" s="590"/>
      <c r="B332" s="590">
        <v>13020401</v>
      </c>
      <c r="C332" s="591" t="s">
        <v>1086</v>
      </c>
      <c r="D332" s="593"/>
      <c r="E332" s="616">
        <v>3200000000</v>
      </c>
      <c r="F332" s="616">
        <v>2200000000</v>
      </c>
    </row>
    <row r="333" spans="1:6" x14ac:dyDescent="0.25">
      <c r="A333" s="590"/>
      <c r="B333" s="590">
        <v>13020401</v>
      </c>
      <c r="C333" s="591" t="s">
        <v>1087</v>
      </c>
      <c r="D333" s="593"/>
      <c r="E333" s="616">
        <v>300000000</v>
      </c>
      <c r="F333" s="616">
        <v>300000000</v>
      </c>
    </row>
    <row r="334" spans="1:6" x14ac:dyDescent="0.25">
      <c r="A334" s="590"/>
      <c r="B334" s="590"/>
      <c r="C334" s="594" t="s">
        <v>669</v>
      </c>
      <c r="D334" s="617">
        <f>SUM(D326:D333)</f>
        <v>2268000000</v>
      </c>
      <c r="E334" s="617">
        <f>SUM(E326:E333)</f>
        <v>9250000000</v>
      </c>
      <c r="F334" s="617">
        <f>SUM(F326:F333)</f>
        <v>4000000000</v>
      </c>
    </row>
    <row r="335" spans="1:6" x14ac:dyDescent="0.25">
      <c r="A335" s="590"/>
      <c r="B335" s="590">
        <v>14030201</v>
      </c>
      <c r="C335" s="591" t="s">
        <v>670</v>
      </c>
      <c r="D335" s="593"/>
      <c r="E335" s="616" t="s">
        <v>664</v>
      </c>
      <c r="F335" s="616" t="s">
        <v>664</v>
      </c>
    </row>
    <row r="336" spans="1:6" x14ac:dyDescent="0.25">
      <c r="A336" s="590"/>
      <c r="B336" s="590">
        <v>14030201</v>
      </c>
      <c r="C336" s="591" t="s">
        <v>671</v>
      </c>
      <c r="D336" s="593"/>
      <c r="E336" s="616" t="s">
        <v>664</v>
      </c>
      <c r="F336" s="616" t="s">
        <v>664</v>
      </c>
    </row>
    <row r="337" spans="1:6" x14ac:dyDescent="0.25">
      <c r="A337" s="590"/>
      <c r="B337" s="590">
        <v>14030201</v>
      </c>
      <c r="C337" s="591" t="s">
        <v>672</v>
      </c>
      <c r="D337" s="593"/>
      <c r="E337" s="616" t="s">
        <v>664</v>
      </c>
      <c r="F337" s="616" t="s">
        <v>664</v>
      </c>
    </row>
    <row r="338" spans="1:6" s="595" customFormat="1" x14ac:dyDescent="0.25">
      <c r="A338" s="599"/>
      <c r="B338" s="587"/>
      <c r="C338" s="594" t="s">
        <v>673</v>
      </c>
      <c r="D338" s="617">
        <f>D319+D334+D324</f>
        <v>2344822337</v>
      </c>
      <c r="E338" s="617">
        <f>E334+E324</f>
        <v>9500000000</v>
      </c>
      <c r="F338" s="617">
        <f>F334+F324</f>
        <v>4250000000</v>
      </c>
    </row>
    <row r="339" spans="1:6" s="595" customFormat="1" x14ac:dyDescent="0.25">
      <c r="A339" s="599"/>
      <c r="B339" s="587"/>
      <c r="C339" s="594" t="s">
        <v>2076</v>
      </c>
      <c r="D339" s="617"/>
      <c r="E339" s="624"/>
      <c r="F339" s="617"/>
    </row>
    <row r="340" spans="1:6" x14ac:dyDescent="0.25">
      <c r="A340" s="599"/>
      <c r="B340" s="590"/>
      <c r="C340" s="594" t="s">
        <v>2079</v>
      </c>
      <c r="D340" s="593"/>
      <c r="E340" s="607"/>
      <c r="F340" s="607"/>
    </row>
    <row r="341" spans="1:6" x14ac:dyDescent="0.25">
      <c r="A341" s="590"/>
      <c r="B341" s="590">
        <v>14020201</v>
      </c>
      <c r="C341" s="591" t="s">
        <v>288</v>
      </c>
      <c r="D341" s="593"/>
      <c r="E341" s="607">
        <v>0</v>
      </c>
      <c r="F341" s="607">
        <v>7000000000</v>
      </c>
    </row>
    <row r="342" spans="1:6" x14ac:dyDescent="0.25">
      <c r="A342" s="590"/>
      <c r="B342" s="590">
        <v>14020202</v>
      </c>
      <c r="C342" s="591" t="s">
        <v>569</v>
      </c>
      <c r="D342" s="593"/>
      <c r="E342" s="607">
        <v>15000000</v>
      </c>
      <c r="F342" s="607">
        <v>15000000</v>
      </c>
    </row>
    <row r="343" spans="1:6" s="595" customFormat="1" x14ac:dyDescent="0.25">
      <c r="A343" s="599"/>
      <c r="B343" s="587"/>
      <c r="C343" s="594" t="s">
        <v>528</v>
      </c>
      <c r="D343" s="617">
        <f>SUM(D341:D342)</f>
        <v>0</v>
      </c>
      <c r="E343" s="617">
        <f>SUM(E341:E342)</f>
        <v>15000000</v>
      </c>
      <c r="F343" s="617">
        <f>SUM(F341:F342)</f>
        <v>7015000000</v>
      </c>
    </row>
    <row r="344" spans="1:6" x14ac:dyDescent="0.25">
      <c r="A344" s="599"/>
      <c r="B344" s="590"/>
      <c r="C344" s="594" t="s">
        <v>2078</v>
      </c>
      <c r="D344" s="593"/>
      <c r="E344" s="607"/>
      <c r="F344" s="607"/>
    </row>
    <row r="345" spans="1:6" x14ac:dyDescent="0.25">
      <c r="A345" s="642"/>
      <c r="B345" s="643">
        <v>31010101</v>
      </c>
      <c r="C345" s="644" t="s">
        <v>2063</v>
      </c>
      <c r="D345" s="645"/>
      <c r="E345" s="645">
        <v>2223232298</v>
      </c>
      <c r="F345" s="645">
        <v>2500000000</v>
      </c>
    </row>
    <row r="346" spans="1:6" x14ac:dyDescent="0.25">
      <c r="A346" s="590"/>
      <c r="B346" s="590">
        <v>14030101</v>
      </c>
      <c r="C346" s="591" t="s">
        <v>1096</v>
      </c>
      <c r="D346" s="593">
        <v>3108100087</v>
      </c>
      <c r="E346" s="623">
        <f>15869195343+1516599000</f>
        <v>17385794343</v>
      </c>
      <c r="F346" s="607">
        <v>20900000000</v>
      </c>
    </row>
    <row r="347" spans="1:6" s="595" customFormat="1" x14ac:dyDescent="0.25">
      <c r="A347" s="603"/>
      <c r="B347" s="611"/>
      <c r="C347" s="612" t="s">
        <v>528</v>
      </c>
      <c r="D347" s="618">
        <f>SUM(D346:D346)</f>
        <v>3108100087</v>
      </c>
      <c r="E347" s="618">
        <f>SUM(E345:E346)+E343</f>
        <v>19624026641</v>
      </c>
      <c r="F347" s="618">
        <f>SUM(F345:F346)</f>
        <v>23400000000</v>
      </c>
    </row>
    <row r="350" spans="1:6" s="595" customFormat="1" x14ac:dyDescent="0.25">
      <c r="A350" s="619"/>
      <c r="B350" s="620"/>
      <c r="C350" s="621"/>
      <c r="D350" s="610"/>
      <c r="E350" s="622"/>
      <c r="F350" s="622"/>
    </row>
    <row r="351" spans="1:6" s="595" customFormat="1" x14ac:dyDescent="0.25">
      <c r="A351" s="619"/>
      <c r="B351" s="620"/>
      <c r="C351" s="621"/>
      <c r="D351" s="610"/>
      <c r="E351" s="622"/>
      <c r="F351" s="622"/>
    </row>
    <row r="352" spans="1:6" s="595" customFormat="1" x14ac:dyDescent="0.25">
      <c r="A352" s="619"/>
      <c r="B352" s="620"/>
      <c r="C352" s="621"/>
      <c r="D352" s="610"/>
      <c r="E352" s="622"/>
      <c r="F352" s="622"/>
    </row>
    <row r="353" spans="1:6" s="595" customFormat="1" x14ac:dyDescent="0.25">
      <c r="A353" s="619"/>
      <c r="B353" s="620"/>
      <c r="C353" s="621"/>
      <c r="D353" s="610"/>
      <c r="E353" s="622"/>
      <c r="F353" s="622"/>
    </row>
    <row r="354" spans="1:6" s="595" customFormat="1" x14ac:dyDescent="0.25">
      <c r="A354" s="619"/>
      <c r="B354" s="605"/>
      <c r="C354" s="606"/>
      <c r="D354" s="604"/>
      <c r="E354" s="597"/>
      <c r="F354" s="597"/>
    </row>
    <row r="355" spans="1:6" s="595" customFormat="1" x14ac:dyDescent="0.25">
      <c r="A355" s="619"/>
      <c r="B355" s="605"/>
      <c r="C355" s="606"/>
      <c r="D355" s="604"/>
      <c r="E355" s="597"/>
      <c r="F355" s="597"/>
    </row>
    <row r="356" spans="1:6" s="595" customFormat="1" x14ac:dyDescent="0.25">
      <c r="A356" s="619"/>
      <c r="B356" s="605"/>
      <c r="C356" s="606"/>
      <c r="D356" s="604"/>
      <c r="E356" s="597"/>
      <c r="F356" s="597"/>
    </row>
    <row r="357" spans="1:6" s="595" customFormat="1" x14ac:dyDescent="0.25">
      <c r="A357" s="619"/>
      <c r="B357" s="605"/>
      <c r="C357" s="606"/>
      <c r="D357" s="604"/>
      <c r="E357" s="597"/>
      <c r="F357" s="597"/>
    </row>
    <row r="358" spans="1:6" s="595" customFormat="1" x14ac:dyDescent="0.25">
      <c r="A358" s="619"/>
      <c r="B358" s="605"/>
      <c r="C358" s="606"/>
      <c r="D358" s="604"/>
      <c r="E358" s="597"/>
      <c r="F358" s="597"/>
    </row>
    <row r="359" spans="1:6" s="595" customFormat="1" x14ac:dyDescent="0.25">
      <c r="A359" s="619"/>
      <c r="B359" s="605"/>
      <c r="C359" s="606"/>
      <c r="D359" s="604"/>
      <c r="E359" s="597"/>
      <c r="F359" s="597"/>
    </row>
    <row r="360" spans="1:6" s="595" customFormat="1" x14ac:dyDescent="0.25">
      <c r="A360" s="619"/>
      <c r="B360" s="605"/>
      <c r="C360" s="606"/>
      <c r="D360" s="604"/>
      <c r="E360" s="597"/>
      <c r="F360" s="597"/>
    </row>
    <row r="361" spans="1:6" s="595" customFormat="1" x14ac:dyDescent="0.25">
      <c r="A361" s="619"/>
      <c r="B361" s="605"/>
      <c r="C361" s="606"/>
      <c r="D361" s="604"/>
      <c r="E361" s="597"/>
      <c r="F361" s="597"/>
    </row>
    <row r="362" spans="1:6" s="595" customFormat="1" x14ac:dyDescent="0.25">
      <c r="A362" s="619"/>
      <c r="B362" s="605"/>
      <c r="C362" s="606"/>
      <c r="D362" s="604"/>
      <c r="E362" s="597"/>
      <c r="F362" s="597"/>
    </row>
    <row r="363" spans="1:6" s="595" customFormat="1" x14ac:dyDescent="0.25">
      <c r="A363" s="619"/>
      <c r="B363" s="605"/>
      <c r="C363" s="606"/>
      <c r="D363" s="604"/>
      <c r="E363" s="597"/>
      <c r="F363" s="597"/>
    </row>
  </sheetData>
  <mergeCells count="3">
    <mergeCell ref="B1:B2"/>
    <mergeCell ref="A1:A2"/>
    <mergeCell ref="C1:C2"/>
  </mergeCells>
  <printOptions gridLines="1"/>
  <pageMargins left="0.27559055118110237" right="0.27559055118110237" top="0.74803149606299213" bottom="0.59055118110236227" header="0.31496062992125984" footer="0.31496062992125984"/>
  <pageSetup paperSize="9" firstPageNumber="2" orientation="portrait" useFirstPageNumber="1" r:id="rId1"/>
  <headerFooter>
    <oddHeader>&amp;C&amp;"Candara,Bold"&amp;13YOBE STATE OF GOVERNMENT OF NIGERIA
PROPOSED REVISED FINANCE BILL BUDGET 2020</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6E52F8C4-52E1-4288-8B2F-1C1216617A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Fin. Bill</vt:lpstr>
      <vt:lpstr>Approp. I</vt:lpstr>
      <vt:lpstr>Approp. II</vt:lpstr>
      <vt:lpstr>Charts Data</vt:lpstr>
      <vt:lpstr>TOC</vt:lpstr>
      <vt:lpstr>Table of Contents</vt:lpstr>
      <vt:lpstr>Charts</vt:lpstr>
      <vt:lpstr>Appro. II</vt:lpstr>
      <vt:lpstr>Fin. Bill.</vt:lpstr>
      <vt:lpstr>Cover</vt:lpstr>
      <vt:lpstr>Resource</vt:lpstr>
      <vt:lpstr>summary</vt:lpstr>
      <vt:lpstr>1.summary &amp; EN</vt:lpstr>
      <vt:lpstr>2. Explanatory Notes</vt:lpstr>
      <vt:lpstr>3.BUDGET Summary</vt:lpstr>
      <vt:lpstr>4.Revenue Details</vt:lpstr>
      <vt:lpstr>5. summary of exp</vt:lpstr>
      <vt:lpstr>6. Details</vt:lpstr>
      <vt:lpstr>Sector Allocation</vt:lpstr>
      <vt:lpstr>Admin Code</vt:lpstr>
      <vt:lpstr>Personnel cost</vt:lpstr>
      <vt:lpstr>Capital</vt:lpstr>
      <vt:lpstr>SAVINGS</vt:lpstr>
      <vt:lpstr>AUGMENTATIONS</vt:lpstr>
      <vt:lpstr>A Glance</vt:lpstr>
      <vt:lpstr>At a Glance</vt:lpstr>
      <vt:lpstr>Approp Cover</vt:lpstr>
      <vt:lpstr>Codes used in the Budget</vt:lpstr>
      <vt:lpstr>Net Financing</vt:lpstr>
      <vt:lpstr>'1.summary &amp; EN'!Print_Titles</vt:lpstr>
      <vt:lpstr>'2. Explanatory Notes'!Print_Titles</vt:lpstr>
      <vt:lpstr>'3.BUDGET Summary'!Print_Titles</vt:lpstr>
      <vt:lpstr>'4.Revenue Details'!Print_Titles</vt:lpstr>
      <vt:lpstr>'5. summary of exp'!Print_Titles</vt:lpstr>
      <vt:lpstr>'A Glance'!Print_Titles</vt:lpstr>
      <vt:lpstr>'Admin Code'!Print_Titles</vt:lpstr>
      <vt:lpstr>'Appro. II'!Print_Titles</vt:lpstr>
      <vt:lpstr>'Approp. I'!Print_Titles</vt:lpstr>
      <vt:lpstr>'Approp. II'!Print_Titles</vt:lpstr>
      <vt:lpstr>'At a Glance'!Print_Titles</vt:lpstr>
      <vt:lpstr>'Codes used in the Budget'!Print_Titles</vt:lpstr>
      <vt:lpstr>'Fin. Bill'!Print_Titles</vt:lpstr>
      <vt:lpstr>'Fin. Bill.'!Print_Titles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MBEP</dc:creator>
  <cp:lastModifiedBy>Microsoft</cp:lastModifiedBy>
  <cp:lastPrinted>2020-07-23T17:47:08Z</cp:lastPrinted>
  <dcterms:created xsi:type="dcterms:W3CDTF">2019-09-16T10:47:16Z</dcterms:created>
  <dcterms:modified xsi:type="dcterms:W3CDTF">2020-07-23T17:50:03Z</dcterms:modified>
</cp:coreProperties>
</file>